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. Keizer\Documents\Instrumenten\toolbox 2017\basisschool\"/>
    </mc:Choice>
  </mc:AlternateContent>
  <bookViews>
    <workbookView xWindow="0" yWindow="0" windowWidth="14370" windowHeight="9585"/>
  </bookViews>
  <sheets>
    <sheet name="toelichting" sheetId="2" r:id="rId1"/>
    <sheet name="fusie" sheetId="1" r:id="rId2"/>
    <sheet name="bereken" sheetId="6" r:id="rId3"/>
    <sheet name="tab" sheetId="3" r:id="rId4"/>
  </sheets>
  <definedNames>
    <definedName name="_xlnm.Print_Area" localSheetId="2">bereken!$B$2:$P$62</definedName>
    <definedName name="_xlnm.Print_Area" localSheetId="1">fusie!$B$2:$P$113</definedName>
    <definedName name="_xlnm.Print_Area" localSheetId="3">tab!$A$1:$D$42</definedName>
    <definedName name="_xlnm.Print_Area" localSheetId="0">toelichting!$B$2:$J$76</definedName>
  </definedNames>
  <calcPr calcId="152511"/>
</workbook>
</file>

<file path=xl/calcChain.xml><?xml version="1.0" encoding="utf-8"?>
<calcChain xmlns="http://schemas.openxmlformats.org/spreadsheetml/2006/main">
  <c r="D9" i="1" l="1"/>
  <c r="C5" i="1" l="1"/>
  <c r="C4" i="1"/>
  <c r="G27" i="1" l="1"/>
  <c r="N122" i="1"/>
  <c r="G22" i="1" s="1"/>
  <c r="C4" i="2"/>
  <c r="G125" i="1" l="1"/>
  <c r="F94" i="1" l="1"/>
  <c r="G28" i="1"/>
  <c r="G126" i="1"/>
  <c r="N126" i="1" s="1"/>
  <c r="N91" i="1"/>
  <c r="N96" i="1" s="1"/>
  <c r="N94" i="1" s="1"/>
  <c r="J20" i="6"/>
  <c r="N71" i="1" s="1"/>
  <c r="G91" i="1"/>
  <c r="F38" i="6"/>
  <c r="G100" i="1" s="1"/>
  <c r="M94" i="1"/>
  <c r="J38" i="6"/>
  <c r="N100" i="1" s="1"/>
  <c r="G129" i="1"/>
  <c r="N129" i="1" s="1"/>
  <c r="G128" i="1"/>
  <c r="N29" i="1"/>
  <c r="N34" i="1" s="1"/>
  <c r="N32" i="1" s="1"/>
  <c r="G30" i="1"/>
  <c r="G31" i="1"/>
  <c r="J56" i="6"/>
  <c r="N38" i="1" s="1"/>
  <c r="N131" i="1"/>
  <c r="C39" i="3"/>
  <c r="C36" i="3"/>
  <c r="C34" i="3"/>
  <c r="C33" i="3"/>
  <c r="C32" i="3"/>
  <c r="N62" i="1"/>
  <c r="J16" i="6" s="1"/>
  <c r="N69" i="1" s="1"/>
  <c r="G62" i="1"/>
  <c r="C35" i="3"/>
  <c r="C38" i="3"/>
  <c r="M65" i="1"/>
  <c r="M32" i="1"/>
  <c r="F65" i="1"/>
  <c r="F20" i="6" s="1"/>
  <c r="G71" i="1" s="1"/>
  <c r="G131" i="1"/>
  <c r="N38" i="6" s="1"/>
  <c r="C25" i="3"/>
  <c r="C26" i="3"/>
  <c r="C29" i="3"/>
  <c r="C30" i="3"/>
  <c r="C27" i="3"/>
  <c r="C28" i="3"/>
  <c r="C31" i="3"/>
  <c r="G35" i="1"/>
  <c r="F46" i="6" s="1"/>
  <c r="G68" i="1"/>
  <c r="F10" i="6" s="1"/>
  <c r="N68" i="1"/>
  <c r="J10" i="6" s="1"/>
  <c r="G97" i="1"/>
  <c r="F28" i="6" s="1"/>
  <c r="N97" i="1"/>
  <c r="J28" i="6" s="1"/>
  <c r="G133" i="1"/>
  <c r="N28" i="6" s="1"/>
  <c r="N133" i="1"/>
  <c r="N46" i="6" s="1"/>
  <c r="G103" i="1"/>
  <c r="N35" i="1"/>
  <c r="G41" i="1"/>
  <c r="N88" i="1"/>
  <c r="N26" i="1"/>
  <c r="N124" i="1"/>
  <c r="G26" i="1"/>
  <c r="G124" i="1"/>
  <c r="N59" i="1"/>
  <c r="G88" i="1"/>
  <c r="G59" i="1"/>
  <c r="F34" i="6" l="1"/>
  <c r="G98" i="1" s="1"/>
  <c r="G96" i="1"/>
  <c r="J35" i="6"/>
  <c r="J34" i="6"/>
  <c r="N98" i="1" s="1"/>
  <c r="F130" i="1"/>
  <c r="F35" i="6"/>
  <c r="J14" i="6"/>
  <c r="J13" i="6"/>
  <c r="N31" i="6"/>
  <c r="F31" i="6"/>
  <c r="J37" i="6"/>
  <c r="N99" i="1" s="1"/>
  <c r="F32" i="1"/>
  <c r="J53" i="6"/>
  <c r="N128" i="1"/>
  <c r="G127" i="1"/>
  <c r="N34" i="6" s="1"/>
  <c r="G134" i="1" s="1"/>
  <c r="J46" i="6"/>
  <c r="F17" i="6"/>
  <c r="G74" i="1" s="1"/>
  <c r="F56" i="6"/>
  <c r="G38" i="1" s="1"/>
  <c r="G44" i="1" s="1"/>
  <c r="G29" i="1"/>
  <c r="F53" i="6" s="1"/>
  <c r="N125" i="1"/>
  <c r="N127" i="1" s="1"/>
  <c r="G106" i="1"/>
  <c r="G136" i="1"/>
  <c r="F32" i="6"/>
  <c r="N67" i="1"/>
  <c r="N65" i="1" s="1"/>
  <c r="J19" i="6" s="1"/>
  <c r="N70" i="1" s="1"/>
  <c r="F16" i="6"/>
  <c r="G69" i="1" s="1"/>
  <c r="J17" i="6"/>
  <c r="N74" i="1" s="1"/>
  <c r="J31" i="6"/>
  <c r="J32" i="6"/>
  <c r="N32" i="6"/>
  <c r="J52" i="6"/>
  <c r="N36" i="1" s="1"/>
  <c r="G67" i="1"/>
  <c r="G65" i="1" s="1"/>
  <c r="N101" i="1" l="1"/>
  <c r="G132" i="1"/>
  <c r="G130" i="1" s="1"/>
  <c r="N37" i="6" s="1"/>
  <c r="G135" i="1" s="1"/>
  <c r="N53" i="6"/>
  <c r="N139" i="1" s="1"/>
  <c r="G48" i="1" s="1"/>
  <c r="F13" i="1" s="1"/>
  <c r="N132" i="1"/>
  <c r="N130" i="1" s="1"/>
  <c r="G94" i="1"/>
  <c r="F37" i="6" s="1"/>
  <c r="M130" i="1"/>
  <c r="N56" i="6" s="1"/>
  <c r="N136" i="1" s="1"/>
  <c r="G107" i="1"/>
  <c r="J40" i="6"/>
  <c r="J41" i="6"/>
  <c r="G34" i="1"/>
  <c r="G32" i="1" s="1"/>
  <c r="N35" i="6"/>
  <c r="G139" i="1" s="1"/>
  <c r="G110" i="1" s="1"/>
  <c r="F12" i="1" s="1"/>
  <c r="F52" i="6"/>
  <c r="G36" i="1" s="1"/>
  <c r="J59" i="6"/>
  <c r="N52" i="6"/>
  <c r="N134" i="1" s="1"/>
  <c r="G42" i="1" s="1"/>
  <c r="J23" i="6"/>
  <c r="N72" i="1" s="1"/>
  <c r="N73" i="1" s="1"/>
  <c r="J58" i="6"/>
  <c r="J22" i="6"/>
  <c r="G104" i="1"/>
  <c r="F14" i="1" l="1"/>
  <c r="G99" i="1"/>
  <c r="F41" i="6"/>
  <c r="F40" i="6"/>
  <c r="N41" i="6"/>
  <c r="G137" i="1" s="1"/>
  <c r="G108" i="1" s="1"/>
  <c r="N40" i="6"/>
  <c r="G45" i="1"/>
  <c r="G105" i="1" l="1"/>
  <c r="G109" i="1" s="1"/>
  <c r="G101" i="1"/>
  <c r="G138" i="1"/>
  <c r="N121" i="1"/>
  <c r="F50" i="6" l="1"/>
  <c r="G21" i="1"/>
  <c r="F55" i="6"/>
  <c r="G37" i="1" s="1"/>
  <c r="G39" i="1" s="1"/>
  <c r="N50" i="6"/>
  <c r="F49" i="6"/>
  <c r="N49" i="6"/>
  <c r="J50" i="6"/>
  <c r="J49" i="6"/>
  <c r="N55" i="6"/>
  <c r="N135" i="1" s="1"/>
  <c r="G43" i="1" s="1"/>
  <c r="J55" i="6"/>
  <c r="N37" i="1" s="1"/>
  <c r="N39" i="1" s="1"/>
  <c r="N58" i="6" l="1"/>
  <c r="N59" i="6"/>
  <c r="N137" i="1" s="1"/>
  <c r="G46" i="1" s="1"/>
  <c r="G47" i="1" s="1"/>
  <c r="F59" i="6"/>
  <c r="F58" i="6"/>
  <c r="F13" i="6"/>
  <c r="F19" i="6"/>
  <c r="G70" i="1" s="1"/>
  <c r="F14" i="6"/>
  <c r="E13" i="1" l="1"/>
  <c r="G13" i="1" s="1"/>
  <c r="N138" i="1"/>
  <c r="F22" i="6"/>
  <c r="F23" i="6"/>
  <c r="G72" i="1" s="1"/>
  <c r="G73" i="1" s="1"/>
  <c r="E12" i="1" s="1"/>
  <c r="E14" i="1" l="1"/>
  <c r="G12" i="1"/>
  <c r="G14" i="1" l="1"/>
  <c r="M14" i="1" s="1"/>
</calcChain>
</file>

<file path=xl/comments1.xml><?xml version="1.0" encoding="utf-8"?>
<comments xmlns="http://schemas.openxmlformats.org/spreadsheetml/2006/main">
  <authors>
    <author>Gebruiker</author>
    <author>Bé Keizer</author>
  </authors>
  <commentList>
    <comment ref="E22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33" authorId="1" shapeId="0">
      <text>
        <r>
          <rPr>
            <sz val="9"/>
            <color indexed="81"/>
            <rFont val="Tahoma"/>
            <family val="2"/>
          </rPr>
          <t xml:space="preserve">
De hoofdvestiging betreft de overblijvende school. Dat bepaalt dus ook het antwoord op de vraag of de hoofdvestiging in een impulsgebied ligt: de plaats van de overblijvende school is daarbij bepalend.</t>
        </r>
      </text>
    </comment>
    <comment ref="L33" authorId="1" shapeId="0">
      <text>
        <r>
          <rPr>
            <sz val="9"/>
            <color indexed="81"/>
            <rFont val="Tahoma"/>
            <family val="2"/>
          </rPr>
          <t xml:space="preserve">
De nevenvestiging betreft de school die opgeheven wordt en als nevenvestiging verder gaat. Dat bepaalt dus ook het antwoord op de vraag of die nevenvestiging in een impulsgebied ligt: de plaats van de opgeheven school is daarbij bepalend.</t>
        </r>
      </text>
    </comment>
    <comment ref="E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L56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  <comment ref="E85" authorId="0" shapeId="0">
      <text>
        <r>
          <rPr>
            <sz val="8"/>
            <color indexed="81"/>
            <rFont val="Tahoma"/>
            <family val="2"/>
          </rPr>
          <t xml:space="preserve">
Zie beschikking GGL
Totaal aantal WTF per 1 oktober t-1 dat meegenomen is bij de bepaling van de GGL</t>
        </r>
      </text>
    </comment>
  </commentList>
</comments>
</file>

<file path=xl/comments2.xml><?xml version="1.0" encoding="utf-8"?>
<comments xmlns="http://schemas.openxmlformats.org/spreadsheetml/2006/main">
  <authors>
    <author>Keizer</author>
  </authors>
  <commentList>
    <comment ref="A15" authorId="0" shapeId="0">
      <text>
        <r>
          <rPr>
            <sz val="9"/>
            <color indexed="81"/>
            <rFont val="Tahoma"/>
            <family val="2"/>
          </rPr>
          <t xml:space="preserve">
Bedragen ontleend aan laatst bekende GPL d.d. 25 okt 2016.</t>
        </r>
      </text>
    </comment>
  </commentList>
</comments>
</file>

<file path=xl/sharedStrings.xml><?xml version="1.0" encoding="utf-8"?>
<sst xmlns="http://schemas.openxmlformats.org/spreadsheetml/2006/main" count="385" uniqueCount="168">
  <si>
    <t>Telgegevens 1 oktober</t>
  </si>
  <si>
    <t xml:space="preserve"> 4 t/m 7 jaar:</t>
  </si>
  <si>
    <t xml:space="preserve"> 8 jaar en ouder</t>
  </si>
  <si>
    <t>met gewichtscategorie</t>
  </si>
  <si>
    <t>onderbouw</t>
  </si>
  <si>
    <t>bovenbouw</t>
  </si>
  <si>
    <t>vloer kleine school</t>
  </si>
  <si>
    <t>aftrek kleine school</t>
  </si>
  <si>
    <t>Inkomsten</t>
  </si>
  <si>
    <t>Totaal</t>
  </si>
  <si>
    <t>Leerlinggegevens</t>
  </si>
  <si>
    <t>a. basisformatie</t>
  </si>
  <si>
    <t>a.1 groepsformatie</t>
  </si>
  <si>
    <t>a.2 toeslagen</t>
  </si>
  <si>
    <t>b. formatie speciale doeleinden</t>
  </si>
  <si>
    <t>a.1.1 formatie onderbouw</t>
  </si>
  <si>
    <t>a.1.2 formatie bovenbouw</t>
  </si>
  <si>
    <t>a.2.1 kleinescholentoeslag</t>
  </si>
  <si>
    <t>b.1 formatie BOA</t>
  </si>
  <si>
    <t>Kleinescholentoeslag</t>
  </si>
  <si>
    <t>Formatie BOA</t>
  </si>
  <si>
    <t>Nevenvestiging</t>
  </si>
  <si>
    <t>Zeer-kleinescholentoeslag</t>
  </si>
  <si>
    <t>Hoofdvestiging</t>
  </si>
  <si>
    <t>Factor X voor hoofdvestiging</t>
  </si>
  <si>
    <t>Factor X voor nevenvestiging</t>
  </si>
  <si>
    <t>Factor X voor school als zodanig</t>
  </si>
  <si>
    <t>Factor Y voor hoofdvestiging</t>
  </si>
  <si>
    <t>Factor Y voor nevenvestiging</t>
  </si>
  <si>
    <t>Factor Y voor school als zodanig</t>
  </si>
  <si>
    <t>Factor Y voor school ABC:</t>
  </si>
  <si>
    <t>Eventuele nevenvestiging</t>
  </si>
  <si>
    <t>Factor X1 school A</t>
  </si>
  <si>
    <t>Factor X2 school B</t>
  </si>
  <si>
    <t>Factor X3 voor school C:</t>
  </si>
  <si>
    <t>Zeerkleinescholentoeslag</t>
  </si>
  <si>
    <t>a. de afzonderlijke scholen zouden hebben ontvangen als er geen fusie zou hebben plaats gevonden, en</t>
  </si>
  <si>
    <t>Berekening</t>
  </si>
  <si>
    <t>Nadere toelichting bij deze applicatie</t>
  </si>
  <si>
    <t xml:space="preserve">teldatum van de scholen die bij de fusie betrokken zijn. </t>
  </si>
  <si>
    <t xml:space="preserve">b. vermeerdering van de basisformatie t.b.v. basisscholen met een of meer nevenvestigingen: de verhoging </t>
  </si>
  <si>
    <t>met 3/4 van het formatieve verschil voor formeel erkende nevenvestigingen,</t>
  </si>
  <si>
    <t>d. formatie voor de bestrijding van onderwijsachterstanden: de formatie die wordt toegekend op basis van het aantal</t>
  </si>
  <si>
    <t xml:space="preserve"> 'gewichtsleerlingen', ook wel bekend als schoolgewicht.</t>
  </si>
  <si>
    <t xml:space="preserve">Alleen als een school met een of meer van deze componenten te maken heeft is er effect voor de vaststelling van de </t>
  </si>
  <si>
    <t xml:space="preserve">omvang van de formatie na samenvoeging. Immers de school die na de fusie ontstaat, kan een omvang of een </t>
  </si>
  <si>
    <t xml:space="preserve">De overgangsformatie wordt, met als teldatum 1 oktober T-1 voor de afzonderlijke scholen en voor de gefuseerde </t>
  </si>
  <si>
    <t>school, daarom als volgt berekend:</t>
  </si>
  <si>
    <t>bij de fusie betrokken scholen en bij elkaar gevoegd (X). Vervolgens worden de componenten berekend van de school</t>
  </si>
  <si>
    <t>Gekozen is voor de mogelijkheid van fusies tussen maximaal drie scholen waaruit één school resteert. Daarbij is de mogelijk-</t>
  </si>
  <si>
    <t>heid aanwezig dat één van de bij de fusie betrokken scholen bestaat uit een hoofd- en nevenvestiging, school C.</t>
  </si>
  <si>
    <t xml:space="preserve">Ook is de mogelijkheid aanwezig dat de gefuseerde school gaat bestaan uit een school met een hoofd- en een nevenvestiging. </t>
  </si>
  <si>
    <t xml:space="preserve">Het begrip nevenvestiging is gekoppeld aan de erkenning door het departement dat een vestiging van de school  voldoet </t>
  </si>
  <si>
    <t>In de meeste situaties zal er sprake zijn van fusie tussen twee scholen. In dat geval kan het beste invulling plaats vinden</t>
  </si>
  <si>
    <t>tweede schooljaar na de fusie weergeeft.</t>
  </si>
  <si>
    <t>Wanneer er sprake is van een fusie tussen school A en een school met nevenvestiging, dienen de gegevens van deze</t>
  </si>
  <si>
    <t>gefuseerde school met de overgangsformatie voor het eerste en het tweede schooljaar na de fusie.</t>
  </si>
  <si>
    <t>Wanneer er drie scholen gaan fuseren terwijl er geen sprake is van een nevenvestiging, geeft school ABC het resultaat</t>
  </si>
  <si>
    <t>weer van de fusie met de daarbij behorende overgangsformatie in de beide volgende schooljaren.</t>
  </si>
  <si>
    <t xml:space="preserve">laatste school bij school C ingevuld te worden. Ook dan geeft school ABC weer de gegevens die gelden voor de </t>
  </si>
  <si>
    <t xml:space="preserve">van de gegevens van de scholen A en B, waarna de gefuseerde school ABC de overgangsformatie in het eerste en het </t>
  </si>
  <si>
    <t xml:space="preserve">aan nadere voorwaarden (artikel 85 WPO) waardoor het gunstiger bekostigd wordt. </t>
  </si>
  <si>
    <t xml:space="preserve">c. de kleinescholentoeslag: voor scholen met minder dan 145 leerlingen, en/of </t>
  </si>
  <si>
    <t>Desgewenst kunt u dus de beveiliging opheffen en de werkbladen aanpassen.</t>
  </si>
  <si>
    <t>Vooraf</t>
  </si>
  <si>
    <t>schooljaar</t>
  </si>
  <si>
    <t>Directie</t>
  </si>
  <si>
    <t>OP (landelijk)</t>
  </si>
  <si>
    <t>OP  leeftijdsgecorrigeerd: voet</t>
  </si>
  <si>
    <t>OP  leeftijdsgecorrigeerd: bedrag * GGL</t>
  </si>
  <si>
    <t>Landelijke GGL =</t>
  </si>
  <si>
    <t xml:space="preserve">Lumpsum </t>
  </si>
  <si>
    <t>onderbouwformatie vast</t>
  </si>
  <si>
    <t>onderbouwformatie per ll</t>
  </si>
  <si>
    <t>onderwijsachterstand (BOA)</t>
  </si>
  <si>
    <t>bovenbouwformatie vast</t>
  </si>
  <si>
    <t>bovenbouwformatie per ll</t>
  </si>
  <si>
    <t>onderw.achterst.vast (schoolgewicht)</t>
  </si>
  <si>
    <t>onderw.achterst.per ll. (schoolgewicht)</t>
  </si>
  <si>
    <t>voet kleine scholen toeslag (vast deel)</t>
  </si>
  <si>
    <t>voet kleine scholen toeslag (leeftijdsafhankelijk deel)</t>
  </si>
  <si>
    <t>aftrek kleine scholen toeslag (vast deel)</t>
  </si>
  <si>
    <t>aftrek kleine scholen toeslag (leeftijdsafhankelijk deel)</t>
  </si>
  <si>
    <t>zeer kleine scholen toeslag (vast deel)</t>
  </si>
  <si>
    <t>zeer kleine scholen toeslag (leeftijdsafhankelijk deel)</t>
  </si>
  <si>
    <t>omslagpunt lln. directietoeslag</t>
  </si>
  <si>
    <t>toeslag directie</t>
  </si>
  <si>
    <t>totale formatie is tenminste</t>
  </si>
  <si>
    <t>a.2.2 salaire toeslag schoolleiding</t>
  </si>
  <si>
    <t>Totaal toekenning formatie in geld</t>
  </si>
  <si>
    <t>GGL</t>
  </si>
  <si>
    <t>WTF</t>
  </si>
  <si>
    <t>dir. toeslag</t>
  </si>
  <si>
    <t>Het uitgangspunt voor de toekenning van de faciliteiten is dat gekeken wordt naar het geld voor de formatie die:</t>
  </si>
  <si>
    <t xml:space="preserve">b. de gefuseerde school ontvangt op basis van het gesommeerde leerlingenaantal op de voorafgaande </t>
  </si>
  <si>
    <t>a. verhoging t.b.v. zeer kleine scholen: het gaat hier om de garantie dat ook de kleinste school voldoende geld ontvangt,</t>
  </si>
  <si>
    <t>Formatiebudget in geld school A</t>
  </si>
  <si>
    <t>Formatiebudget in geld school B</t>
  </si>
  <si>
    <t>Formatiebudget in geld school ABC hoofd</t>
  </si>
  <si>
    <t>Formatiebudget in geld school ABC neven</t>
  </si>
  <si>
    <t>Formatiebudget in geld school ABC Totaal</t>
  </si>
  <si>
    <t>Formatiebudget in geld school C hoofd</t>
  </si>
  <si>
    <t>Formatiebudget in geld school C neven</t>
  </si>
  <si>
    <t>Formatiebudget in geld school C totaal</t>
  </si>
  <si>
    <t xml:space="preserve">Factor X </t>
  </si>
  <si>
    <t>Factor Y</t>
  </si>
  <si>
    <t>BEREKENINGEN</t>
  </si>
  <si>
    <t>bekostiging</t>
  </si>
  <si>
    <t>totaal</t>
  </si>
  <si>
    <t xml:space="preserve">School totaal (C) </t>
  </si>
  <si>
    <t>School totaal AB(C)</t>
  </si>
  <si>
    <t>jaar t</t>
  </si>
  <si>
    <t>jaar t-1</t>
  </si>
  <si>
    <t>Naam school A</t>
  </si>
  <si>
    <t>Brinnummer</t>
  </si>
  <si>
    <t>Naam school B</t>
  </si>
  <si>
    <t xml:space="preserve">Naam school AB(C) </t>
  </si>
  <si>
    <t>Naam school C</t>
  </si>
  <si>
    <t>Schoolgewicht:</t>
  </si>
  <si>
    <t xml:space="preserve">Komt uit een fusie een school voort met een nevenvestiging, dan moeten de gegevens van alleen de nevenvestiging van </t>
  </si>
  <si>
    <t>school ABC worden ingevuld. Het leerlingaantal van de hoofdvestiging wordt dan automatisch berekend.</t>
  </si>
  <si>
    <t>drempel schoolgewicht</t>
  </si>
  <si>
    <t>bedrag per gewichtsleerling in Impulsgebied</t>
  </si>
  <si>
    <t>b.2 impulsgebiedtoeslag</t>
  </si>
  <si>
    <t>Impulsgebiedstoeslag</t>
  </si>
  <si>
    <t>samenstelling van het totale leerlingenbestand hebben die er voor zorgt dat de eerdere toekenning onder a, b, c, d en/of</t>
  </si>
  <si>
    <t>die na de fusie is ontstaan (Y).</t>
  </si>
  <si>
    <t>e. impulsgebiedstoeslag: de toeslag die wordt vastgesteld voor een vestiging als die in een Impulsgebied ligt.</t>
  </si>
  <si>
    <t xml:space="preserve">De componenten van de formatie zoals hiervoor onder a, b, c, d en e aangegeven worden berekend voor de afzonderlijke </t>
  </si>
  <si>
    <t>extra toeslag directie</t>
  </si>
  <si>
    <t>nee</t>
  </si>
  <si>
    <t xml:space="preserve">e niet of niet meer in dezelfde mate meer aan de orde is. Of in het geval van de vorming van een formele nevenvestiging juist wel </t>
  </si>
  <si>
    <t>aan de orde is.</t>
  </si>
  <si>
    <t xml:space="preserve">Als een school bestaat uit één of meer (formeel erkende) vestigingen wordt de toeslag impulsgebieden per vestiging berekend. </t>
  </si>
  <si>
    <t>Totaal bekostiging</t>
  </si>
  <si>
    <t>Directietoeslag</t>
  </si>
  <si>
    <t>aanvullende bekostiging schoolleider 1</t>
  </si>
  <si>
    <t>aanvullende bekostiging schoolleider 2</t>
  </si>
  <si>
    <t>www.poraad.nl</t>
  </si>
  <si>
    <t>PO-raad: Helpdesk</t>
  </si>
  <si>
    <t>Vestiging ligt in impulsgebied</t>
  </si>
  <si>
    <t xml:space="preserve">of in de fusieregeling zelf plaatsvinden, geldt de regeling eveneens voor de jaren erna. </t>
  </si>
  <si>
    <t>Alleen de witte cellen kunnen worden ingevuld.</t>
  </si>
  <si>
    <t xml:space="preserve">Voor nadere informatie: </t>
  </si>
  <si>
    <t>ABC</t>
  </si>
  <si>
    <t>22BB</t>
  </si>
  <si>
    <t>33CC</t>
  </si>
  <si>
    <t>A</t>
  </si>
  <si>
    <t>B</t>
  </si>
  <si>
    <t>C</t>
  </si>
  <si>
    <t>44DD</t>
  </si>
  <si>
    <t>Compensatie over 6 jaar</t>
  </si>
  <si>
    <r>
      <t xml:space="preserve">De werkbladen zijn beveiligd onder Extra/Beveiliging/Blad beveiligen met het wachtwoord: </t>
    </r>
    <r>
      <rPr>
        <b/>
        <sz val="11"/>
        <rFont val="Calibri"/>
        <family val="2"/>
        <scheme val="minor"/>
      </rPr>
      <t>poraad</t>
    </r>
  </si>
  <si>
    <t>laatste (6e) jaar compensatie</t>
  </si>
  <si>
    <t xml:space="preserve">Gemakshalve wordt hierna steeds gerept van formatie als het gaat om het geld dat samenhangt met de bekostiging van de </t>
  </si>
  <si>
    <t>formatie, de personele bekostiging.</t>
  </si>
  <si>
    <t xml:space="preserve">De berekening van de overgangsformatie hoeft maar eenmalig plaats te vinden en gebeurt volgens een eenvoudig principe. </t>
  </si>
  <si>
    <t xml:space="preserve">Door de linearisering heeft een samenvoeging in principe geen gevolgen: de formatie voor 150 leerlingen van school A </t>
  </si>
  <si>
    <t xml:space="preserve">plus 50 leerlingen van school B is door de lineaire toekenning gelijk aan de formatie van school AB. Verschil kan zich slechts </t>
  </si>
  <si>
    <t xml:space="preserve">voordoenals een bij de samenvoeging betrokken school te maken heeft met één of meer van de volgende </t>
  </si>
  <si>
    <t>formatiecomponenten:</t>
  </si>
  <si>
    <t xml:space="preserve">De nieuwe fusieregeling is gebaseerd op de publicatie Stcrt 2015 nr. 12208, d.d. 7 mei 2015, waarin is vastgelegd dat de </t>
  </si>
  <si>
    <t>fusiefaciliteit gedurende zes jaar wordt toegekend bij een fusie in de periode tot en met 1 augustus 2024.</t>
  </si>
  <si>
    <r>
      <t xml:space="preserve">De wijze van berekening is gebaseerd op fusies per </t>
    </r>
    <r>
      <rPr>
        <b/>
        <sz val="11"/>
        <rFont val="Calibri"/>
        <family val="2"/>
        <scheme val="minor"/>
      </rPr>
      <t>1 augustus 2016.</t>
    </r>
    <r>
      <rPr>
        <sz val="11"/>
        <rFont val="Calibri"/>
        <family val="2"/>
        <scheme val="minor"/>
      </rPr>
      <t xml:space="preserve"> Wanneer geen wijzigingen in de formatieregeling</t>
    </r>
  </si>
  <si>
    <t>versie 30okt2016</t>
  </si>
  <si>
    <r>
      <t xml:space="preserve">De bedragen zijn ontleend aan de publicatie Regeling bekostiging personeel PO </t>
    </r>
    <r>
      <rPr>
        <b/>
        <sz val="11"/>
        <color rgb="FFC00000"/>
        <rFont val="Calibri"/>
        <family val="2"/>
        <scheme val="minor"/>
      </rPr>
      <t>2016-2017</t>
    </r>
    <r>
      <rPr>
        <sz val="11"/>
        <rFont val="Calibri"/>
        <family val="2"/>
        <scheme val="minor"/>
      </rPr>
      <t xml:space="preserve"> van 25 oktober</t>
    </r>
    <r>
      <rPr>
        <b/>
        <sz val="11"/>
        <color rgb="FFC00000"/>
        <rFont val="Calibri"/>
        <family val="2"/>
        <scheme val="minor"/>
      </rPr>
      <t xml:space="preserve"> 2016</t>
    </r>
  </si>
  <si>
    <t>2017/2018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</si>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</sst>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€&quot;\ * #,##0.00_ ;_ &quot;€&quot;\ * \-#,##0.00_ ;_ &quot;€&quot;\ * &quot;-&quot;??_ ;_ @_ "/>
    <numFmt numFmtId="164" formatCode="_-&quot;€&quot;\ * #,##0.00_-;_-&quot;€&quot;\ * #,##0.00\-;_-&quot;€&quot;\ * &quot;-&quot;??_-;_-@_-"/>
    <numFmt numFmtId="165" formatCode="0.0000"/>
    <numFmt numFmtId="166" formatCode="_(&quot;€&quot;\ * #,##0.00_);_(&quot;€&quot;\ * \(#,##0.00\);_(&quot;€&quot;\ * &quot;-&quot;??_);_(@_)"/>
  </numFmts>
  <fonts count="5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9"/>
      <color indexed="81"/>
      <name val="Tahoma"/>
      <family val="2"/>
    </font>
    <font>
      <sz val="10"/>
      <name val="Calibri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sz val="14"/>
      <color indexed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4"/>
      <color indexed="10"/>
      <name val="Calibri"/>
      <family val="2"/>
    </font>
    <font>
      <sz val="10"/>
      <color indexed="47"/>
      <name val="Calibri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i/>
      <sz val="12"/>
      <color indexed="10"/>
      <name val="Calibri"/>
      <family val="2"/>
    </font>
    <font>
      <b/>
      <i/>
      <sz val="12"/>
      <color indexed="10"/>
      <name val="Calibri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14"/>
      <name val="Calibri"/>
      <family val="2"/>
    </font>
    <font>
      <i/>
      <sz val="12"/>
      <name val="Calibri"/>
      <family val="2"/>
    </font>
    <font>
      <sz val="12"/>
      <name val="Calibri"/>
      <family val="2"/>
    </font>
    <font>
      <b/>
      <sz val="10"/>
      <color indexed="47"/>
      <name val="Calibri"/>
      <family val="2"/>
    </font>
    <font>
      <b/>
      <i/>
      <sz val="10"/>
      <color indexed="10"/>
      <name val="Calibri"/>
      <family val="2"/>
    </font>
    <font>
      <sz val="10"/>
      <color theme="1"/>
      <name val="Calibri"/>
      <family val="2"/>
    </font>
    <font>
      <b/>
      <sz val="10"/>
      <color rgb="FFC00000"/>
      <name val="Calibri"/>
      <family val="2"/>
    </font>
    <font>
      <sz val="10"/>
      <color rgb="FFC00000"/>
      <name val="Calibri"/>
      <family val="2"/>
    </font>
    <font>
      <sz val="10"/>
      <color rgb="FF0070C0"/>
      <name val="Calibri"/>
      <family val="2"/>
    </font>
    <font>
      <b/>
      <sz val="10"/>
      <color rgb="FFC00000"/>
      <name val="Arial"/>
      <family val="2"/>
    </font>
    <font>
      <i/>
      <sz val="10"/>
      <color rgb="FF0070C0"/>
      <name val="Calibri"/>
      <family val="2"/>
    </font>
    <font>
      <i/>
      <sz val="10"/>
      <color rgb="FF0070C0"/>
      <name val="Arial"/>
      <family val="2"/>
    </font>
    <font>
      <sz val="10"/>
      <color rgb="FF0070C0"/>
      <name val="Arial"/>
      <family val="2"/>
    </font>
    <font>
      <sz val="10"/>
      <color theme="0" tint="-4.9989318521683403E-2"/>
      <name val="Calibri"/>
      <family val="2"/>
    </font>
    <font>
      <b/>
      <sz val="10"/>
      <color theme="0" tint="-4.9989318521683403E-2"/>
      <name val="Calibri"/>
      <family val="2"/>
    </font>
    <font>
      <sz val="14"/>
      <color rgb="FFC00000"/>
      <name val="Calibri"/>
      <family val="2"/>
    </font>
    <font>
      <i/>
      <sz val="10"/>
      <name val="Calibri"/>
      <family val="2"/>
    </font>
    <font>
      <b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i/>
      <sz val="10"/>
      <color theme="1" tint="0.34998626667073579"/>
      <name val="Calibri"/>
      <family val="2"/>
    </font>
    <font>
      <b/>
      <sz val="10"/>
      <color theme="1"/>
      <name val="Calibri"/>
      <family val="2"/>
    </font>
    <font>
      <sz val="12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0"/>
      <name val="Arial"/>
    </font>
    <font>
      <sz val="10"/>
      <color indexed="8"/>
      <name val="Calibri"/>
      <family val="2"/>
    </font>
    <font>
      <b/>
      <i/>
      <sz val="10"/>
      <color theme="1" tint="0.34998626667073579"/>
      <name val="Calibri"/>
      <family val="2"/>
    </font>
    <font>
      <sz val="10"/>
      <color theme="1" tint="0.499984740745262"/>
      <name val="Calibri"/>
      <family val="2"/>
    </font>
    <font>
      <b/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44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3">
    <xf numFmtId="0" fontId="0" fillId="0" borderId="0" xfId="0"/>
    <xf numFmtId="0" fontId="7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left"/>
    </xf>
    <xf numFmtId="0" fontId="8" fillId="0" borderId="0" xfId="0" quotePrefix="1" applyFont="1" applyFill="1" applyBorder="1" applyAlignment="1" applyProtection="1">
      <alignment horizontal="left"/>
    </xf>
    <xf numFmtId="0" fontId="7" fillId="0" borderId="0" xfId="0" quotePrefix="1" applyFont="1" applyFill="1" applyBorder="1" applyAlignment="1" applyProtection="1">
      <alignment horizontal="left"/>
    </xf>
    <xf numFmtId="4" fontId="7" fillId="0" borderId="0" xfId="0" applyNumberFormat="1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/>
    <xf numFmtId="0" fontId="8" fillId="2" borderId="1" xfId="0" applyFont="1" applyFill="1" applyBorder="1" applyProtection="1"/>
    <xf numFmtId="0" fontId="8" fillId="2" borderId="2" xfId="0" applyFont="1" applyFill="1" applyBorder="1" applyProtection="1"/>
    <xf numFmtId="0" fontId="8" fillId="2" borderId="3" xfId="0" applyFont="1" applyFill="1" applyBorder="1" applyProtection="1"/>
    <xf numFmtId="0" fontId="8" fillId="2" borderId="4" xfId="0" applyFont="1" applyFill="1" applyBorder="1" applyProtection="1"/>
    <xf numFmtId="0" fontId="8" fillId="2" borderId="0" xfId="0" applyFont="1" applyFill="1" applyBorder="1" applyProtection="1"/>
    <xf numFmtId="0" fontId="8" fillId="2" borderId="5" xfId="0" applyFont="1" applyFill="1" applyBorder="1" applyProtection="1"/>
    <xf numFmtId="0" fontId="13" fillId="2" borderId="0" xfId="0" applyFont="1" applyFill="1" applyBorder="1" applyProtection="1"/>
    <xf numFmtId="0" fontId="12" fillId="2" borderId="4" xfId="0" applyFont="1" applyFill="1" applyBorder="1" applyProtection="1"/>
    <xf numFmtId="0" fontId="12" fillId="2" borderId="5" xfId="0" applyFont="1" applyFill="1" applyBorder="1" applyProtection="1"/>
    <xf numFmtId="0" fontId="16" fillId="2" borderId="7" xfId="1" applyFont="1" applyFill="1" applyBorder="1" applyAlignment="1" applyProtection="1">
      <alignment horizontal="right"/>
    </xf>
    <xf numFmtId="0" fontId="1" fillId="3" borderId="0" xfId="0" applyFont="1" applyFill="1" applyProtection="1"/>
    <xf numFmtId="0" fontId="1" fillId="3" borderId="0" xfId="0" applyFont="1" applyFill="1" applyBorder="1" applyAlignment="1" applyProtection="1">
      <alignment horizontal="center"/>
    </xf>
    <xf numFmtId="0" fontId="1" fillId="3" borderId="0" xfId="0" applyFont="1" applyFill="1" applyBorder="1" applyProtection="1"/>
    <xf numFmtId="0" fontId="8" fillId="3" borderId="0" xfId="0" applyFont="1" applyFill="1" applyBorder="1" applyProtection="1"/>
    <xf numFmtId="0" fontId="19" fillId="3" borderId="0" xfId="0" applyFont="1" applyFill="1" applyProtection="1"/>
    <xf numFmtId="0" fontId="20" fillId="3" borderId="0" xfId="0" applyFont="1" applyFill="1" applyProtection="1"/>
    <xf numFmtId="0" fontId="1" fillId="3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7" fillId="3" borderId="0" xfId="0" applyFont="1" applyFill="1" applyBorder="1" applyProtection="1"/>
    <xf numFmtId="0" fontId="7" fillId="3" borderId="0" xfId="0" applyFont="1" applyFill="1" applyBorder="1" applyProtection="1"/>
    <xf numFmtId="0" fontId="11" fillId="3" borderId="0" xfId="0" applyFont="1" applyFill="1" applyBorder="1" applyProtection="1"/>
    <xf numFmtId="0" fontId="12" fillId="3" borderId="0" xfId="0" applyFont="1" applyFill="1" applyBorder="1" applyProtection="1"/>
    <xf numFmtId="0" fontId="14" fillId="3" borderId="0" xfId="0" applyFont="1" applyFill="1" applyBorder="1" applyProtection="1"/>
    <xf numFmtId="0" fontId="15" fillId="3" borderId="0" xfId="0" applyFont="1" applyFill="1" applyBorder="1" applyProtection="1"/>
    <xf numFmtId="0" fontId="7" fillId="3" borderId="0" xfId="0" applyFont="1" applyFill="1" applyBorder="1" applyAlignment="1" applyProtection="1">
      <alignment horizontal="right"/>
    </xf>
    <xf numFmtId="2" fontId="8" fillId="3" borderId="0" xfId="0" applyNumberFormat="1" applyFont="1" applyFill="1" applyBorder="1" applyProtection="1"/>
    <xf numFmtId="164" fontId="7" fillId="3" borderId="0" xfId="0" applyNumberFormat="1" applyFont="1" applyFill="1" applyBorder="1" applyProtection="1"/>
    <xf numFmtId="0" fontId="12" fillId="3" borderId="0" xfId="0" applyFont="1" applyFill="1" applyBorder="1" applyAlignment="1" applyProtection="1">
      <alignment horizontal="right"/>
    </xf>
    <xf numFmtId="2" fontId="12" fillId="3" borderId="0" xfId="0" applyNumberFormat="1" applyFont="1" applyFill="1" applyBorder="1" applyProtection="1"/>
    <xf numFmtId="164" fontId="12" fillId="3" borderId="0" xfId="0" applyNumberFormat="1" applyFont="1" applyFill="1" applyBorder="1" applyProtection="1"/>
    <xf numFmtId="2" fontId="7" fillId="3" borderId="0" xfId="0" applyNumberFormat="1" applyFont="1" applyFill="1" applyBorder="1" applyProtection="1"/>
    <xf numFmtId="0" fontId="8" fillId="3" borderId="0" xfId="0" quotePrefix="1" applyFont="1" applyFill="1" applyBorder="1" applyProtection="1"/>
    <xf numFmtId="0" fontId="10" fillId="2" borderId="4" xfId="0" applyFont="1" applyFill="1" applyBorder="1" applyProtection="1"/>
    <xf numFmtId="0" fontId="10" fillId="2" borderId="0" xfId="0" applyFont="1" applyFill="1" applyBorder="1" applyProtection="1"/>
    <xf numFmtId="0" fontId="21" fillId="2" borderId="0" xfId="0" applyFont="1" applyFill="1" applyBorder="1" applyProtection="1"/>
    <xf numFmtId="0" fontId="10" fillId="2" borderId="5" xfId="0" applyFont="1" applyFill="1" applyBorder="1" applyProtection="1"/>
    <xf numFmtId="0" fontId="17" fillId="2" borderId="4" xfId="0" applyFont="1" applyFill="1" applyBorder="1" applyProtection="1"/>
    <xf numFmtId="0" fontId="23" fillId="2" borderId="0" xfId="0" applyFont="1" applyFill="1" applyBorder="1" applyProtection="1"/>
    <xf numFmtId="0" fontId="18" fillId="2" borderId="0" xfId="0" applyFont="1" applyFill="1" applyBorder="1" applyProtection="1"/>
    <xf numFmtId="0" fontId="17" fillId="2" borderId="0" xfId="0" applyFont="1" applyFill="1" applyBorder="1" applyProtection="1"/>
    <xf numFmtId="0" fontId="22" fillId="2" borderId="0" xfId="0" applyFont="1" applyFill="1" applyBorder="1" applyProtection="1"/>
    <xf numFmtId="0" fontId="17" fillId="2" borderId="5" xfId="0" applyFont="1" applyFill="1" applyBorder="1" applyProtection="1"/>
    <xf numFmtId="0" fontId="7" fillId="2" borderId="0" xfId="0" applyFont="1" applyFill="1" applyBorder="1" applyProtection="1"/>
    <xf numFmtId="0" fontId="11" fillId="2" borderId="4" xfId="0" applyFont="1" applyFill="1" applyBorder="1" applyProtection="1"/>
    <xf numFmtId="0" fontId="11" fillId="2" borderId="5" xfId="0" applyFont="1" applyFill="1" applyBorder="1" applyProtection="1"/>
    <xf numFmtId="0" fontId="7" fillId="2" borderId="4" xfId="0" applyFont="1" applyFill="1" applyBorder="1" applyProtection="1"/>
    <xf numFmtId="0" fontId="7" fillId="2" borderId="5" xfId="0" applyFont="1" applyFill="1" applyBorder="1" applyProtection="1"/>
    <xf numFmtId="0" fontId="15" fillId="2" borderId="6" xfId="0" applyFont="1" applyFill="1" applyBorder="1" applyProtection="1"/>
    <xf numFmtId="0" fontId="15" fillId="2" borderId="7" xfId="0" applyFont="1" applyFill="1" applyBorder="1" applyProtection="1"/>
    <xf numFmtId="0" fontId="5" fillId="2" borderId="7" xfId="0" applyFont="1" applyFill="1" applyBorder="1" applyProtection="1"/>
    <xf numFmtId="0" fontId="15" fillId="2" borderId="8" xfId="0" applyFont="1" applyFill="1" applyBorder="1" applyProtection="1"/>
    <xf numFmtId="0" fontId="14" fillId="2" borderId="4" xfId="0" applyFont="1" applyFill="1" applyBorder="1" applyProtection="1"/>
    <xf numFmtId="0" fontId="14" fillId="2" borderId="5" xfId="0" applyFont="1" applyFill="1" applyBorder="1" applyProtection="1"/>
    <xf numFmtId="0" fontId="28" fillId="3" borderId="0" xfId="0" applyFont="1" applyFill="1" applyBorder="1" applyProtection="1"/>
    <xf numFmtId="2" fontId="28" fillId="3" borderId="0" xfId="0" applyNumberFormat="1" applyFont="1" applyFill="1" applyBorder="1" applyProtection="1"/>
    <xf numFmtId="0" fontId="8" fillId="3" borderId="9" xfId="0" applyFont="1" applyFill="1" applyBorder="1" applyProtection="1"/>
    <xf numFmtId="0" fontId="8" fillId="3" borderId="10" xfId="0" applyFont="1" applyFill="1" applyBorder="1" applyProtection="1"/>
    <xf numFmtId="0" fontId="8" fillId="3" borderId="11" xfId="0" applyFont="1" applyFill="1" applyBorder="1" applyProtection="1"/>
    <xf numFmtId="0" fontId="11" fillId="3" borderId="12" xfId="0" applyFont="1" applyFill="1" applyBorder="1" applyProtection="1"/>
    <xf numFmtId="0" fontId="12" fillId="3" borderId="13" xfId="0" applyFont="1" applyFill="1" applyBorder="1" applyAlignment="1" applyProtection="1">
      <alignment horizontal="left"/>
    </xf>
    <xf numFmtId="0" fontId="11" fillId="3" borderId="13" xfId="0" applyFont="1" applyFill="1" applyBorder="1" applyProtection="1"/>
    <xf numFmtId="0" fontId="8" fillId="3" borderId="13" xfId="0" applyFont="1" applyFill="1" applyBorder="1" applyProtection="1"/>
    <xf numFmtId="0" fontId="11" fillId="3" borderId="14" xfId="0" applyFont="1" applyFill="1" applyBorder="1" applyProtection="1"/>
    <xf numFmtId="0" fontId="8" fillId="3" borderId="12" xfId="0" applyFont="1" applyFill="1" applyBorder="1" applyProtection="1"/>
    <xf numFmtId="0" fontId="26" fillId="3" borderId="13" xfId="0" applyFont="1" applyFill="1" applyBorder="1" applyProtection="1"/>
    <xf numFmtId="0" fontId="8" fillId="3" borderId="14" xfId="0" applyFont="1" applyFill="1" applyBorder="1" applyProtection="1"/>
    <xf numFmtId="0" fontId="8" fillId="3" borderId="13" xfId="0" applyFont="1" applyFill="1" applyBorder="1" applyAlignment="1" applyProtection="1">
      <alignment horizontal="left"/>
    </xf>
    <xf numFmtId="164" fontId="8" fillId="3" borderId="13" xfId="0" applyNumberFormat="1" applyFont="1" applyFill="1" applyBorder="1" applyAlignment="1" applyProtection="1">
      <alignment horizontal="center"/>
    </xf>
    <xf numFmtId="164" fontId="7" fillId="3" borderId="13" xfId="0" applyNumberFormat="1" applyFont="1" applyFill="1" applyBorder="1" applyAlignment="1" applyProtection="1">
      <alignment horizontal="center"/>
    </xf>
    <xf numFmtId="0" fontId="12" fillId="3" borderId="12" xfId="0" applyFont="1" applyFill="1" applyBorder="1" applyProtection="1"/>
    <xf numFmtId="0" fontId="12" fillId="3" borderId="13" xfId="0" applyFont="1" applyFill="1" applyBorder="1" applyProtection="1"/>
    <xf numFmtId="164" fontId="12" fillId="3" borderId="13" xfId="0" applyNumberFormat="1" applyFont="1" applyFill="1" applyBorder="1" applyAlignment="1" applyProtection="1">
      <alignment horizontal="center"/>
    </xf>
    <xf numFmtId="0" fontId="12" fillId="3" borderId="14" xfId="0" applyFont="1" applyFill="1" applyBorder="1" applyProtection="1"/>
    <xf numFmtId="0" fontId="7" fillId="3" borderId="13" xfId="0" applyFont="1" applyFill="1" applyBorder="1" applyProtection="1"/>
    <xf numFmtId="0" fontId="14" fillId="3" borderId="14" xfId="0" applyFont="1" applyFill="1" applyBorder="1" applyProtection="1"/>
    <xf numFmtId="0" fontId="8" fillId="3" borderId="13" xfId="0" applyFont="1" applyFill="1" applyBorder="1" applyProtection="1">
      <protection locked="0"/>
    </xf>
    <xf numFmtId="0" fontId="12" fillId="3" borderId="13" xfId="0" applyFont="1" applyFill="1" applyBorder="1" applyAlignment="1" applyProtection="1">
      <alignment horizontal="center"/>
    </xf>
    <xf numFmtId="0" fontId="8" fillId="3" borderId="13" xfId="0" applyFont="1" applyFill="1" applyBorder="1" applyAlignment="1" applyProtection="1">
      <alignment horizontal="center"/>
    </xf>
    <xf numFmtId="0" fontId="7" fillId="3" borderId="12" xfId="0" applyFont="1" applyFill="1" applyBorder="1" applyProtection="1"/>
    <xf numFmtId="0" fontId="7" fillId="3" borderId="13" xfId="0" applyFont="1" applyFill="1" applyBorder="1" applyAlignment="1" applyProtection="1">
      <alignment horizontal="center"/>
    </xf>
    <xf numFmtId="0" fontId="24" fillId="3" borderId="14" xfId="0" applyFont="1" applyFill="1" applyBorder="1" applyProtection="1"/>
    <xf numFmtId="2" fontId="8" fillId="3" borderId="13" xfId="0" applyNumberFormat="1" applyFont="1" applyFill="1" applyBorder="1" applyAlignment="1" applyProtection="1">
      <alignment horizontal="left"/>
    </xf>
    <xf numFmtId="0" fontId="24" fillId="3" borderId="13" xfId="0" applyFont="1" applyFill="1" applyBorder="1" applyProtection="1"/>
    <xf numFmtId="0" fontId="14" fillId="3" borderId="13" xfId="0" applyFont="1" applyFill="1" applyBorder="1" applyProtection="1"/>
    <xf numFmtId="2" fontId="8" fillId="3" borderId="13" xfId="0" applyNumberFormat="1" applyFont="1" applyFill="1" applyBorder="1" applyAlignment="1" applyProtection="1">
      <alignment horizontal="center"/>
    </xf>
    <xf numFmtId="0" fontId="25" fillId="3" borderId="13" xfId="0" applyFont="1" applyFill="1" applyBorder="1" applyAlignment="1" applyProtection="1">
      <alignment horizontal="center"/>
    </xf>
    <xf numFmtId="0" fontId="8" fillId="3" borderId="15" xfId="0" applyFont="1" applyFill="1" applyBorder="1" applyProtection="1"/>
    <xf numFmtId="0" fontId="8" fillId="3" borderId="16" xfId="0" applyFont="1" applyFill="1" applyBorder="1" applyProtection="1"/>
    <xf numFmtId="2" fontId="8" fillId="3" borderId="16" xfId="0" applyNumberFormat="1" applyFont="1" applyFill="1" applyBorder="1" applyProtection="1"/>
    <xf numFmtId="0" fontId="14" fillId="3" borderId="17" xfId="0" applyFont="1" applyFill="1" applyBorder="1" applyProtection="1"/>
    <xf numFmtId="0" fontId="7" fillId="3" borderId="10" xfId="0" applyFont="1" applyFill="1" applyBorder="1" applyProtection="1"/>
    <xf numFmtId="0" fontId="7" fillId="3" borderId="14" xfId="0" applyFont="1" applyFill="1" applyBorder="1" applyProtection="1"/>
    <xf numFmtId="0" fontId="14" fillId="3" borderId="12" xfId="0" applyFont="1" applyFill="1" applyBorder="1" applyProtection="1"/>
    <xf numFmtId="164" fontId="8" fillId="3" borderId="13" xfId="0" applyNumberFormat="1" applyFont="1" applyFill="1" applyBorder="1" applyProtection="1"/>
    <xf numFmtId="0" fontId="8" fillId="3" borderId="13" xfId="0" applyNumberFormat="1" applyFont="1" applyFill="1" applyBorder="1" applyProtection="1"/>
    <xf numFmtId="164" fontId="7" fillId="3" borderId="13" xfId="0" applyNumberFormat="1" applyFont="1" applyFill="1" applyBorder="1" applyProtection="1"/>
    <xf numFmtId="2" fontId="8" fillId="3" borderId="13" xfId="0" applyNumberFormat="1" applyFont="1" applyFill="1" applyBorder="1" applyProtection="1"/>
    <xf numFmtId="0" fontId="8" fillId="3" borderId="17" xfId="0" applyFont="1" applyFill="1" applyBorder="1" applyProtection="1"/>
    <xf numFmtId="0" fontId="14" fillId="3" borderId="11" xfId="0" applyFont="1" applyFill="1" applyBorder="1" applyProtection="1"/>
    <xf numFmtId="164" fontId="8" fillId="0" borderId="0" xfId="0" applyNumberFormat="1" applyFont="1" applyFill="1" applyBorder="1" applyAlignment="1" applyProtection="1">
      <alignment horizontal="left"/>
    </xf>
    <xf numFmtId="1" fontId="8" fillId="0" borderId="0" xfId="0" applyNumberFormat="1" applyFont="1" applyFill="1" applyBorder="1" applyAlignment="1" applyProtection="1">
      <alignment horizontal="left"/>
    </xf>
    <xf numFmtId="10" fontId="8" fillId="0" borderId="0" xfId="0" applyNumberFormat="1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3" fillId="2" borderId="4" xfId="0" applyFont="1" applyFill="1" applyBorder="1" applyProtection="1"/>
    <xf numFmtId="0" fontId="13" fillId="2" borderId="0" xfId="0" applyFont="1" applyFill="1" applyBorder="1" applyAlignment="1" applyProtection="1">
      <alignment horizontal="center"/>
    </xf>
    <xf numFmtId="0" fontId="13" fillId="2" borderId="5" xfId="0" applyFont="1" applyFill="1" applyBorder="1" applyProtection="1"/>
    <xf numFmtId="164" fontId="7" fillId="2" borderId="0" xfId="0" applyNumberFormat="1" applyFont="1" applyFill="1" applyBorder="1" applyAlignment="1" applyProtection="1">
      <alignment horizontal="center"/>
    </xf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8" fillId="2" borderId="7" xfId="0" applyFont="1" applyFill="1" applyBorder="1" applyAlignment="1" applyProtection="1">
      <alignment horizontal="center"/>
    </xf>
    <xf numFmtId="0" fontId="8" fillId="2" borderId="8" xfId="0" applyFont="1" applyFill="1" applyBorder="1" applyProtection="1"/>
    <xf numFmtId="0" fontId="8" fillId="3" borderId="10" xfId="0" applyFont="1" applyFill="1" applyBorder="1" applyAlignment="1" applyProtection="1">
      <alignment horizontal="center"/>
    </xf>
    <xf numFmtId="164" fontId="8" fillId="3" borderId="10" xfId="0" applyNumberFormat="1" applyFont="1" applyFill="1" applyBorder="1" applyAlignment="1" applyProtection="1">
      <alignment horizontal="center"/>
    </xf>
    <xf numFmtId="164" fontId="8" fillId="3" borderId="16" xfId="0" applyNumberFormat="1" applyFont="1" applyFill="1" applyBorder="1" applyAlignment="1" applyProtection="1">
      <alignment horizontal="center"/>
    </xf>
    <xf numFmtId="164" fontId="7" fillId="3" borderId="16" xfId="0" applyNumberFormat="1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0" fontId="27" fillId="2" borderId="4" xfId="0" applyFont="1" applyFill="1" applyBorder="1" applyProtection="1"/>
    <xf numFmtId="0" fontId="27" fillId="3" borderId="12" xfId="0" applyFont="1" applyFill="1" applyBorder="1" applyProtection="1"/>
    <xf numFmtId="0" fontId="27" fillId="3" borderId="14" xfId="0" applyFont="1" applyFill="1" applyBorder="1" applyProtection="1"/>
    <xf numFmtId="0" fontId="27" fillId="2" borderId="5" xfId="0" applyFont="1" applyFill="1" applyBorder="1" applyProtection="1"/>
    <xf numFmtId="0" fontId="30" fillId="3" borderId="0" xfId="0" applyFont="1" applyFill="1" applyProtection="1"/>
    <xf numFmtId="0" fontId="31" fillId="2" borderId="4" xfId="0" applyFont="1" applyFill="1" applyBorder="1" applyProtection="1"/>
    <xf numFmtId="0" fontId="31" fillId="3" borderId="12" xfId="0" applyFont="1" applyFill="1" applyBorder="1" applyProtection="1"/>
    <xf numFmtId="0" fontId="31" fillId="3" borderId="13" xfId="0" applyFont="1" applyFill="1" applyBorder="1" applyProtection="1"/>
    <xf numFmtId="0" fontId="31" fillId="3" borderId="14" xfId="0" applyFont="1" applyFill="1" applyBorder="1" applyProtection="1"/>
    <xf numFmtId="0" fontId="31" fillId="2" borderId="5" xfId="0" applyFont="1" applyFill="1" applyBorder="1" applyProtection="1"/>
    <xf numFmtId="0" fontId="32" fillId="3" borderId="0" xfId="0" applyFont="1" applyFill="1" applyProtection="1"/>
    <xf numFmtId="0" fontId="29" fillId="2" borderId="4" xfId="0" applyFont="1" applyFill="1" applyBorder="1" applyProtection="1"/>
    <xf numFmtId="0" fontId="29" fillId="3" borderId="12" xfId="0" applyFont="1" applyFill="1" applyBorder="1" applyProtection="1"/>
    <xf numFmtId="0" fontId="29" fillId="3" borderId="14" xfId="0" applyFont="1" applyFill="1" applyBorder="1" applyProtection="1"/>
    <xf numFmtId="0" fontId="29" fillId="2" borderId="5" xfId="0" applyFont="1" applyFill="1" applyBorder="1" applyProtection="1"/>
    <xf numFmtId="0" fontId="33" fillId="3" borderId="0" xfId="0" applyFont="1" applyFill="1" applyProtection="1"/>
    <xf numFmtId="0" fontId="8" fillId="2" borderId="13" xfId="0" applyFont="1" applyFill="1" applyBorder="1" applyAlignment="1" applyProtection="1">
      <alignment horizontal="center"/>
      <protection locked="0"/>
    </xf>
    <xf numFmtId="0" fontId="34" fillId="3" borderId="13" xfId="0" applyFont="1" applyFill="1" applyBorder="1" applyAlignment="1" applyProtection="1">
      <alignment horizontal="center"/>
    </xf>
    <xf numFmtId="0" fontId="34" fillId="3" borderId="13" xfId="0" applyFont="1" applyFill="1" applyBorder="1" applyAlignment="1" applyProtection="1">
      <alignment horizontal="left"/>
    </xf>
    <xf numFmtId="0" fontId="35" fillId="3" borderId="13" xfId="0" applyFont="1" applyFill="1" applyBorder="1" applyProtection="1"/>
    <xf numFmtId="0" fontId="4" fillId="2" borderId="13" xfId="0" applyFont="1" applyFill="1" applyBorder="1" applyProtection="1">
      <protection locked="0"/>
    </xf>
    <xf numFmtId="2" fontId="8" fillId="2" borderId="13" xfId="0" applyNumberFormat="1" applyFont="1" applyFill="1" applyBorder="1" applyAlignment="1" applyProtection="1">
      <alignment horizontal="center"/>
      <protection locked="0"/>
    </xf>
    <xf numFmtId="165" fontId="8" fillId="2" borderId="13" xfId="0" applyNumberFormat="1" applyFont="1" applyFill="1" applyBorder="1" applyAlignment="1" applyProtection="1">
      <alignment horizontal="center"/>
      <protection locked="0"/>
    </xf>
    <xf numFmtId="0" fontId="4" fillId="2" borderId="13" xfId="0" applyFont="1" applyFill="1" applyBorder="1" applyAlignment="1" applyProtection="1">
      <alignment horizontal="center"/>
      <protection locked="0"/>
    </xf>
    <xf numFmtId="0" fontId="7" fillId="2" borderId="8" xfId="0" applyFont="1" applyFill="1" applyBorder="1" applyProtection="1"/>
    <xf numFmtId="0" fontId="7" fillId="2" borderId="3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44" fontId="7" fillId="2" borderId="0" xfId="0" applyNumberFormat="1" applyFont="1" applyFill="1" applyBorder="1" applyProtection="1"/>
    <xf numFmtId="0" fontId="36" fillId="2" borderId="0" xfId="0" applyFont="1" applyFill="1" applyBorder="1" applyProtection="1"/>
    <xf numFmtId="0" fontId="4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left"/>
    </xf>
    <xf numFmtId="0" fontId="39" fillId="3" borderId="13" xfId="0" applyFont="1" applyFill="1" applyBorder="1" applyProtection="1"/>
    <xf numFmtId="0" fontId="40" fillId="3" borderId="13" xfId="0" applyFont="1" applyFill="1" applyBorder="1" applyAlignment="1" applyProtection="1">
      <alignment horizontal="center"/>
    </xf>
    <xf numFmtId="164" fontId="40" fillId="3" borderId="13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Protection="1"/>
    <xf numFmtId="0" fontId="38" fillId="3" borderId="13" xfId="0" applyFont="1" applyFill="1" applyBorder="1" applyProtection="1"/>
    <xf numFmtId="0" fontId="38" fillId="3" borderId="13" xfId="0" applyFont="1" applyFill="1" applyBorder="1" applyAlignment="1" applyProtection="1">
      <alignment horizontal="center"/>
    </xf>
    <xf numFmtId="164" fontId="8" fillId="5" borderId="13" xfId="0" applyNumberFormat="1" applyFont="1" applyFill="1" applyBorder="1" applyAlignment="1" applyProtection="1">
      <alignment horizontal="center"/>
    </xf>
    <xf numFmtId="164" fontId="7" fillId="5" borderId="13" xfId="0" applyNumberFormat="1" applyFont="1" applyFill="1" applyBorder="1" applyAlignment="1" applyProtection="1">
      <alignment horizontal="center"/>
    </xf>
    <xf numFmtId="2" fontId="8" fillId="5" borderId="13" xfId="0" applyNumberFormat="1" applyFont="1" applyFill="1" applyBorder="1" applyAlignment="1" applyProtection="1">
      <alignment horizontal="center"/>
    </xf>
    <xf numFmtId="165" fontId="8" fillId="5" borderId="13" xfId="0" applyNumberFormat="1" applyFont="1" applyFill="1" applyBorder="1" applyAlignment="1" applyProtection="1">
      <alignment horizontal="center"/>
    </xf>
    <xf numFmtId="0" fontId="8" fillId="5" borderId="13" xfId="0" applyFont="1" applyFill="1" applyBorder="1" applyAlignment="1" applyProtection="1">
      <alignment horizontal="center"/>
    </xf>
    <xf numFmtId="0" fontId="38" fillId="3" borderId="0" xfId="0" applyFont="1" applyFill="1" applyBorder="1" applyProtection="1"/>
    <xf numFmtId="2" fontId="38" fillId="3" borderId="0" xfId="0" applyNumberFormat="1" applyFont="1" applyFill="1" applyBorder="1" applyAlignment="1" applyProtection="1">
      <alignment horizontal="center"/>
    </xf>
    <xf numFmtId="165" fontId="38" fillId="3" borderId="0" xfId="0" applyNumberFormat="1" applyFont="1" applyFill="1" applyBorder="1" applyAlignment="1" applyProtection="1">
      <alignment horizontal="center"/>
    </xf>
    <xf numFmtId="0" fontId="39" fillId="3" borderId="0" xfId="0" applyFont="1" applyFill="1" applyBorder="1" applyAlignment="1" applyProtection="1">
      <alignment horizontal="center"/>
    </xf>
    <xf numFmtId="0" fontId="38" fillId="3" borderId="0" xfId="0" applyFont="1" applyFill="1" applyBorder="1" applyAlignment="1" applyProtection="1">
      <alignment horizontal="center"/>
    </xf>
    <xf numFmtId="2" fontId="39" fillId="3" borderId="0" xfId="0" applyNumberFormat="1" applyFont="1" applyFill="1" applyBorder="1" applyAlignment="1" applyProtection="1">
      <alignment horizontal="left"/>
    </xf>
    <xf numFmtId="0" fontId="39" fillId="3" borderId="0" xfId="0" applyFont="1" applyFill="1" applyBorder="1" applyAlignment="1" applyProtection="1">
      <alignment horizontal="left"/>
    </xf>
    <xf numFmtId="0" fontId="39" fillId="3" borderId="13" xfId="0" applyFont="1" applyFill="1" applyBorder="1" applyAlignment="1" applyProtection="1">
      <alignment horizontal="center"/>
    </xf>
    <xf numFmtId="164" fontId="39" fillId="3" borderId="0" xfId="0" applyNumberFormat="1" applyFont="1" applyFill="1" applyBorder="1" applyProtection="1"/>
    <xf numFmtId="164" fontId="39" fillId="3" borderId="0" xfId="0" applyNumberFormat="1" applyFont="1" applyFill="1" applyBorder="1" applyAlignment="1" applyProtection="1">
      <alignment horizontal="center"/>
    </xf>
    <xf numFmtId="164" fontId="38" fillId="3" borderId="0" xfId="0" applyNumberFormat="1" applyFont="1" applyFill="1" applyBorder="1" applyProtection="1"/>
    <xf numFmtId="164" fontId="38" fillId="3" borderId="0" xfId="0" applyNumberFormat="1" applyFont="1" applyFill="1" applyBorder="1" applyAlignment="1" applyProtection="1">
      <alignment horizontal="center"/>
    </xf>
    <xf numFmtId="164" fontId="38" fillId="3" borderId="13" xfId="0" applyNumberFormat="1" applyFont="1" applyFill="1" applyBorder="1" applyAlignment="1" applyProtection="1">
      <alignment horizontal="center"/>
    </xf>
    <xf numFmtId="164" fontId="39" fillId="3" borderId="13" xfId="0" applyNumberFormat="1" applyFont="1" applyFill="1" applyBorder="1" applyAlignment="1" applyProtection="1">
      <alignment horizontal="center"/>
    </xf>
    <xf numFmtId="0" fontId="40" fillId="3" borderId="13" xfId="0" applyFont="1" applyFill="1" applyBorder="1" applyProtection="1"/>
    <xf numFmtId="164" fontId="41" fillId="4" borderId="13" xfId="0" applyNumberFormat="1" applyFont="1" applyFill="1" applyBorder="1" applyAlignment="1" applyProtection="1">
      <alignment horizontal="center"/>
    </xf>
    <xf numFmtId="164" fontId="7" fillId="4" borderId="13" xfId="0" applyNumberFormat="1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left"/>
      <protection locked="0"/>
    </xf>
    <xf numFmtId="0" fontId="37" fillId="0" borderId="0" xfId="0" applyFont="1" applyFill="1" applyBorder="1" applyAlignment="1" applyProtection="1">
      <alignment horizontal="left"/>
    </xf>
    <xf numFmtId="0" fontId="42" fillId="2" borderId="0" xfId="0" applyFont="1" applyFill="1" applyBorder="1"/>
    <xf numFmtId="0" fontId="42" fillId="3" borderId="0" xfId="0" applyFont="1" applyFill="1" applyBorder="1"/>
    <xf numFmtId="0" fontId="43" fillId="2" borderId="0" xfId="0" applyFont="1" applyFill="1" applyBorder="1"/>
    <xf numFmtId="0" fontId="44" fillId="2" borderId="0" xfId="0" applyFont="1" applyFill="1" applyBorder="1"/>
    <xf numFmtId="0" fontId="45" fillId="2" borderId="0" xfId="0" applyFont="1" applyFill="1" applyBorder="1"/>
    <xf numFmtId="0" fontId="45" fillId="3" borderId="0" xfId="0" applyFont="1" applyFill="1" applyBorder="1"/>
    <xf numFmtId="0" fontId="46" fillId="2" borderId="0" xfId="1" applyFont="1" applyFill="1" applyBorder="1" applyAlignment="1" applyProtection="1"/>
    <xf numFmtId="16" fontId="45" fillId="3" borderId="0" xfId="0" applyNumberFormat="1" applyFont="1" applyFill="1" applyBorder="1"/>
    <xf numFmtId="0" fontId="49" fillId="0" borderId="0" xfId="0" applyFont="1" applyFill="1" applyBorder="1" applyAlignment="1" applyProtection="1">
      <alignment horizontal="left" indent="1"/>
    </xf>
    <xf numFmtId="0" fontId="50" fillId="0" borderId="0" xfId="0" applyFont="1" applyFill="1" applyBorder="1" applyAlignment="1" applyProtection="1">
      <alignment horizontal="center"/>
    </xf>
    <xf numFmtId="44" fontId="50" fillId="0" borderId="0" xfId="2" applyFont="1" applyFill="1" applyBorder="1" applyAlignment="1" applyProtection="1">
      <alignment horizontal="center"/>
    </xf>
    <xf numFmtId="0" fontId="48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horizontal="left" indent="1"/>
    </xf>
    <xf numFmtId="164" fontId="40" fillId="0" borderId="0" xfId="0" applyNumberFormat="1" applyFont="1" applyFill="1" applyBorder="1" applyAlignment="1" applyProtection="1">
      <alignment horizontal="left" indent="1"/>
    </xf>
    <xf numFmtId="10" fontId="50" fillId="0" borderId="0" xfId="2" applyNumberFormat="1" applyFont="1" applyFill="1" applyBorder="1" applyAlignment="1" applyProtection="1">
      <alignment horizontal="center"/>
    </xf>
    <xf numFmtId="0" fontId="48" fillId="0" borderId="0" xfId="0" applyFont="1" applyFill="1" applyAlignment="1" applyProtection="1">
      <alignment horizontal="left"/>
    </xf>
    <xf numFmtId="0" fontId="40" fillId="0" borderId="0" xfId="0" applyFont="1" applyFill="1" applyAlignment="1" applyProtection="1">
      <alignment horizontal="left" indent="1"/>
    </xf>
    <xf numFmtId="4" fontId="48" fillId="0" borderId="0" xfId="0" applyNumberFormat="1" applyFont="1" applyFill="1" applyBorder="1" applyAlignment="1" applyProtection="1">
      <alignment horizontal="left"/>
      <protection locked="0"/>
    </xf>
    <xf numFmtId="164" fontId="48" fillId="0" borderId="0" xfId="0" applyNumberFormat="1" applyFont="1" applyFill="1" applyBorder="1" applyAlignment="1" applyProtection="1">
      <alignment horizontal="left"/>
      <protection locked="0"/>
    </xf>
    <xf numFmtId="10" fontId="48" fillId="0" borderId="0" xfId="3" applyNumberFormat="1" applyFont="1" applyFill="1" applyBorder="1" applyAlignment="1" applyProtection="1">
      <alignment horizontal="left"/>
      <protection locked="0"/>
    </xf>
    <xf numFmtId="0" fontId="4" fillId="0" borderId="0" xfId="0" quotePrefix="1" applyFont="1" applyFill="1" applyBorder="1" applyAlignment="1" applyProtection="1">
      <alignment horizontal="left"/>
    </xf>
    <xf numFmtId="4" fontId="4" fillId="5" borderId="0" xfId="0" applyNumberFormat="1" applyFont="1" applyFill="1" applyBorder="1" applyAlignment="1" applyProtection="1">
      <alignment horizontal="left"/>
      <protection locked="0"/>
    </xf>
    <xf numFmtId="166" fontId="4" fillId="5" borderId="0" xfId="0" applyNumberFormat="1" applyFont="1" applyFill="1" applyAlignment="1" applyProtection="1">
      <alignment horizontal="left"/>
      <protection locked="0"/>
    </xf>
    <xf numFmtId="0" fontId="4" fillId="5" borderId="0" xfId="0" applyFont="1" applyFill="1" applyBorder="1" applyAlignment="1" applyProtection="1">
      <alignment horizontal="left"/>
      <protection locked="0"/>
    </xf>
    <xf numFmtId="44" fontId="4" fillId="5" borderId="0" xfId="2" applyFont="1" applyFill="1" applyBorder="1" applyAlignment="1" applyProtection="1">
      <alignment horizontal="center"/>
      <protection locked="0"/>
    </xf>
  </cellXfs>
  <cellStyles count="5">
    <cellStyle name="Euro" xfId="4"/>
    <cellStyle name="Hyperlink" xfId="1" builtinId="8"/>
    <cellStyle name="Procent" xfId="3" builtinId="5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99"/>
      <color rgb="FFCCCCFF"/>
      <color rgb="FF99CCFF"/>
      <color rgb="FFFFCC99"/>
      <color rgb="FFFF9900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oraad.nl/index.php?p=363178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B2:L76"/>
  <sheetViews>
    <sheetView tabSelected="1" zoomScale="85" zoomScaleNormal="85" zoomScaleSheetLayoutView="75" workbookViewId="0">
      <selection activeCell="C5" sqref="C5"/>
    </sheetView>
  </sheetViews>
  <sheetFormatPr defaultColWidth="16.42578125" defaultRowHeight="15.75" x14ac:dyDescent="0.25"/>
  <cols>
    <col min="1" max="1" width="3.85546875" style="189" customWidth="1"/>
    <col min="2" max="2" width="2.85546875" style="189" customWidth="1"/>
    <col min="3" max="9" width="16.42578125" style="189"/>
    <col min="10" max="10" width="2.42578125" style="189" customWidth="1"/>
    <col min="11" max="16384" width="16.42578125" style="189"/>
  </cols>
  <sheetData>
    <row r="2" spans="2:12" x14ac:dyDescent="0.25">
      <c r="B2" s="188"/>
      <c r="C2" s="188"/>
      <c r="D2" s="188"/>
      <c r="E2" s="188"/>
      <c r="F2" s="188"/>
      <c r="G2" s="188"/>
      <c r="H2" s="188"/>
      <c r="I2" s="188"/>
      <c r="J2" s="188"/>
    </row>
    <row r="3" spans="2:12" x14ac:dyDescent="0.25">
      <c r="B3" s="188"/>
      <c r="C3" s="188"/>
      <c r="D3" s="188"/>
      <c r="E3" s="188"/>
      <c r="F3" s="188"/>
      <c r="G3" s="188"/>
      <c r="H3" s="188"/>
      <c r="I3" s="188"/>
      <c r="J3" s="188"/>
    </row>
    <row r="4" spans="2:12" ht="18.75" x14ac:dyDescent="0.3">
      <c r="B4" s="188"/>
      <c r="C4" s="190" t="str">
        <f xml:space="preserve"> "Faciliteitenregeling samenvoeging basisscholen "&amp;tab!C2</f>
        <v>Faciliteitenregeling samenvoeging basisscholen 2017/2018</v>
      </c>
      <c r="D4" s="188"/>
      <c r="E4" s="188"/>
      <c r="F4" s="188"/>
      <c r="G4" s="188"/>
      <c r="H4" s="188"/>
      <c r="I4" s="188"/>
      <c r="J4" s="188"/>
    </row>
    <row r="5" spans="2:12" x14ac:dyDescent="0.25">
      <c r="B5" s="188"/>
      <c r="C5" s="188" t="s">
        <v>164</v>
      </c>
      <c r="D5" s="188"/>
      <c r="E5" s="188"/>
      <c r="F5" s="188"/>
      <c r="G5" s="188"/>
      <c r="H5" s="188"/>
      <c r="I5" s="188"/>
      <c r="J5" s="188"/>
    </row>
    <row r="6" spans="2:12" s="193" customFormat="1" ht="15" x14ac:dyDescent="0.25">
      <c r="B6" s="192"/>
      <c r="C6" s="191"/>
      <c r="D6" s="192"/>
      <c r="E6" s="192"/>
      <c r="F6" s="192"/>
      <c r="G6" s="192"/>
      <c r="H6" s="192"/>
      <c r="I6" s="192"/>
      <c r="J6" s="192"/>
    </row>
    <row r="7" spans="2:12" s="193" customFormat="1" ht="15" x14ac:dyDescent="0.25">
      <c r="B7" s="192"/>
      <c r="C7" s="191"/>
      <c r="D7" s="192"/>
      <c r="E7" s="192"/>
      <c r="F7" s="192"/>
      <c r="G7" s="192"/>
      <c r="H7" s="192"/>
      <c r="I7" s="192"/>
      <c r="J7" s="192"/>
    </row>
    <row r="8" spans="2:12" s="193" customFormat="1" ht="15" x14ac:dyDescent="0.25">
      <c r="B8" s="192"/>
      <c r="C8" s="191" t="s">
        <v>64</v>
      </c>
      <c r="D8" s="192"/>
      <c r="E8" s="192"/>
      <c r="F8" s="192"/>
      <c r="G8" s="192"/>
      <c r="H8" s="192"/>
      <c r="I8" s="192"/>
      <c r="J8" s="192"/>
    </row>
    <row r="9" spans="2:12" s="193" customFormat="1" ht="15" x14ac:dyDescent="0.25">
      <c r="B9" s="192"/>
      <c r="C9" s="192" t="s">
        <v>152</v>
      </c>
      <c r="D9" s="192"/>
      <c r="E9" s="192"/>
      <c r="F9" s="192"/>
      <c r="G9" s="192"/>
      <c r="H9" s="192"/>
      <c r="I9" s="192"/>
      <c r="J9" s="192"/>
    </row>
    <row r="10" spans="2:12" s="193" customFormat="1" ht="15" x14ac:dyDescent="0.25">
      <c r="B10" s="192"/>
      <c r="C10" s="192" t="s">
        <v>142</v>
      </c>
      <c r="D10" s="192"/>
      <c r="E10" s="192"/>
      <c r="F10" s="192"/>
      <c r="G10" s="192"/>
      <c r="H10" s="192"/>
      <c r="I10" s="192"/>
      <c r="J10" s="192"/>
    </row>
    <row r="11" spans="2:12" s="193" customFormat="1" ht="15" x14ac:dyDescent="0.25">
      <c r="B11" s="192"/>
      <c r="C11" s="192" t="s">
        <v>63</v>
      </c>
      <c r="D11" s="192"/>
      <c r="E11" s="192"/>
      <c r="F11" s="192"/>
      <c r="G11" s="192"/>
      <c r="H11" s="192"/>
      <c r="I11" s="192"/>
      <c r="J11" s="192"/>
    </row>
    <row r="12" spans="2:12" s="193" customFormat="1" ht="15" x14ac:dyDescent="0.25">
      <c r="B12" s="192"/>
      <c r="C12" s="191"/>
      <c r="D12" s="192"/>
      <c r="E12" s="192"/>
      <c r="F12" s="192"/>
      <c r="G12" s="192"/>
      <c r="H12" s="192"/>
      <c r="I12" s="192"/>
      <c r="J12" s="192"/>
    </row>
    <row r="13" spans="2:12" s="193" customFormat="1" ht="15" x14ac:dyDescent="0.25">
      <c r="B13" s="192"/>
      <c r="C13" s="192" t="s">
        <v>93</v>
      </c>
      <c r="D13" s="192"/>
      <c r="E13" s="192"/>
      <c r="F13" s="192"/>
      <c r="G13" s="192"/>
      <c r="H13" s="192"/>
      <c r="I13" s="192"/>
      <c r="J13" s="192"/>
      <c r="L13" s="195"/>
    </row>
    <row r="14" spans="2:12" s="193" customFormat="1" ht="15" x14ac:dyDescent="0.25">
      <c r="B14" s="192"/>
      <c r="C14" s="192" t="s">
        <v>36</v>
      </c>
      <c r="D14" s="192"/>
      <c r="E14" s="192"/>
      <c r="F14" s="192"/>
      <c r="G14" s="192"/>
      <c r="H14" s="192"/>
      <c r="I14" s="192"/>
      <c r="J14" s="192"/>
    </row>
    <row r="15" spans="2:12" s="193" customFormat="1" ht="15" x14ac:dyDescent="0.25">
      <c r="B15" s="192"/>
      <c r="C15" s="192" t="s">
        <v>94</v>
      </c>
      <c r="D15" s="192"/>
      <c r="E15" s="192"/>
      <c r="F15" s="192"/>
      <c r="G15" s="192"/>
      <c r="H15" s="192"/>
      <c r="I15" s="192"/>
      <c r="J15" s="192"/>
    </row>
    <row r="16" spans="2:12" s="193" customFormat="1" ht="15" x14ac:dyDescent="0.25">
      <c r="B16" s="192"/>
      <c r="C16" s="192" t="s">
        <v>39</v>
      </c>
      <c r="D16" s="192"/>
      <c r="E16" s="192"/>
      <c r="F16" s="192"/>
      <c r="G16" s="192"/>
      <c r="H16" s="192"/>
      <c r="I16" s="192"/>
      <c r="J16" s="192"/>
    </row>
    <row r="17" spans="2:10" s="193" customFormat="1" ht="15" x14ac:dyDescent="0.25">
      <c r="B17" s="192"/>
      <c r="C17" s="192" t="s">
        <v>161</v>
      </c>
      <c r="D17" s="192"/>
      <c r="E17" s="192"/>
      <c r="F17" s="192"/>
      <c r="G17" s="192"/>
      <c r="H17" s="192"/>
      <c r="I17" s="192"/>
      <c r="J17" s="192"/>
    </row>
    <row r="18" spans="2:10" s="193" customFormat="1" ht="15" x14ac:dyDescent="0.25">
      <c r="B18" s="192"/>
      <c r="C18" s="192" t="s">
        <v>162</v>
      </c>
      <c r="D18" s="192"/>
      <c r="E18" s="192"/>
      <c r="F18" s="192"/>
      <c r="G18" s="192"/>
      <c r="H18" s="192"/>
      <c r="I18" s="192"/>
      <c r="J18" s="192"/>
    </row>
    <row r="19" spans="2:10" s="193" customFormat="1" ht="15" x14ac:dyDescent="0.25">
      <c r="B19" s="192"/>
      <c r="C19" s="192" t="s">
        <v>165</v>
      </c>
      <c r="D19" s="192"/>
      <c r="E19" s="192"/>
      <c r="F19" s="192"/>
      <c r="G19" s="192"/>
      <c r="H19" s="192"/>
      <c r="I19" s="192"/>
      <c r="J19" s="192"/>
    </row>
    <row r="20" spans="2:10" s="193" customFormat="1" ht="15" x14ac:dyDescent="0.25">
      <c r="B20" s="192"/>
      <c r="C20" s="192"/>
      <c r="D20" s="192"/>
      <c r="E20" s="192"/>
      <c r="F20" s="192"/>
      <c r="G20" s="192"/>
      <c r="H20" s="192"/>
      <c r="I20" s="192"/>
      <c r="J20" s="192"/>
    </row>
    <row r="21" spans="2:10" s="193" customFormat="1" ht="15" x14ac:dyDescent="0.25">
      <c r="B21" s="192"/>
      <c r="C21" s="192" t="s">
        <v>154</v>
      </c>
      <c r="D21" s="192"/>
      <c r="E21" s="192"/>
      <c r="F21" s="192"/>
      <c r="G21" s="192"/>
      <c r="H21" s="192"/>
      <c r="I21" s="192"/>
      <c r="J21" s="192"/>
    </row>
    <row r="22" spans="2:10" s="193" customFormat="1" ht="15" x14ac:dyDescent="0.25">
      <c r="B22" s="192"/>
      <c r="C22" s="192" t="s">
        <v>155</v>
      </c>
      <c r="D22" s="192"/>
      <c r="E22" s="192"/>
      <c r="F22" s="192"/>
      <c r="G22" s="192"/>
      <c r="H22" s="192"/>
      <c r="I22" s="192"/>
      <c r="J22" s="192"/>
    </row>
    <row r="23" spans="2:10" s="193" customFormat="1" ht="15" x14ac:dyDescent="0.25">
      <c r="B23" s="192"/>
      <c r="C23" s="192"/>
      <c r="D23" s="192"/>
      <c r="E23" s="192"/>
      <c r="F23" s="192"/>
      <c r="G23" s="192"/>
      <c r="H23" s="192"/>
      <c r="I23" s="192"/>
      <c r="J23" s="192"/>
    </row>
    <row r="24" spans="2:10" s="193" customFormat="1" ht="15" x14ac:dyDescent="0.25">
      <c r="B24" s="192"/>
      <c r="C24" s="191" t="s">
        <v>37</v>
      </c>
      <c r="D24" s="192"/>
      <c r="E24" s="192"/>
      <c r="F24" s="192"/>
      <c r="G24" s="192"/>
      <c r="H24" s="192"/>
      <c r="I24" s="192"/>
      <c r="J24" s="192"/>
    </row>
    <row r="25" spans="2:10" s="193" customFormat="1" ht="15" x14ac:dyDescent="0.25">
      <c r="B25" s="192"/>
      <c r="C25" s="192" t="s">
        <v>156</v>
      </c>
      <c r="D25" s="192"/>
      <c r="E25" s="192"/>
      <c r="F25" s="192"/>
      <c r="G25" s="192"/>
      <c r="H25" s="192"/>
      <c r="I25" s="192"/>
      <c r="J25" s="192"/>
    </row>
    <row r="26" spans="2:10" s="193" customFormat="1" ht="15" x14ac:dyDescent="0.25">
      <c r="B26" s="192"/>
      <c r="C26" s="192" t="s">
        <v>157</v>
      </c>
      <c r="D26" s="192"/>
      <c r="E26" s="192"/>
      <c r="F26" s="192"/>
      <c r="G26" s="192"/>
      <c r="H26" s="192"/>
      <c r="I26" s="192"/>
      <c r="J26" s="192"/>
    </row>
    <row r="27" spans="2:10" s="193" customFormat="1" ht="15" x14ac:dyDescent="0.25">
      <c r="B27" s="192"/>
      <c r="C27" s="192" t="s">
        <v>158</v>
      </c>
      <c r="D27" s="192"/>
      <c r="E27" s="192"/>
      <c r="F27" s="192"/>
      <c r="G27" s="192"/>
      <c r="H27" s="192"/>
      <c r="I27" s="192"/>
      <c r="J27" s="192"/>
    </row>
    <row r="28" spans="2:10" s="193" customFormat="1" ht="15" x14ac:dyDescent="0.25">
      <c r="B28" s="192"/>
      <c r="C28" s="192" t="s">
        <v>159</v>
      </c>
      <c r="D28" s="192"/>
      <c r="E28" s="192"/>
      <c r="F28" s="192"/>
      <c r="G28" s="192"/>
      <c r="H28" s="192"/>
      <c r="I28" s="192"/>
      <c r="J28" s="192"/>
    </row>
    <row r="29" spans="2:10" s="193" customFormat="1" ht="15" x14ac:dyDescent="0.25">
      <c r="B29" s="192"/>
      <c r="C29" s="192" t="s">
        <v>160</v>
      </c>
      <c r="D29" s="192"/>
      <c r="E29" s="192"/>
      <c r="F29" s="192"/>
      <c r="G29" s="192"/>
      <c r="H29" s="192"/>
      <c r="I29" s="192"/>
      <c r="J29" s="192"/>
    </row>
    <row r="30" spans="2:10" s="193" customFormat="1" ht="15" x14ac:dyDescent="0.25">
      <c r="B30" s="192"/>
      <c r="C30" s="192" t="s">
        <v>95</v>
      </c>
      <c r="D30" s="192"/>
      <c r="E30" s="192"/>
      <c r="F30" s="192"/>
      <c r="G30" s="192"/>
      <c r="H30" s="192"/>
      <c r="I30" s="192"/>
      <c r="J30" s="192"/>
    </row>
    <row r="31" spans="2:10" s="193" customFormat="1" ht="15" x14ac:dyDescent="0.25">
      <c r="B31" s="192"/>
      <c r="C31" s="192" t="s">
        <v>40</v>
      </c>
      <c r="D31" s="192"/>
      <c r="E31" s="192"/>
      <c r="F31" s="192"/>
      <c r="G31" s="192"/>
      <c r="H31" s="192"/>
      <c r="I31" s="192"/>
      <c r="J31" s="192"/>
    </row>
    <row r="32" spans="2:10" s="193" customFormat="1" ht="15" x14ac:dyDescent="0.25">
      <c r="B32" s="192"/>
      <c r="C32" s="192" t="s">
        <v>41</v>
      </c>
      <c r="D32" s="192"/>
      <c r="E32" s="192"/>
      <c r="F32" s="192"/>
      <c r="G32" s="192"/>
      <c r="H32" s="192"/>
      <c r="I32" s="192"/>
      <c r="J32" s="192"/>
    </row>
    <row r="33" spans="2:10" s="193" customFormat="1" ht="15" x14ac:dyDescent="0.25">
      <c r="B33" s="192"/>
      <c r="C33" s="192" t="s">
        <v>62</v>
      </c>
      <c r="D33" s="192"/>
      <c r="E33" s="192"/>
      <c r="F33" s="192"/>
      <c r="G33" s="192"/>
      <c r="H33" s="192"/>
      <c r="I33" s="192"/>
      <c r="J33" s="192"/>
    </row>
    <row r="34" spans="2:10" s="193" customFormat="1" ht="15" x14ac:dyDescent="0.25">
      <c r="B34" s="192"/>
      <c r="C34" s="192" t="s">
        <v>42</v>
      </c>
      <c r="D34" s="192"/>
      <c r="E34" s="192"/>
      <c r="F34" s="192"/>
      <c r="G34" s="192"/>
      <c r="H34" s="192"/>
      <c r="I34" s="192"/>
      <c r="J34" s="192"/>
    </row>
    <row r="35" spans="2:10" s="193" customFormat="1" ht="15" x14ac:dyDescent="0.25">
      <c r="B35" s="192"/>
      <c r="C35" s="192" t="s">
        <v>43</v>
      </c>
      <c r="D35" s="192"/>
      <c r="E35" s="192"/>
      <c r="F35" s="192"/>
      <c r="G35" s="192"/>
      <c r="H35" s="192"/>
      <c r="I35" s="192"/>
      <c r="J35" s="192"/>
    </row>
    <row r="36" spans="2:10" s="193" customFormat="1" ht="15" x14ac:dyDescent="0.25">
      <c r="B36" s="192"/>
      <c r="C36" s="192" t="s">
        <v>127</v>
      </c>
      <c r="D36" s="192"/>
      <c r="E36" s="192"/>
      <c r="F36" s="192"/>
      <c r="G36" s="192"/>
      <c r="H36" s="192"/>
      <c r="I36" s="192"/>
      <c r="J36" s="192"/>
    </row>
    <row r="37" spans="2:10" s="193" customFormat="1" ht="15" x14ac:dyDescent="0.25">
      <c r="B37" s="192"/>
      <c r="C37" s="192"/>
      <c r="D37" s="192"/>
      <c r="E37" s="192"/>
      <c r="F37" s="192"/>
      <c r="G37" s="192"/>
      <c r="H37" s="192"/>
      <c r="I37" s="192"/>
      <c r="J37" s="192"/>
    </row>
    <row r="38" spans="2:10" s="193" customFormat="1" ht="15" x14ac:dyDescent="0.25">
      <c r="B38" s="192"/>
      <c r="C38" s="192" t="s">
        <v>44</v>
      </c>
      <c r="D38" s="192"/>
      <c r="E38" s="192"/>
      <c r="F38" s="192"/>
      <c r="G38" s="192"/>
      <c r="H38" s="192"/>
      <c r="I38" s="192"/>
      <c r="J38" s="192"/>
    </row>
    <row r="39" spans="2:10" s="193" customFormat="1" ht="15" x14ac:dyDescent="0.25">
      <c r="B39" s="192"/>
      <c r="C39" s="192" t="s">
        <v>45</v>
      </c>
      <c r="D39" s="192"/>
      <c r="E39" s="192"/>
      <c r="F39" s="192"/>
      <c r="G39" s="192"/>
      <c r="H39" s="192"/>
      <c r="I39" s="192"/>
      <c r="J39" s="192"/>
    </row>
    <row r="40" spans="2:10" s="193" customFormat="1" ht="15" x14ac:dyDescent="0.25">
      <c r="B40" s="192"/>
      <c r="C40" s="192" t="s">
        <v>125</v>
      </c>
      <c r="D40" s="192"/>
      <c r="E40" s="192"/>
      <c r="F40" s="192"/>
      <c r="G40" s="192"/>
      <c r="H40" s="192"/>
      <c r="I40" s="192"/>
      <c r="J40" s="192"/>
    </row>
    <row r="41" spans="2:10" s="193" customFormat="1" ht="15" x14ac:dyDescent="0.25">
      <c r="B41" s="192"/>
      <c r="C41" s="192" t="s">
        <v>131</v>
      </c>
      <c r="D41" s="192"/>
      <c r="E41" s="192"/>
      <c r="F41" s="192"/>
      <c r="G41" s="192"/>
      <c r="H41" s="192"/>
      <c r="I41" s="192"/>
      <c r="J41" s="192"/>
    </row>
    <row r="42" spans="2:10" s="193" customFormat="1" ht="15" x14ac:dyDescent="0.25">
      <c r="B42" s="192"/>
      <c r="C42" s="192" t="s">
        <v>132</v>
      </c>
      <c r="D42" s="192"/>
      <c r="E42" s="192"/>
      <c r="F42" s="192"/>
      <c r="G42" s="192"/>
      <c r="H42" s="192"/>
      <c r="I42" s="192"/>
      <c r="J42" s="192"/>
    </row>
    <row r="43" spans="2:10" s="193" customFormat="1" ht="15" x14ac:dyDescent="0.25">
      <c r="B43" s="192"/>
      <c r="C43" s="192"/>
      <c r="D43" s="192"/>
      <c r="E43" s="192"/>
      <c r="F43" s="192"/>
      <c r="G43" s="192"/>
      <c r="H43" s="192"/>
      <c r="I43" s="192"/>
      <c r="J43" s="192"/>
    </row>
    <row r="44" spans="2:10" s="193" customFormat="1" ht="15" x14ac:dyDescent="0.25">
      <c r="B44" s="192"/>
      <c r="C44" s="192" t="s">
        <v>46</v>
      </c>
      <c r="D44" s="192"/>
      <c r="E44" s="192"/>
      <c r="F44" s="192"/>
      <c r="G44" s="192"/>
      <c r="H44" s="192"/>
      <c r="I44" s="192"/>
      <c r="J44" s="192"/>
    </row>
    <row r="45" spans="2:10" s="193" customFormat="1" ht="15" x14ac:dyDescent="0.25">
      <c r="B45" s="192"/>
      <c r="C45" s="192" t="s">
        <v>47</v>
      </c>
      <c r="D45" s="192"/>
      <c r="E45" s="192"/>
      <c r="F45" s="192"/>
      <c r="G45" s="192"/>
      <c r="H45" s="192"/>
      <c r="I45" s="192"/>
      <c r="J45" s="192"/>
    </row>
    <row r="46" spans="2:10" s="193" customFormat="1" ht="15" x14ac:dyDescent="0.25">
      <c r="B46" s="192"/>
      <c r="C46" s="192" t="s">
        <v>128</v>
      </c>
      <c r="D46" s="192"/>
      <c r="E46" s="192"/>
      <c r="F46" s="192"/>
      <c r="G46" s="192"/>
      <c r="H46" s="192"/>
      <c r="I46" s="192"/>
      <c r="J46" s="192"/>
    </row>
    <row r="47" spans="2:10" s="193" customFormat="1" ht="15" x14ac:dyDescent="0.25">
      <c r="B47" s="192"/>
      <c r="C47" s="192" t="s">
        <v>48</v>
      </c>
      <c r="D47" s="192"/>
      <c r="E47" s="192"/>
      <c r="F47" s="192"/>
      <c r="G47" s="192"/>
      <c r="H47" s="192"/>
      <c r="I47" s="192"/>
      <c r="J47" s="192"/>
    </row>
    <row r="48" spans="2:10" s="193" customFormat="1" ht="15" x14ac:dyDescent="0.25">
      <c r="B48" s="192"/>
      <c r="C48" s="192" t="s">
        <v>126</v>
      </c>
      <c r="D48" s="192"/>
      <c r="E48" s="192"/>
      <c r="F48" s="192"/>
      <c r="G48" s="192"/>
      <c r="H48" s="192"/>
      <c r="I48" s="192"/>
      <c r="J48" s="192"/>
    </row>
    <row r="49" spans="2:10" s="193" customFormat="1" ht="15" x14ac:dyDescent="0.25">
      <c r="B49" s="192"/>
      <c r="C49" s="192" t="s">
        <v>133</v>
      </c>
      <c r="D49" s="192"/>
      <c r="E49" s="192"/>
      <c r="F49" s="192"/>
      <c r="G49" s="192"/>
      <c r="H49" s="192"/>
      <c r="I49" s="192"/>
      <c r="J49" s="192"/>
    </row>
    <row r="50" spans="2:10" s="193" customFormat="1" ht="15" x14ac:dyDescent="0.25">
      <c r="B50" s="192"/>
      <c r="C50" s="192"/>
      <c r="D50" s="192"/>
      <c r="E50" s="192"/>
      <c r="F50" s="192"/>
      <c r="G50" s="192"/>
      <c r="H50" s="192"/>
      <c r="I50" s="192"/>
      <c r="J50" s="192"/>
    </row>
    <row r="51" spans="2:10" s="193" customFormat="1" ht="15" x14ac:dyDescent="0.25">
      <c r="B51" s="192"/>
      <c r="C51" s="191" t="s">
        <v>38</v>
      </c>
      <c r="D51" s="192"/>
      <c r="E51" s="192"/>
      <c r="F51" s="192"/>
      <c r="G51" s="192"/>
      <c r="H51" s="192"/>
      <c r="I51" s="192"/>
      <c r="J51" s="192"/>
    </row>
    <row r="52" spans="2:10" s="193" customFormat="1" ht="15" x14ac:dyDescent="0.25">
      <c r="B52" s="192"/>
      <c r="C52" s="192" t="s">
        <v>163</v>
      </c>
      <c r="D52" s="192"/>
      <c r="E52" s="192"/>
      <c r="F52" s="192"/>
      <c r="G52" s="192"/>
      <c r="H52" s="192"/>
      <c r="I52" s="192"/>
      <c r="J52" s="192"/>
    </row>
    <row r="53" spans="2:10" s="193" customFormat="1" ht="15" x14ac:dyDescent="0.25">
      <c r="B53" s="192"/>
      <c r="C53" s="192" t="s">
        <v>141</v>
      </c>
      <c r="D53" s="192"/>
      <c r="E53" s="192"/>
      <c r="F53" s="192"/>
      <c r="G53" s="192"/>
      <c r="H53" s="192"/>
      <c r="I53" s="192"/>
      <c r="J53" s="192"/>
    </row>
    <row r="54" spans="2:10" s="193" customFormat="1" ht="15" x14ac:dyDescent="0.25">
      <c r="B54" s="192"/>
      <c r="C54" s="192"/>
      <c r="D54" s="192"/>
      <c r="E54" s="192"/>
      <c r="F54" s="192"/>
      <c r="G54" s="192"/>
      <c r="H54" s="192"/>
      <c r="I54" s="192"/>
      <c r="J54" s="192"/>
    </row>
    <row r="55" spans="2:10" s="193" customFormat="1" ht="15" x14ac:dyDescent="0.25">
      <c r="B55" s="192"/>
      <c r="C55" s="192" t="s">
        <v>49</v>
      </c>
      <c r="D55" s="192"/>
      <c r="E55" s="192"/>
      <c r="F55" s="192"/>
      <c r="G55" s="192"/>
      <c r="H55" s="192"/>
      <c r="I55" s="192"/>
      <c r="J55" s="192"/>
    </row>
    <row r="56" spans="2:10" s="193" customFormat="1" ht="15" x14ac:dyDescent="0.25">
      <c r="B56" s="192"/>
      <c r="C56" s="192" t="s">
        <v>50</v>
      </c>
      <c r="D56" s="192"/>
      <c r="E56" s="192"/>
      <c r="F56" s="192"/>
      <c r="G56" s="192"/>
      <c r="H56" s="192"/>
      <c r="I56" s="192"/>
      <c r="J56" s="192"/>
    </row>
    <row r="57" spans="2:10" s="193" customFormat="1" ht="15" x14ac:dyDescent="0.25">
      <c r="B57" s="192"/>
      <c r="C57" s="192" t="s">
        <v>51</v>
      </c>
      <c r="D57" s="192"/>
      <c r="E57" s="192"/>
      <c r="F57" s="192"/>
      <c r="G57" s="192"/>
      <c r="H57" s="192"/>
      <c r="I57" s="192"/>
      <c r="J57" s="192"/>
    </row>
    <row r="58" spans="2:10" s="193" customFormat="1" ht="15" x14ac:dyDescent="0.25">
      <c r="B58" s="192"/>
      <c r="C58" s="192" t="s">
        <v>52</v>
      </c>
      <c r="D58" s="192"/>
      <c r="E58" s="192"/>
      <c r="F58" s="192"/>
      <c r="G58" s="192"/>
      <c r="H58" s="192"/>
      <c r="I58" s="192"/>
      <c r="J58" s="192"/>
    </row>
    <row r="59" spans="2:10" s="193" customFormat="1" ht="15" x14ac:dyDescent="0.25">
      <c r="B59" s="192"/>
      <c r="C59" s="192" t="s">
        <v>61</v>
      </c>
      <c r="D59" s="192"/>
      <c r="E59" s="192"/>
      <c r="F59" s="192"/>
      <c r="G59" s="192"/>
      <c r="H59" s="192"/>
      <c r="I59" s="192"/>
      <c r="J59" s="192"/>
    </row>
    <row r="60" spans="2:10" s="193" customFormat="1" ht="15" x14ac:dyDescent="0.25">
      <c r="B60" s="192"/>
      <c r="C60" s="192"/>
      <c r="D60" s="192"/>
      <c r="E60" s="192"/>
      <c r="F60" s="192"/>
      <c r="G60" s="192"/>
      <c r="H60" s="192"/>
      <c r="I60" s="192"/>
      <c r="J60" s="192"/>
    </row>
    <row r="61" spans="2:10" s="193" customFormat="1" ht="15" x14ac:dyDescent="0.25">
      <c r="B61" s="192"/>
      <c r="C61" s="192" t="s">
        <v>53</v>
      </c>
      <c r="D61" s="192"/>
      <c r="E61" s="192"/>
      <c r="F61" s="192"/>
      <c r="G61" s="192"/>
      <c r="H61" s="192"/>
      <c r="I61" s="192"/>
      <c r="J61" s="192"/>
    </row>
    <row r="62" spans="2:10" s="193" customFormat="1" ht="15" x14ac:dyDescent="0.25">
      <c r="B62" s="192"/>
      <c r="C62" s="192" t="s">
        <v>60</v>
      </c>
      <c r="D62" s="192"/>
      <c r="E62" s="192"/>
      <c r="F62" s="192"/>
      <c r="G62" s="192"/>
      <c r="H62" s="192"/>
      <c r="I62" s="192"/>
      <c r="J62" s="192"/>
    </row>
    <row r="63" spans="2:10" s="193" customFormat="1" ht="15" x14ac:dyDescent="0.25">
      <c r="B63" s="192"/>
      <c r="C63" s="192" t="s">
        <v>54</v>
      </c>
      <c r="D63" s="192"/>
      <c r="E63" s="192"/>
      <c r="F63" s="192"/>
      <c r="G63" s="192"/>
      <c r="H63" s="192"/>
      <c r="I63" s="192"/>
      <c r="J63" s="192"/>
    </row>
    <row r="64" spans="2:10" s="193" customFormat="1" ht="15" x14ac:dyDescent="0.25">
      <c r="B64" s="192"/>
      <c r="C64" s="192" t="s">
        <v>55</v>
      </c>
      <c r="D64" s="192"/>
      <c r="E64" s="192"/>
      <c r="F64" s="192"/>
      <c r="G64" s="192"/>
      <c r="H64" s="192"/>
      <c r="I64" s="192"/>
      <c r="J64" s="192"/>
    </row>
    <row r="65" spans="2:10" s="193" customFormat="1" ht="15" x14ac:dyDescent="0.25">
      <c r="B65" s="192"/>
      <c r="C65" s="192" t="s">
        <v>59</v>
      </c>
      <c r="D65" s="192"/>
      <c r="E65" s="192"/>
      <c r="F65" s="192"/>
      <c r="G65" s="192"/>
      <c r="H65" s="192"/>
      <c r="I65" s="192"/>
      <c r="J65" s="192"/>
    </row>
    <row r="66" spans="2:10" s="193" customFormat="1" ht="15" x14ac:dyDescent="0.25">
      <c r="B66" s="192"/>
      <c r="C66" s="192" t="s">
        <v>56</v>
      </c>
      <c r="D66" s="192"/>
      <c r="E66" s="192"/>
      <c r="F66" s="192"/>
      <c r="G66" s="192"/>
      <c r="H66" s="192"/>
      <c r="I66" s="192"/>
      <c r="J66" s="192"/>
    </row>
    <row r="67" spans="2:10" s="193" customFormat="1" ht="15" x14ac:dyDescent="0.25">
      <c r="B67" s="192"/>
      <c r="C67" s="192" t="s">
        <v>57</v>
      </c>
      <c r="D67" s="192"/>
      <c r="E67" s="192"/>
      <c r="F67" s="192"/>
      <c r="G67" s="192"/>
      <c r="H67" s="192"/>
      <c r="I67" s="192"/>
      <c r="J67" s="192"/>
    </row>
    <row r="68" spans="2:10" s="193" customFormat="1" ht="15" x14ac:dyDescent="0.25">
      <c r="B68" s="192"/>
      <c r="C68" s="192" t="s">
        <v>58</v>
      </c>
      <c r="D68" s="192"/>
      <c r="E68" s="192"/>
      <c r="F68" s="192"/>
      <c r="G68" s="192"/>
      <c r="H68" s="192"/>
      <c r="I68" s="192"/>
      <c r="J68" s="192"/>
    </row>
    <row r="69" spans="2:10" s="193" customFormat="1" ht="15" x14ac:dyDescent="0.25">
      <c r="B69" s="192"/>
      <c r="C69" s="192"/>
      <c r="D69" s="192"/>
      <c r="E69" s="192"/>
      <c r="F69" s="192"/>
      <c r="G69" s="192"/>
      <c r="H69" s="192"/>
      <c r="I69" s="192"/>
      <c r="J69" s="192"/>
    </row>
    <row r="70" spans="2:10" s="193" customFormat="1" ht="15" x14ac:dyDescent="0.25">
      <c r="B70" s="192"/>
      <c r="C70" s="192" t="s">
        <v>119</v>
      </c>
      <c r="D70" s="192"/>
      <c r="E70" s="192"/>
      <c r="F70" s="192"/>
      <c r="G70" s="192"/>
      <c r="H70" s="192"/>
      <c r="I70" s="192"/>
      <c r="J70" s="192"/>
    </row>
    <row r="71" spans="2:10" s="193" customFormat="1" ht="15" x14ac:dyDescent="0.25">
      <c r="B71" s="192"/>
      <c r="C71" s="192" t="s">
        <v>120</v>
      </c>
      <c r="D71" s="192"/>
      <c r="E71" s="192"/>
      <c r="F71" s="192"/>
      <c r="G71" s="192"/>
      <c r="H71" s="192"/>
      <c r="I71" s="192"/>
      <c r="J71" s="192"/>
    </row>
    <row r="72" spans="2:10" s="193" customFormat="1" ht="15" x14ac:dyDescent="0.25">
      <c r="B72" s="192"/>
      <c r="C72" s="192"/>
      <c r="D72" s="192"/>
      <c r="E72" s="192"/>
      <c r="F72" s="192"/>
      <c r="G72" s="192"/>
      <c r="H72" s="192"/>
      <c r="I72" s="192"/>
      <c r="J72" s="192"/>
    </row>
    <row r="73" spans="2:10" s="193" customFormat="1" ht="15" x14ac:dyDescent="0.25">
      <c r="B73" s="192"/>
      <c r="C73" s="192"/>
      <c r="D73" s="192"/>
      <c r="E73" s="192"/>
      <c r="F73" s="192"/>
      <c r="G73" s="192"/>
      <c r="H73" s="192"/>
      <c r="I73" s="192"/>
      <c r="J73" s="192"/>
    </row>
    <row r="74" spans="2:10" s="193" customFormat="1" ht="15" x14ac:dyDescent="0.25">
      <c r="B74" s="192"/>
      <c r="C74" s="192" t="s">
        <v>143</v>
      </c>
      <c r="D74" s="192"/>
      <c r="E74" s="192"/>
      <c r="F74" s="192"/>
      <c r="G74" s="192"/>
      <c r="H74" s="194" t="s">
        <v>139</v>
      </c>
      <c r="I74" s="192"/>
      <c r="J74" s="192"/>
    </row>
    <row r="75" spans="2:10" s="193" customFormat="1" ht="15" x14ac:dyDescent="0.25">
      <c r="B75" s="192"/>
      <c r="C75" s="192"/>
      <c r="D75" s="192"/>
      <c r="E75" s="192"/>
      <c r="F75" s="192"/>
      <c r="G75" s="192"/>
      <c r="H75" s="192"/>
      <c r="I75" s="192"/>
      <c r="J75" s="192"/>
    </row>
    <row r="76" spans="2:10" s="193" customFormat="1" ht="15" x14ac:dyDescent="0.25">
      <c r="B76" s="192"/>
      <c r="C76" s="192"/>
      <c r="D76" s="192"/>
      <c r="E76" s="192"/>
      <c r="F76" s="192"/>
      <c r="G76" s="192"/>
      <c r="H76" s="192"/>
      <c r="I76" s="192"/>
      <c r="J76" s="192"/>
    </row>
  </sheetData>
  <sheetProtection algorithmName="SHA-512" hashValue="pHghhCC2mbg7Y9DAHh4X+aV5uO4zoWPVX/31I/RszuS/0Oa/ulTZj0xRxj0PDkU/nod0arOeNedPHBkS7HSFtA==" saltValue="awfyfxmqsWIDz/bttnPCVw==" spinCount="100000" sheet="1" objects="1" scenarios="1"/>
  <phoneticPr fontId="0" type="noConversion"/>
  <hyperlinks>
    <hyperlink ref="H74" r:id="rId1"/>
  </hyperlinks>
  <pageMargins left="0.75" right="0.75" top="1" bottom="1" header="0.5" footer="0.5"/>
  <pageSetup paperSize="9" scale="64" orientation="portrait" r:id="rId2"/>
  <headerFooter alignWithMargins="0">
    <oddHeader>&amp;L&amp;"Arial,Vet"&amp;A&amp;C&amp;"Arial,Vet"&amp;F&amp;R&amp;"Arial,Vet"&amp;D</oddHeader>
    <oddFooter>&amp;L&amp;"Arial,Vet"vosabb&amp;R&amp;"Arial,Vet"&amp;P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B2:AX140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7109375" style="21" customWidth="1"/>
    <col min="2" max="3" width="2.7109375" style="21" customWidth="1"/>
    <col min="4" max="7" width="14.7109375" style="21" customWidth="1"/>
    <col min="8" max="9" width="1.140625" style="21" customWidth="1"/>
    <col min="10" max="10" width="1" style="21" customWidth="1"/>
    <col min="11" max="14" width="14.7109375" style="21" customWidth="1"/>
    <col min="15" max="16" width="2.7109375" style="21" customWidth="1"/>
    <col min="17" max="17" width="11.28515625" style="21" customWidth="1"/>
    <col min="18" max="19" width="9.7109375" style="21" bestFit="1" customWidth="1"/>
    <col min="20" max="20" width="12.5703125" style="21" bestFit="1" customWidth="1"/>
    <col min="21" max="21" width="12.28515625" style="21" customWidth="1"/>
    <col min="22" max="22" width="16.28515625" style="21" bestFit="1" customWidth="1"/>
    <col min="23" max="24" width="9.140625" style="21"/>
    <col min="25" max="27" width="9.28515625" style="21" bestFit="1" customWidth="1"/>
    <col min="28" max="28" width="11.140625" style="21" customWidth="1"/>
    <col min="29" max="31" width="9.140625" style="21"/>
    <col min="32" max="34" width="9.28515625" style="21" bestFit="1" customWidth="1"/>
    <col min="35" max="35" width="10.85546875" style="21" customWidth="1"/>
    <col min="36" max="37" width="9.140625" style="21"/>
    <col min="38" max="38" width="11.42578125" style="21" customWidth="1"/>
    <col min="39" max="39" width="9.28515625" style="21" bestFit="1" customWidth="1"/>
    <col min="40" max="40" width="9.42578125" style="21" bestFit="1" customWidth="1"/>
    <col min="41" max="41" width="12.42578125" style="21" bestFit="1" customWidth="1"/>
    <col min="42" max="42" width="11.5703125" style="21" customWidth="1"/>
    <col min="43" max="43" width="16.85546875" style="21" bestFit="1" customWidth="1"/>
    <col min="44" max="45" width="9.140625" style="21"/>
    <col min="46" max="48" width="9.42578125" style="21" bestFit="1" customWidth="1"/>
    <col min="49" max="49" width="10.7109375" style="21" customWidth="1"/>
    <col min="50" max="52" width="9.140625" style="21"/>
    <col min="53" max="54" width="9.42578125" style="21" bestFit="1" customWidth="1"/>
    <col min="55" max="55" width="10" style="21" bestFit="1" customWidth="1"/>
    <col min="56" max="56" width="11.28515625" style="21" bestFit="1" customWidth="1"/>
    <col min="57" max="61" width="9.140625" style="21"/>
    <col min="62" max="62" width="9.42578125" style="21" bestFit="1" customWidth="1"/>
    <col min="63" max="63" width="9.140625" style="21"/>
    <col min="64" max="64" width="10.42578125" style="21" bestFit="1" customWidth="1"/>
    <col min="65" max="65" width="9.140625" style="21"/>
    <col min="66" max="66" width="9.42578125" style="21" bestFit="1" customWidth="1"/>
    <col min="67" max="16384" width="9.140625" style="21"/>
  </cols>
  <sheetData>
    <row r="2" spans="2:16" x14ac:dyDescent="0.2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5" customFormat="1" ht="18" customHeight="1" x14ac:dyDescent="0.3">
      <c r="B4" s="40"/>
      <c r="C4" s="153" t="str">
        <f>"FACILITEITENREGELING SAMENVOEGING BASISSCHOLEN "&amp;tab!C2&amp; " - "&amp;tab!D2</f>
        <v>FACILITEITENREGELING SAMENVOEGING BASISSCHOLEN 2017/2018 - 2022/2023</v>
      </c>
      <c r="D4" s="14"/>
      <c r="E4" s="41"/>
      <c r="F4" s="42"/>
      <c r="G4" s="41"/>
      <c r="H4" s="41"/>
      <c r="I4" s="41"/>
      <c r="J4" s="41"/>
      <c r="K4" s="41"/>
      <c r="L4" s="41"/>
      <c r="M4" s="42"/>
      <c r="N4" s="41"/>
      <c r="O4" s="41"/>
      <c r="P4" s="43"/>
    </row>
    <row r="5" spans="2:16" s="26" customFormat="1" ht="12.75" customHeight="1" x14ac:dyDescent="0.25">
      <c r="B5" s="44"/>
      <c r="C5" s="45" t="str">
        <f>F18 &amp; " ("&amp;F19&amp;")"</f>
        <v>ABC (22BB)</v>
      </c>
      <c r="D5" s="46"/>
      <c r="E5" s="47"/>
      <c r="F5" s="48"/>
      <c r="G5" s="47"/>
      <c r="H5" s="47"/>
      <c r="I5" s="47"/>
      <c r="J5" s="47"/>
      <c r="K5" s="47"/>
      <c r="L5" s="47"/>
      <c r="M5" s="48"/>
      <c r="N5" s="47"/>
      <c r="O5" s="47"/>
      <c r="P5" s="49"/>
    </row>
    <row r="6" spans="2:16" ht="12.75" customHeight="1" x14ac:dyDescent="0.2">
      <c r="B6" s="11"/>
      <c r="C6" s="12"/>
      <c r="D6" s="50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50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  <c r="P8" s="13"/>
    </row>
    <row r="9" spans="2:16" s="28" customFormat="1" ht="12.75" customHeight="1" x14ac:dyDescent="0.2">
      <c r="B9" s="51"/>
      <c r="C9" s="66"/>
      <c r="D9" s="155" t="str">
        <f>"Jaarlijkse compensatie formatieve bekostiging "&amp;tab!C2&amp; " - "&amp;tab!D2</f>
        <v>Jaarlijkse compensatie formatieve bekostiging 2017/2018 - 2022/2023</v>
      </c>
      <c r="E9" s="156"/>
      <c r="F9" s="156"/>
      <c r="G9" s="156"/>
      <c r="H9" s="68"/>
      <c r="I9" s="68"/>
      <c r="J9" s="68"/>
      <c r="K9" s="68"/>
      <c r="L9" s="68"/>
      <c r="M9" s="69"/>
      <c r="N9" s="68"/>
      <c r="O9" s="70"/>
      <c r="P9" s="52"/>
    </row>
    <row r="10" spans="2:16" s="28" customFormat="1" ht="12.75" customHeight="1" x14ac:dyDescent="0.2">
      <c r="B10" s="51"/>
      <c r="C10" s="66"/>
      <c r="D10" s="155"/>
      <c r="E10" s="156"/>
      <c r="F10" s="156"/>
      <c r="G10" s="156"/>
      <c r="H10" s="68"/>
      <c r="I10" s="68"/>
      <c r="J10" s="68"/>
      <c r="K10" s="68"/>
      <c r="L10" s="68"/>
      <c r="M10" s="69"/>
      <c r="N10" s="68"/>
      <c r="O10" s="70"/>
      <c r="P10" s="52"/>
    </row>
    <row r="11" spans="2:16" ht="12.75" customHeight="1" x14ac:dyDescent="0.2">
      <c r="B11" s="11"/>
      <c r="C11" s="71"/>
      <c r="D11" s="156"/>
      <c r="E11" s="157" t="s">
        <v>107</v>
      </c>
      <c r="F11" s="157" t="s">
        <v>92</v>
      </c>
      <c r="G11" s="157" t="s">
        <v>108</v>
      </c>
      <c r="H11" s="72"/>
      <c r="I11" s="72"/>
      <c r="J11" s="72"/>
      <c r="K11" s="72"/>
      <c r="O11" s="73"/>
      <c r="P11" s="13"/>
    </row>
    <row r="12" spans="2:16" ht="12.75" customHeight="1" x14ac:dyDescent="0.2">
      <c r="B12" s="11"/>
      <c r="C12" s="71"/>
      <c r="D12" s="74" t="s">
        <v>104</v>
      </c>
      <c r="E12" s="162">
        <f>+G73+N73+G109</f>
        <v>0</v>
      </c>
      <c r="F12" s="162">
        <f>+G74+N74+G110</f>
        <v>0</v>
      </c>
      <c r="G12" s="163">
        <f>SUM(E12:F12)</f>
        <v>0</v>
      </c>
      <c r="H12" s="69"/>
      <c r="I12" s="69"/>
      <c r="J12" s="69"/>
      <c r="O12" s="73"/>
      <c r="P12" s="13"/>
    </row>
    <row r="13" spans="2:16" ht="12.75" customHeight="1" x14ac:dyDescent="0.2">
      <c r="B13" s="11"/>
      <c r="C13" s="71"/>
      <c r="D13" s="74" t="s">
        <v>105</v>
      </c>
      <c r="E13" s="162">
        <f>+G47</f>
        <v>0</v>
      </c>
      <c r="F13" s="162">
        <f>+G48</f>
        <v>0</v>
      </c>
      <c r="G13" s="163">
        <f>SUM(E13:F13)</f>
        <v>0</v>
      </c>
      <c r="H13" s="69"/>
      <c r="I13" s="69"/>
      <c r="J13" s="69"/>
      <c r="K13" s="69"/>
      <c r="O13" s="73"/>
      <c r="P13" s="13"/>
    </row>
    <row r="14" spans="2:16" ht="12.75" customHeight="1" x14ac:dyDescent="0.2">
      <c r="B14" s="11"/>
      <c r="C14" s="71"/>
      <c r="D14" s="74"/>
      <c r="E14" s="185">
        <f>E12-E13</f>
        <v>0</v>
      </c>
      <c r="F14" s="185">
        <f>F12-F13</f>
        <v>0</v>
      </c>
      <c r="G14" s="183">
        <f>G12-G13</f>
        <v>0</v>
      </c>
      <c r="H14" s="69"/>
      <c r="I14" s="69"/>
      <c r="J14" s="69"/>
      <c r="K14" s="27" t="s">
        <v>151</v>
      </c>
      <c r="L14" s="68"/>
      <c r="M14" s="183">
        <f>G14*6</f>
        <v>0</v>
      </c>
      <c r="O14" s="73"/>
      <c r="P14" s="13"/>
    </row>
    <row r="15" spans="2:16" s="29" customFormat="1" ht="12.75" customHeight="1" x14ac:dyDescent="0.2">
      <c r="B15" s="15"/>
      <c r="C15" s="77"/>
      <c r="D15" s="67"/>
      <c r="E15" s="78"/>
      <c r="F15" s="76"/>
      <c r="G15" s="79"/>
      <c r="H15" s="78"/>
      <c r="I15" s="78"/>
      <c r="J15" s="78"/>
      <c r="O15" s="80"/>
      <c r="P15" s="16"/>
    </row>
    <row r="16" spans="2:16" ht="12.75" customHeight="1" x14ac:dyDescent="0.2">
      <c r="B16" s="11"/>
      <c r="C16" s="12"/>
      <c r="D16" s="50"/>
      <c r="E16" s="12"/>
      <c r="F16" s="12"/>
      <c r="G16" s="12"/>
      <c r="H16" s="12"/>
      <c r="I16" s="12"/>
      <c r="J16" s="12"/>
      <c r="K16" s="50"/>
      <c r="L16" s="12"/>
      <c r="M16" s="12"/>
      <c r="N16" s="152"/>
      <c r="O16" s="12"/>
      <c r="P16" s="13"/>
    </row>
    <row r="17" spans="2:16" ht="12.75" customHeight="1" x14ac:dyDescent="0.2">
      <c r="B17" s="11"/>
      <c r="C17" s="63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106"/>
      <c r="P17" s="13"/>
    </row>
    <row r="18" spans="2:16" ht="12.75" customHeight="1" x14ac:dyDescent="0.2">
      <c r="B18" s="11"/>
      <c r="C18" s="71"/>
      <c r="D18" s="81" t="s">
        <v>116</v>
      </c>
      <c r="E18" s="69"/>
      <c r="F18" s="145" t="s">
        <v>144</v>
      </c>
      <c r="G18" s="83"/>
      <c r="H18" s="69"/>
      <c r="I18" s="69"/>
      <c r="J18" s="69"/>
      <c r="K18" s="69"/>
      <c r="L18" s="69"/>
      <c r="M18" s="69"/>
      <c r="N18" s="69"/>
      <c r="O18" s="82"/>
      <c r="P18" s="13"/>
    </row>
    <row r="19" spans="2:16" ht="12.75" customHeight="1" x14ac:dyDescent="0.2">
      <c r="B19" s="11"/>
      <c r="C19" s="71"/>
      <c r="D19" s="81" t="s">
        <v>114</v>
      </c>
      <c r="E19" s="69"/>
      <c r="F19" s="145" t="s">
        <v>145</v>
      </c>
      <c r="G19" s="83"/>
      <c r="H19" s="69"/>
      <c r="I19" s="69"/>
      <c r="J19" s="69"/>
      <c r="K19" s="69"/>
      <c r="L19" s="69"/>
      <c r="M19" s="69"/>
      <c r="N19" s="69"/>
      <c r="O19" s="82"/>
      <c r="P19" s="13"/>
    </row>
    <row r="20" spans="2:16" ht="12.75" customHeight="1" x14ac:dyDescent="0.2">
      <c r="B20" s="11"/>
      <c r="C20" s="71"/>
      <c r="D20" s="81"/>
      <c r="E20" s="69"/>
      <c r="F20" s="69"/>
      <c r="G20" s="83"/>
      <c r="H20" s="69"/>
      <c r="I20" s="69"/>
      <c r="J20" s="69"/>
      <c r="K20" s="69"/>
      <c r="L20" s="69"/>
      <c r="M20" s="69"/>
      <c r="N20" s="69"/>
      <c r="O20" s="82"/>
      <c r="P20" s="13"/>
    </row>
    <row r="21" spans="2:16" ht="12.75" customHeight="1" x14ac:dyDescent="0.2">
      <c r="B21" s="11"/>
      <c r="C21" s="71"/>
      <c r="D21" s="81" t="s">
        <v>90</v>
      </c>
      <c r="E21" s="81"/>
      <c r="F21" s="81"/>
      <c r="G21" s="164">
        <f>N121</f>
        <v>0</v>
      </c>
      <c r="H21" s="69"/>
      <c r="I21" s="69"/>
      <c r="J21" s="69"/>
      <c r="K21" s="69"/>
      <c r="L21" s="69"/>
      <c r="M21" s="69"/>
      <c r="N21" s="69"/>
      <c r="O21" s="82"/>
      <c r="P21" s="13"/>
    </row>
    <row r="22" spans="2:16" ht="12.75" customHeight="1" x14ac:dyDescent="0.2">
      <c r="B22" s="11"/>
      <c r="C22" s="71"/>
      <c r="D22" s="81" t="s">
        <v>91</v>
      </c>
      <c r="E22" s="69"/>
      <c r="F22" s="81"/>
      <c r="G22" s="165">
        <f>N122</f>
        <v>0</v>
      </c>
      <c r="H22" s="69"/>
      <c r="I22" s="69"/>
      <c r="J22" s="69"/>
      <c r="K22" s="69"/>
      <c r="L22" s="69"/>
      <c r="M22" s="69"/>
      <c r="N22" s="69"/>
      <c r="O22" s="82"/>
      <c r="P22" s="13"/>
    </row>
    <row r="23" spans="2:16" ht="12.75" customHeight="1" x14ac:dyDescent="0.2">
      <c r="B23" s="11"/>
      <c r="C23" s="71"/>
      <c r="D23" s="81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82"/>
      <c r="P23" s="13"/>
    </row>
    <row r="24" spans="2:16" s="29" customFormat="1" ht="12.75" customHeight="1" x14ac:dyDescent="0.2">
      <c r="B24" s="15"/>
      <c r="C24" s="77"/>
      <c r="D24" s="160" t="s">
        <v>10</v>
      </c>
      <c r="E24" s="78"/>
      <c r="F24" s="81"/>
      <c r="G24" s="78"/>
      <c r="H24" s="78"/>
      <c r="I24" s="78"/>
      <c r="J24" s="78"/>
      <c r="K24" s="78"/>
      <c r="L24" s="78"/>
      <c r="M24" s="81"/>
      <c r="N24" s="78"/>
      <c r="O24" s="80"/>
      <c r="P24" s="16"/>
    </row>
    <row r="25" spans="2:16" ht="12.75" customHeight="1" x14ac:dyDescent="0.2">
      <c r="B25" s="11"/>
      <c r="C25" s="71"/>
      <c r="D25" s="81" t="s">
        <v>23</v>
      </c>
      <c r="E25" s="69"/>
      <c r="F25" s="69"/>
      <c r="G25" s="69"/>
      <c r="H25" s="69"/>
      <c r="I25" s="69"/>
      <c r="J25" s="69"/>
      <c r="K25" s="81" t="s">
        <v>21</v>
      </c>
      <c r="L25" s="69"/>
      <c r="M25" s="69"/>
      <c r="N25" s="69"/>
      <c r="O25" s="82"/>
      <c r="P25" s="13"/>
    </row>
    <row r="26" spans="2:16" ht="12.75" customHeight="1" x14ac:dyDescent="0.2">
      <c r="B26" s="11"/>
      <c r="C26" s="71"/>
      <c r="D26" s="69" t="s">
        <v>0</v>
      </c>
      <c r="E26" s="69"/>
      <c r="F26" s="69"/>
      <c r="G26" s="161">
        <f>+tab!$C4</f>
        <v>2016</v>
      </c>
      <c r="H26" s="69"/>
      <c r="I26" s="69"/>
      <c r="J26" s="69"/>
      <c r="K26" s="69" t="s">
        <v>0</v>
      </c>
      <c r="L26" s="69"/>
      <c r="M26" s="69"/>
      <c r="N26" s="161">
        <f>+tab!$C4</f>
        <v>2016</v>
      </c>
      <c r="O26" s="82"/>
      <c r="P26" s="13"/>
    </row>
    <row r="27" spans="2:16" ht="12.75" customHeight="1" x14ac:dyDescent="0.2">
      <c r="B27" s="11"/>
      <c r="C27" s="71"/>
      <c r="D27" s="69" t="s">
        <v>1</v>
      </c>
      <c r="E27" s="69"/>
      <c r="F27" s="69"/>
      <c r="G27" s="166">
        <f>+G60+N60+G89+N89-N27</f>
        <v>0</v>
      </c>
      <c r="H27" s="69"/>
      <c r="I27" s="69"/>
      <c r="J27" s="69"/>
      <c r="K27" s="69" t="s">
        <v>1</v>
      </c>
      <c r="L27" s="69"/>
      <c r="M27" s="69"/>
      <c r="N27" s="141">
        <v>0</v>
      </c>
      <c r="O27" s="82"/>
      <c r="P27" s="13"/>
    </row>
    <row r="28" spans="2:16" ht="12.75" customHeight="1" x14ac:dyDescent="0.2">
      <c r="B28" s="11"/>
      <c r="C28" s="71"/>
      <c r="D28" s="69" t="s">
        <v>2</v>
      </c>
      <c r="E28" s="69"/>
      <c r="F28" s="69"/>
      <c r="G28" s="166">
        <f>+G61+N61+G90+N90-N28</f>
        <v>0</v>
      </c>
      <c r="H28" s="69"/>
      <c r="I28" s="69"/>
      <c r="J28" s="69"/>
      <c r="K28" s="69" t="s">
        <v>2</v>
      </c>
      <c r="L28" s="69"/>
      <c r="M28" s="69"/>
      <c r="N28" s="141">
        <v>0</v>
      </c>
      <c r="O28" s="82"/>
      <c r="P28" s="13"/>
    </row>
    <row r="29" spans="2:16" s="27" customFormat="1" ht="12.75" customHeight="1" x14ac:dyDescent="0.2">
      <c r="B29" s="53"/>
      <c r="C29" s="86"/>
      <c r="D29" s="81" t="s">
        <v>9</v>
      </c>
      <c r="E29" s="81"/>
      <c r="F29" s="81"/>
      <c r="G29" s="184">
        <f>SUM(G27:G28)</f>
        <v>0</v>
      </c>
      <c r="H29" s="81"/>
      <c r="I29" s="81"/>
      <c r="J29" s="81"/>
      <c r="K29" s="81" t="s">
        <v>9</v>
      </c>
      <c r="L29" s="81"/>
      <c r="M29" s="81"/>
      <c r="N29" s="184">
        <f>SUM(N27:N28)</f>
        <v>0</v>
      </c>
      <c r="O29" s="88"/>
      <c r="P29" s="54"/>
    </row>
    <row r="30" spans="2:16" ht="12.75" customHeight="1" x14ac:dyDescent="0.2">
      <c r="B30" s="11"/>
      <c r="C30" s="71"/>
      <c r="D30" s="69" t="s">
        <v>3</v>
      </c>
      <c r="E30" s="69"/>
      <c r="F30" s="89">
        <v>0.3</v>
      </c>
      <c r="G30" s="166">
        <f>+G63+N63+G92+N92-N30</f>
        <v>0</v>
      </c>
      <c r="H30" s="69"/>
      <c r="I30" s="69"/>
      <c r="J30" s="69"/>
      <c r="K30" s="69" t="s">
        <v>3</v>
      </c>
      <c r="L30" s="69"/>
      <c r="M30" s="89">
        <v>0.3</v>
      </c>
      <c r="N30" s="141">
        <v>0</v>
      </c>
      <c r="O30" s="82"/>
      <c r="P30" s="13"/>
    </row>
    <row r="31" spans="2:16" ht="12.75" customHeight="1" x14ac:dyDescent="0.2">
      <c r="B31" s="11"/>
      <c r="C31" s="71"/>
      <c r="D31" s="69" t="s">
        <v>3</v>
      </c>
      <c r="E31" s="69"/>
      <c r="F31" s="89">
        <v>1.2</v>
      </c>
      <c r="G31" s="166">
        <f>+G64+N64+G93+N93-N31</f>
        <v>0</v>
      </c>
      <c r="H31" s="69"/>
      <c r="I31" s="69"/>
      <c r="J31" s="69"/>
      <c r="K31" s="69" t="s">
        <v>3</v>
      </c>
      <c r="L31" s="69"/>
      <c r="M31" s="89">
        <v>1.2</v>
      </c>
      <c r="N31" s="141">
        <v>0</v>
      </c>
      <c r="O31" s="82"/>
      <c r="P31" s="13"/>
    </row>
    <row r="32" spans="2:16" s="27" customFormat="1" ht="12.75" customHeight="1" x14ac:dyDescent="0.2">
      <c r="B32" s="53"/>
      <c r="C32" s="86"/>
      <c r="D32" s="81" t="s">
        <v>118</v>
      </c>
      <c r="E32" s="81"/>
      <c r="F32" s="143">
        <f>SUM(G30:G31)</f>
        <v>0</v>
      </c>
      <c r="G32" s="184">
        <f>ROUND(IF(G34&gt;G29*0.8,G29*0.8,G34),0)</f>
        <v>0</v>
      </c>
      <c r="H32" s="81"/>
      <c r="I32" s="81"/>
      <c r="J32" s="81"/>
      <c r="K32" s="81" t="s">
        <v>118</v>
      </c>
      <c r="L32" s="90"/>
      <c r="M32" s="143">
        <f>SUM(N30:N31)</f>
        <v>0</v>
      </c>
      <c r="N32" s="184">
        <f>ROUND(IF(N34&gt;N29*0.8,N29*0.8,N34),0)</f>
        <v>0</v>
      </c>
      <c r="O32" s="88"/>
      <c r="P32" s="54"/>
    </row>
    <row r="33" spans="2:16" ht="12.75" customHeight="1" x14ac:dyDescent="0.2">
      <c r="B33" s="11"/>
      <c r="C33" s="71"/>
      <c r="D33" s="69" t="s">
        <v>140</v>
      </c>
      <c r="E33" s="69"/>
      <c r="F33" s="69"/>
      <c r="G33" s="141" t="s">
        <v>130</v>
      </c>
      <c r="H33" s="69"/>
      <c r="I33" s="69"/>
      <c r="J33" s="69"/>
      <c r="K33" s="69" t="s">
        <v>140</v>
      </c>
      <c r="L33" s="69"/>
      <c r="M33" s="69"/>
      <c r="N33" s="141" t="s">
        <v>130</v>
      </c>
      <c r="O33" s="82"/>
      <c r="P33" s="13"/>
    </row>
    <row r="34" spans="2:16" ht="12.75" customHeight="1" x14ac:dyDescent="0.2">
      <c r="B34" s="11"/>
      <c r="C34" s="71"/>
      <c r="D34" s="69"/>
      <c r="E34" s="69"/>
      <c r="F34" s="69"/>
      <c r="G34" s="142">
        <f>ROUND(IF((F30*G30+F31*G31-tab!$C23*G29)&lt;0,0,F30*G30+F31*G31-tab!$C23*G29),0)</f>
        <v>0</v>
      </c>
      <c r="H34" s="91"/>
      <c r="I34" s="91"/>
      <c r="J34" s="91"/>
      <c r="K34" s="91"/>
      <c r="L34" s="91"/>
      <c r="M34" s="69"/>
      <c r="N34" s="142">
        <f>ROUND(IF((M30*N30+M31*N31-tab!$C23*N29)&lt;0,0,M30*N30+M31*N31-tab!$C23*N29),0)</f>
        <v>0</v>
      </c>
      <c r="O34" s="82"/>
      <c r="P34" s="13"/>
    </row>
    <row r="35" spans="2:16" s="28" customFormat="1" ht="12.75" customHeight="1" x14ac:dyDescent="0.2">
      <c r="B35" s="51"/>
      <c r="C35" s="66"/>
      <c r="D35" s="160" t="s">
        <v>27</v>
      </c>
      <c r="E35" s="68"/>
      <c r="F35" s="69"/>
      <c r="G35" s="161" t="str">
        <f>tab!C2</f>
        <v>2017/2018</v>
      </c>
      <c r="H35" s="68"/>
      <c r="I35" s="68"/>
      <c r="J35" s="68"/>
      <c r="K35" s="160" t="s">
        <v>28</v>
      </c>
      <c r="L35" s="68"/>
      <c r="M35" s="69"/>
      <c r="N35" s="161" t="str">
        <f>tab!C2</f>
        <v>2017/2018</v>
      </c>
      <c r="O35" s="70"/>
      <c r="P35" s="52"/>
    </row>
    <row r="36" spans="2:16" ht="12.75" customHeight="1" x14ac:dyDescent="0.2">
      <c r="B36" s="11"/>
      <c r="C36" s="71"/>
      <c r="D36" s="69" t="s">
        <v>19</v>
      </c>
      <c r="E36" s="69"/>
      <c r="F36" s="69"/>
      <c r="G36" s="162">
        <f>ROUND(+bereken!F52,2)</f>
        <v>0</v>
      </c>
      <c r="H36" s="69"/>
      <c r="I36" s="69"/>
      <c r="J36" s="69"/>
      <c r="K36" s="69" t="s">
        <v>19</v>
      </c>
      <c r="L36" s="69"/>
      <c r="M36" s="69"/>
      <c r="N36" s="162">
        <f>ROUND(+bereken!J52,2)</f>
        <v>0</v>
      </c>
      <c r="O36" s="82"/>
      <c r="P36" s="13"/>
    </row>
    <row r="37" spans="2:16" ht="12.75" customHeight="1" x14ac:dyDescent="0.2">
      <c r="B37" s="11"/>
      <c r="C37" s="71"/>
      <c r="D37" s="69" t="s">
        <v>20</v>
      </c>
      <c r="E37" s="69"/>
      <c r="F37" s="69"/>
      <c r="G37" s="162">
        <f>ROUND(+bereken!F55,2)</f>
        <v>0</v>
      </c>
      <c r="H37" s="69"/>
      <c r="I37" s="69"/>
      <c r="J37" s="69"/>
      <c r="K37" s="69" t="s">
        <v>20</v>
      </c>
      <c r="L37" s="69"/>
      <c r="M37" s="69"/>
      <c r="N37" s="162">
        <f>ROUND(+bereken!J55,2)</f>
        <v>0</v>
      </c>
      <c r="O37" s="82"/>
      <c r="P37" s="13"/>
    </row>
    <row r="38" spans="2:16" ht="12.75" customHeight="1" x14ac:dyDescent="0.2">
      <c r="B38" s="11"/>
      <c r="C38" s="71"/>
      <c r="D38" s="69" t="s">
        <v>124</v>
      </c>
      <c r="E38" s="69"/>
      <c r="F38" s="69"/>
      <c r="G38" s="162">
        <f>ROUND(+bereken!F56,2)</f>
        <v>0</v>
      </c>
      <c r="H38" s="69"/>
      <c r="I38" s="69"/>
      <c r="J38" s="69"/>
      <c r="K38" s="69" t="s">
        <v>124</v>
      </c>
      <c r="L38" s="69"/>
      <c r="M38" s="69"/>
      <c r="N38" s="162">
        <f>ROUND(+bereken!J56,2)</f>
        <v>0</v>
      </c>
      <c r="O38" s="82"/>
      <c r="P38" s="13"/>
    </row>
    <row r="39" spans="2:16" ht="12.75" customHeight="1" x14ac:dyDescent="0.2">
      <c r="B39" s="11"/>
      <c r="C39" s="86"/>
      <c r="D39" s="81" t="s">
        <v>9</v>
      </c>
      <c r="E39" s="81"/>
      <c r="F39" s="81"/>
      <c r="G39" s="183">
        <f>SUM(G36:G38)</f>
        <v>0</v>
      </c>
      <c r="H39" s="81"/>
      <c r="I39" s="81"/>
      <c r="J39" s="81"/>
      <c r="K39" s="81" t="s">
        <v>9</v>
      </c>
      <c r="L39" s="81"/>
      <c r="M39" s="81"/>
      <c r="N39" s="183">
        <f>SUM(N36:N38)</f>
        <v>0</v>
      </c>
      <c r="O39" s="88"/>
      <c r="P39" s="13"/>
    </row>
    <row r="40" spans="2:16" ht="12.75" customHeight="1" x14ac:dyDescent="0.2">
      <c r="B40" s="11"/>
      <c r="C40" s="71"/>
      <c r="D40" s="69"/>
      <c r="E40" s="69"/>
      <c r="F40" s="69"/>
      <c r="G40" s="92"/>
      <c r="H40" s="69"/>
      <c r="I40" s="69"/>
      <c r="J40" s="69"/>
      <c r="K40" s="69"/>
      <c r="L40" s="69"/>
      <c r="M40" s="69"/>
      <c r="N40" s="92"/>
      <c r="O40" s="82"/>
      <c r="P40" s="13"/>
    </row>
    <row r="41" spans="2:16" s="28" customFormat="1" ht="12.75" customHeight="1" x14ac:dyDescent="0.2">
      <c r="B41" s="51"/>
      <c r="C41" s="66"/>
      <c r="D41" s="160" t="s">
        <v>30</v>
      </c>
      <c r="E41" s="68"/>
      <c r="F41" s="69"/>
      <c r="G41" s="161" t="str">
        <f>tab!C2</f>
        <v>2017/2018</v>
      </c>
      <c r="H41" s="68"/>
      <c r="I41" s="68"/>
      <c r="J41" s="68"/>
      <c r="K41" s="68"/>
      <c r="L41" s="68"/>
      <c r="M41" s="69"/>
      <c r="N41" s="93"/>
      <c r="O41" s="70"/>
      <c r="P41" s="52"/>
    </row>
    <row r="42" spans="2:16" ht="12.75" customHeight="1" x14ac:dyDescent="0.2">
      <c r="B42" s="11"/>
      <c r="C42" s="71"/>
      <c r="D42" s="69" t="s">
        <v>19</v>
      </c>
      <c r="E42" s="69"/>
      <c r="F42" s="69"/>
      <c r="G42" s="162">
        <f>+N134</f>
        <v>0</v>
      </c>
      <c r="H42" s="69"/>
      <c r="I42" s="69"/>
      <c r="J42" s="69"/>
      <c r="K42" s="69"/>
      <c r="L42" s="69"/>
      <c r="M42" s="69"/>
      <c r="N42" s="75"/>
      <c r="O42" s="82"/>
      <c r="P42" s="13"/>
    </row>
    <row r="43" spans="2:16" ht="12.75" customHeight="1" x14ac:dyDescent="0.2">
      <c r="B43" s="11"/>
      <c r="C43" s="71"/>
      <c r="D43" s="69" t="s">
        <v>20</v>
      </c>
      <c r="E43" s="69"/>
      <c r="F43" s="69"/>
      <c r="G43" s="162">
        <f>IF(N29=0,N135,G37+N37)</f>
        <v>0</v>
      </c>
      <c r="H43" s="69"/>
      <c r="I43" s="69"/>
      <c r="J43" s="69"/>
      <c r="K43" s="69"/>
      <c r="L43" s="69"/>
      <c r="M43" s="69"/>
      <c r="N43" s="75"/>
      <c r="O43" s="82"/>
      <c r="P43" s="13"/>
    </row>
    <row r="44" spans="2:16" ht="12.75" customHeight="1" x14ac:dyDescent="0.2">
      <c r="B44" s="11"/>
      <c r="C44" s="71"/>
      <c r="D44" s="69" t="s">
        <v>124</v>
      </c>
      <c r="E44" s="69"/>
      <c r="F44" s="69"/>
      <c r="G44" s="162">
        <f>G38+N38</f>
        <v>0</v>
      </c>
      <c r="H44" s="69"/>
      <c r="I44" s="69"/>
      <c r="J44" s="69"/>
      <c r="K44" s="69"/>
      <c r="L44" s="69"/>
      <c r="M44" s="69"/>
      <c r="N44" s="75"/>
      <c r="O44" s="82"/>
      <c r="P44" s="13"/>
    </row>
    <row r="45" spans="2:16" ht="12.75" customHeight="1" x14ac:dyDescent="0.2">
      <c r="B45" s="11"/>
      <c r="C45" s="71"/>
      <c r="D45" s="69" t="s">
        <v>21</v>
      </c>
      <c r="E45" s="69"/>
      <c r="F45" s="69"/>
      <c r="G45" s="162">
        <f>IF(N29=0,0,ROUND(0.75*(G36+N36-N134),2))</f>
        <v>0</v>
      </c>
      <c r="H45" s="69"/>
      <c r="I45" s="69"/>
      <c r="J45" s="69"/>
      <c r="K45" s="69"/>
      <c r="L45" s="69"/>
      <c r="M45" s="69"/>
      <c r="N45" s="75"/>
      <c r="O45" s="82"/>
      <c r="P45" s="13"/>
    </row>
    <row r="46" spans="2:16" ht="12.75" customHeight="1" x14ac:dyDescent="0.2">
      <c r="B46" s="11"/>
      <c r="C46" s="71"/>
      <c r="D46" s="69" t="s">
        <v>22</v>
      </c>
      <c r="E46" s="69"/>
      <c r="F46" s="69"/>
      <c r="G46" s="162">
        <f>IF(N29=0,N137,0)</f>
        <v>0</v>
      </c>
      <c r="H46" s="69"/>
      <c r="I46" s="69"/>
      <c r="J46" s="69"/>
      <c r="K46" s="69"/>
      <c r="L46" s="69"/>
      <c r="M46" s="69"/>
      <c r="N46" s="75"/>
      <c r="O46" s="82"/>
      <c r="P46" s="13"/>
    </row>
    <row r="47" spans="2:16" ht="12.75" customHeight="1" x14ac:dyDescent="0.2">
      <c r="B47" s="11"/>
      <c r="C47" s="71"/>
      <c r="D47" s="81" t="s">
        <v>134</v>
      </c>
      <c r="E47" s="69"/>
      <c r="F47" s="69"/>
      <c r="G47" s="183">
        <f>SUM(G42:G46)</f>
        <v>0</v>
      </c>
      <c r="H47" s="69"/>
      <c r="I47" s="69"/>
      <c r="J47" s="69"/>
      <c r="K47" s="69"/>
      <c r="L47" s="69"/>
      <c r="M47" s="69"/>
      <c r="N47" s="76"/>
      <c r="O47" s="82"/>
      <c r="P47" s="13"/>
    </row>
    <row r="48" spans="2:16" ht="12.75" customHeight="1" x14ac:dyDescent="0.2">
      <c r="B48" s="11"/>
      <c r="C48" s="71"/>
      <c r="D48" s="81" t="s">
        <v>135</v>
      </c>
      <c r="E48" s="81"/>
      <c r="F48" s="81"/>
      <c r="G48" s="183">
        <f>+N139</f>
        <v>0</v>
      </c>
      <c r="H48" s="69"/>
      <c r="I48" s="69"/>
      <c r="J48" s="69"/>
      <c r="K48" s="69"/>
      <c r="L48" s="69"/>
      <c r="M48" s="69"/>
      <c r="N48" s="75"/>
      <c r="O48" s="82"/>
      <c r="P48" s="13"/>
    </row>
    <row r="49" spans="2:50" ht="12.75" customHeight="1" x14ac:dyDescent="0.2">
      <c r="B49" s="11"/>
      <c r="C49" s="94"/>
      <c r="D49" s="95"/>
      <c r="E49" s="95"/>
      <c r="F49" s="95"/>
      <c r="G49" s="96"/>
      <c r="H49" s="95"/>
      <c r="I49" s="95"/>
      <c r="J49" s="95"/>
      <c r="K49" s="95"/>
      <c r="L49" s="95"/>
      <c r="M49" s="95"/>
      <c r="N49" s="95"/>
      <c r="O49" s="97"/>
      <c r="P49" s="13"/>
    </row>
    <row r="50" spans="2:50" ht="12.75" customHeight="1" x14ac:dyDescent="0.2">
      <c r="B50" s="11"/>
      <c r="C50" s="12"/>
      <c r="D50" s="50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3"/>
    </row>
    <row r="51" spans="2:50" ht="12.75" customHeight="1" x14ac:dyDescent="0.2">
      <c r="B51" s="11"/>
      <c r="C51" s="63"/>
      <c r="D51" s="98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5"/>
      <c r="P51" s="13"/>
    </row>
    <row r="52" spans="2:50" ht="12.75" customHeight="1" x14ac:dyDescent="0.2">
      <c r="B52" s="11"/>
      <c r="C52" s="71"/>
      <c r="D52" s="81" t="s">
        <v>113</v>
      </c>
      <c r="E52" s="69"/>
      <c r="F52" s="145" t="s">
        <v>147</v>
      </c>
      <c r="G52" s="83"/>
      <c r="H52" s="69"/>
      <c r="I52" s="69"/>
      <c r="J52" s="69"/>
      <c r="K52" s="81" t="s">
        <v>115</v>
      </c>
      <c r="L52" s="69"/>
      <c r="M52" s="145" t="s">
        <v>148</v>
      </c>
      <c r="N52" s="83"/>
      <c r="O52" s="73"/>
      <c r="P52" s="13"/>
      <c r="AI52" s="27"/>
    </row>
    <row r="53" spans="2:50" ht="12.75" customHeight="1" x14ac:dyDescent="0.2">
      <c r="B53" s="11"/>
      <c r="C53" s="71"/>
      <c r="D53" s="81" t="s">
        <v>114</v>
      </c>
      <c r="E53" s="69"/>
      <c r="F53" s="145" t="s">
        <v>145</v>
      </c>
      <c r="G53" s="83"/>
      <c r="H53" s="69"/>
      <c r="I53" s="69"/>
      <c r="J53" s="69"/>
      <c r="K53" s="81" t="s">
        <v>114</v>
      </c>
      <c r="L53" s="69"/>
      <c r="M53" s="145" t="s">
        <v>146</v>
      </c>
      <c r="N53" s="83"/>
      <c r="O53" s="73"/>
      <c r="P53" s="13"/>
    </row>
    <row r="54" spans="2:50" ht="12.75" customHeight="1" x14ac:dyDescent="0.2">
      <c r="B54" s="11"/>
      <c r="C54" s="71"/>
      <c r="D54" s="81"/>
      <c r="E54" s="69"/>
      <c r="F54" s="69"/>
      <c r="G54" s="69"/>
      <c r="H54" s="69"/>
      <c r="I54" s="69"/>
      <c r="J54" s="69"/>
      <c r="K54" s="81"/>
      <c r="L54" s="69"/>
      <c r="M54" s="69"/>
      <c r="N54" s="69"/>
      <c r="O54" s="73"/>
      <c r="P54" s="13"/>
    </row>
    <row r="55" spans="2:50" s="27" customFormat="1" ht="12.75" customHeight="1" x14ac:dyDescent="0.2">
      <c r="B55" s="53"/>
      <c r="C55" s="86"/>
      <c r="D55" s="81" t="s">
        <v>90</v>
      </c>
      <c r="E55" s="81"/>
      <c r="F55" s="81"/>
      <c r="G55" s="146">
        <v>0</v>
      </c>
      <c r="H55" s="81"/>
      <c r="I55" s="81"/>
      <c r="J55" s="81"/>
      <c r="K55" s="81" t="s">
        <v>90</v>
      </c>
      <c r="L55" s="81"/>
      <c r="M55" s="81"/>
      <c r="N55" s="146">
        <v>0</v>
      </c>
      <c r="O55" s="99"/>
      <c r="P55" s="54"/>
      <c r="AI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</row>
    <row r="56" spans="2:50" s="27" customFormat="1" x14ac:dyDescent="0.2">
      <c r="B56" s="53"/>
      <c r="C56" s="86"/>
      <c r="D56" s="81" t="s">
        <v>91</v>
      </c>
      <c r="E56" s="69"/>
      <c r="F56" s="81"/>
      <c r="G56" s="147">
        <v>0</v>
      </c>
      <c r="H56" s="81"/>
      <c r="I56" s="81"/>
      <c r="J56" s="81"/>
      <c r="K56" s="81" t="s">
        <v>91</v>
      </c>
      <c r="L56" s="69"/>
      <c r="M56" s="81"/>
      <c r="N56" s="147">
        <v>0</v>
      </c>
      <c r="O56" s="99"/>
      <c r="P56" s="54"/>
      <c r="AI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</row>
    <row r="57" spans="2:50" s="27" customFormat="1" x14ac:dyDescent="0.2">
      <c r="B57" s="53"/>
      <c r="C57" s="86"/>
      <c r="D57" s="81"/>
      <c r="E57" s="81"/>
      <c r="F57" s="81"/>
      <c r="G57" s="87"/>
      <c r="H57" s="81"/>
      <c r="I57" s="81"/>
      <c r="J57" s="81"/>
      <c r="K57" s="81"/>
      <c r="L57" s="81"/>
      <c r="M57" s="81"/>
      <c r="N57" s="87"/>
      <c r="O57" s="99"/>
      <c r="P57" s="54"/>
      <c r="AI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</row>
    <row r="58" spans="2:50" s="29" customFormat="1" x14ac:dyDescent="0.2">
      <c r="B58" s="15"/>
      <c r="C58" s="77"/>
      <c r="D58" s="160" t="s">
        <v>10</v>
      </c>
      <c r="E58" s="78"/>
      <c r="F58" s="81"/>
      <c r="G58" s="84"/>
      <c r="H58" s="78"/>
      <c r="I58" s="78"/>
      <c r="J58" s="78"/>
      <c r="K58" s="160" t="s">
        <v>10</v>
      </c>
      <c r="L58" s="78"/>
      <c r="M58" s="81"/>
      <c r="N58" s="84"/>
      <c r="O58" s="80"/>
      <c r="P58" s="16"/>
    </row>
    <row r="59" spans="2:50" x14ac:dyDescent="0.2">
      <c r="B59" s="11"/>
      <c r="C59" s="71"/>
      <c r="D59" s="69" t="s">
        <v>0</v>
      </c>
      <c r="E59" s="69"/>
      <c r="F59" s="69"/>
      <c r="G59" s="161">
        <f>+tab!$C4</f>
        <v>2016</v>
      </c>
      <c r="H59" s="69"/>
      <c r="I59" s="69"/>
      <c r="J59" s="69"/>
      <c r="K59" s="69" t="s">
        <v>0</v>
      </c>
      <c r="L59" s="69"/>
      <c r="M59" s="69"/>
      <c r="N59" s="161">
        <f>+tab!$C4</f>
        <v>2016</v>
      </c>
      <c r="O59" s="73"/>
      <c r="P59" s="13"/>
    </row>
    <row r="60" spans="2:50" x14ac:dyDescent="0.2">
      <c r="B60" s="11"/>
      <c r="C60" s="71"/>
      <c r="D60" s="69" t="s">
        <v>1</v>
      </c>
      <c r="E60" s="69"/>
      <c r="F60" s="69"/>
      <c r="G60" s="141">
        <v>0</v>
      </c>
      <c r="H60" s="69"/>
      <c r="I60" s="69"/>
      <c r="J60" s="69"/>
      <c r="K60" s="69" t="s">
        <v>1</v>
      </c>
      <c r="L60" s="69"/>
      <c r="M60" s="69"/>
      <c r="N60" s="141">
        <v>0</v>
      </c>
      <c r="O60" s="73"/>
      <c r="P60" s="13"/>
    </row>
    <row r="61" spans="2:50" x14ac:dyDescent="0.2">
      <c r="B61" s="11"/>
      <c r="C61" s="71"/>
      <c r="D61" s="69" t="s">
        <v>2</v>
      </c>
      <c r="E61" s="69"/>
      <c r="F61" s="69"/>
      <c r="G61" s="141">
        <v>0</v>
      </c>
      <c r="H61" s="69"/>
      <c r="I61" s="69"/>
      <c r="J61" s="69"/>
      <c r="K61" s="69" t="s">
        <v>2</v>
      </c>
      <c r="L61" s="69"/>
      <c r="M61" s="69"/>
      <c r="N61" s="141">
        <v>0</v>
      </c>
      <c r="O61" s="73"/>
      <c r="P61" s="13"/>
    </row>
    <row r="62" spans="2:50" s="27" customFormat="1" x14ac:dyDescent="0.2">
      <c r="B62" s="53"/>
      <c r="C62" s="86"/>
      <c r="D62" s="81" t="s">
        <v>9</v>
      </c>
      <c r="E62" s="81"/>
      <c r="F62" s="81"/>
      <c r="G62" s="184">
        <f>SUM(G60:G61)</f>
        <v>0</v>
      </c>
      <c r="H62" s="81"/>
      <c r="I62" s="81"/>
      <c r="J62" s="81"/>
      <c r="K62" s="81" t="s">
        <v>9</v>
      </c>
      <c r="L62" s="81"/>
      <c r="M62" s="81"/>
      <c r="N62" s="184">
        <f>SUM(N60:N61)</f>
        <v>0</v>
      </c>
      <c r="O62" s="99"/>
      <c r="P62" s="54"/>
    </row>
    <row r="63" spans="2:50" x14ac:dyDescent="0.2">
      <c r="B63" s="11"/>
      <c r="C63" s="71"/>
      <c r="D63" s="69" t="s">
        <v>3</v>
      </c>
      <c r="E63" s="69"/>
      <c r="F63" s="89">
        <v>0.3</v>
      </c>
      <c r="G63" s="141">
        <v>0</v>
      </c>
      <c r="H63" s="69"/>
      <c r="I63" s="69"/>
      <c r="J63" s="69"/>
      <c r="K63" s="69" t="s">
        <v>3</v>
      </c>
      <c r="L63" s="69"/>
      <c r="M63" s="89">
        <v>0.3</v>
      </c>
      <c r="N63" s="141">
        <v>0</v>
      </c>
      <c r="O63" s="73"/>
      <c r="P63" s="13"/>
    </row>
    <row r="64" spans="2:50" x14ac:dyDescent="0.2">
      <c r="B64" s="11"/>
      <c r="C64" s="71"/>
      <c r="D64" s="69" t="s">
        <v>3</v>
      </c>
      <c r="E64" s="69"/>
      <c r="F64" s="89">
        <v>1.2</v>
      </c>
      <c r="G64" s="141">
        <v>0</v>
      </c>
      <c r="H64" s="69"/>
      <c r="I64" s="69"/>
      <c r="J64" s="69"/>
      <c r="K64" s="69" t="s">
        <v>3</v>
      </c>
      <c r="L64" s="69"/>
      <c r="M64" s="89">
        <v>1.2</v>
      </c>
      <c r="N64" s="141">
        <v>0</v>
      </c>
      <c r="O64" s="73"/>
      <c r="P64" s="13"/>
    </row>
    <row r="65" spans="2:22" s="27" customFormat="1" x14ac:dyDescent="0.2">
      <c r="B65" s="53"/>
      <c r="C65" s="86"/>
      <c r="D65" s="81" t="s">
        <v>118</v>
      </c>
      <c r="E65" s="81"/>
      <c r="F65" s="143">
        <f>SUM(G63:G64)</f>
        <v>0</v>
      </c>
      <c r="G65" s="184">
        <f>ROUND(IF(G67&gt;G62*0.8,G62*0.8,G67),0)</f>
        <v>0</v>
      </c>
      <c r="H65" s="81"/>
      <c r="I65" s="81"/>
      <c r="J65" s="81"/>
      <c r="K65" s="81" t="s">
        <v>118</v>
      </c>
      <c r="L65" s="144"/>
      <c r="M65" s="143">
        <f>SUM(N63:N64)</f>
        <v>0</v>
      </c>
      <c r="N65" s="184">
        <f>ROUND(IF(N67&gt;N62*0.8,N62*0.8,N67),0)</f>
        <v>0</v>
      </c>
      <c r="O65" s="99"/>
      <c r="P65" s="54"/>
    </row>
    <row r="66" spans="2:22" x14ac:dyDescent="0.2">
      <c r="B66" s="11"/>
      <c r="C66" s="71"/>
      <c r="D66" s="69" t="s">
        <v>140</v>
      </c>
      <c r="E66" s="69"/>
      <c r="F66" s="69"/>
      <c r="G66" s="141" t="s">
        <v>130</v>
      </c>
      <c r="H66" s="69"/>
      <c r="I66" s="69"/>
      <c r="J66" s="69"/>
      <c r="K66" s="69" t="s">
        <v>140</v>
      </c>
      <c r="L66" s="69"/>
      <c r="M66" s="69"/>
      <c r="N66" s="141" t="s">
        <v>130</v>
      </c>
      <c r="O66" s="73"/>
      <c r="P66" s="13"/>
    </row>
    <row r="67" spans="2:22" s="30" customFormat="1" x14ac:dyDescent="0.2">
      <c r="B67" s="59"/>
      <c r="C67" s="100"/>
      <c r="D67" s="91"/>
      <c r="E67" s="91"/>
      <c r="F67" s="69"/>
      <c r="G67" s="142">
        <f>ROUND(IF((F63*G63+F64*G64-tab!$C$23*G62)&lt;0,0,F63*G63+F64*G64-tab!$C$23*G62),0)</f>
        <v>0</v>
      </c>
      <c r="H67" s="91"/>
      <c r="I67" s="91"/>
      <c r="J67" s="91"/>
      <c r="K67" s="91"/>
      <c r="L67" s="91"/>
      <c r="M67" s="69"/>
      <c r="N67" s="142">
        <f>ROUND(IF((M63*N63+M64*N64-tab!$C23*N62)&lt;0,0,M63*N63+M64*N64-tab!$C23*N62),0)</f>
        <v>0</v>
      </c>
      <c r="O67" s="82"/>
      <c r="P67" s="60"/>
    </row>
    <row r="68" spans="2:22" s="29" customFormat="1" x14ac:dyDescent="0.2">
      <c r="B68" s="15"/>
      <c r="C68" s="77"/>
      <c r="D68" s="160" t="s">
        <v>32</v>
      </c>
      <c r="E68" s="78"/>
      <c r="F68" s="81"/>
      <c r="G68" s="161" t="str">
        <f>tab!C2</f>
        <v>2017/2018</v>
      </c>
      <c r="H68" s="78"/>
      <c r="I68" s="78"/>
      <c r="J68" s="78"/>
      <c r="K68" s="160" t="s">
        <v>33</v>
      </c>
      <c r="L68" s="78"/>
      <c r="M68" s="81"/>
      <c r="N68" s="161" t="str">
        <f>tab!C2</f>
        <v>2017/2018</v>
      </c>
      <c r="O68" s="80"/>
      <c r="P68" s="16"/>
    </row>
    <row r="69" spans="2:22" x14ac:dyDescent="0.2">
      <c r="B69" s="11"/>
      <c r="C69" s="71"/>
      <c r="D69" s="69" t="s">
        <v>19</v>
      </c>
      <c r="E69" s="69"/>
      <c r="F69" s="69"/>
      <c r="G69" s="162">
        <f>ROUND(+bereken!F16,2)</f>
        <v>0</v>
      </c>
      <c r="H69" s="101"/>
      <c r="I69" s="101"/>
      <c r="J69" s="101"/>
      <c r="K69" s="102" t="s">
        <v>19</v>
      </c>
      <c r="L69" s="101"/>
      <c r="M69" s="101"/>
      <c r="N69" s="162">
        <f>ROUND(+bereken!J16,2)</f>
        <v>0</v>
      </c>
      <c r="O69" s="73"/>
      <c r="P69" s="13"/>
    </row>
    <row r="70" spans="2:22" x14ac:dyDescent="0.2">
      <c r="B70" s="11"/>
      <c r="C70" s="71"/>
      <c r="D70" s="69" t="s">
        <v>20</v>
      </c>
      <c r="E70" s="69"/>
      <c r="F70" s="69"/>
      <c r="G70" s="162">
        <f>ROUND(+bereken!F19,2)</f>
        <v>0</v>
      </c>
      <c r="H70" s="101"/>
      <c r="I70" s="101"/>
      <c r="J70" s="101"/>
      <c r="K70" s="102" t="s">
        <v>20</v>
      </c>
      <c r="L70" s="101"/>
      <c r="M70" s="101"/>
      <c r="N70" s="162">
        <f>ROUND(+bereken!J19,2)</f>
        <v>0</v>
      </c>
      <c r="O70" s="73"/>
      <c r="P70" s="13"/>
    </row>
    <row r="71" spans="2:22" x14ac:dyDescent="0.2">
      <c r="B71" s="11"/>
      <c r="C71" s="71"/>
      <c r="D71" s="69" t="s">
        <v>124</v>
      </c>
      <c r="E71" s="69"/>
      <c r="F71" s="69"/>
      <c r="G71" s="162">
        <f>ROUND(+bereken!F20,2)</f>
        <v>0</v>
      </c>
      <c r="H71" s="101"/>
      <c r="I71" s="101"/>
      <c r="J71" s="101"/>
      <c r="K71" s="102" t="s">
        <v>124</v>
      </c>
      <c r="L71" s="101"/>
      <c r="M71" s="101"/>
      <c r="N71" s="162">
        <f>ROUND(+bereken!J20,2)</f>
        <v>0</v>
      </c>
      <c r="O71" s="73"/>
      <c r="P71" s="13"/>
    </row>
    <row r="72" spans="2:22" x14ac:dyDescent="0.2">
      <c r="B72" s="11"/>
      <c r="C72" s="71"/>
      <c r="D72" s="69" t="s">
        <v>22</v>
      </c>
      <c r="E72" s="69"/>
      <c r="F72" s="69"/>
      <c r="G72" s="162">
        <f>ROUND(IF(G62=0,0,bereken!F23),2)</f>
        <v>0</v>
      </c>
      <c r="H72" s="101"/>
      <c r="I72" s="101"/>
      <c r="J72" s="101"/>
      <c r="K72" s="102" t="s">
        <v>22</v>
      </c>
      <c r="L72" s="101"/>
      <c r="M72" s="101"/>
      <c r="N72" s="162">
        <f>ROUND(IF(N62=0,0,bereken!J23),2)</f>
        <v>0</v>
      </c>
      <c r="O72" s="73"/>
      <c r="P72" s="13"/>
    </row>
    <row r="73" spans="2:22" x14ac:dyDescent="0.2">
      <c r="B73" s="11"/>
      <c r="C73" s="71"/>
      <c r="D73" s="81" t="s">
        <v>134</v>
      </c>
      <c r="E73" s="69"/>
      <c r="F73" s="69"/>
      <c r="G73" s="183">
        <f>SUM(G69:G72)</f>
        <v>0</v>
      </c>
      <c r="H73" s="101"/>
      <c r="I73" s="101"/>
      <c r="J73" s="101"/>
      <c r="K73" s="81" t="s">
        <v>134</v>
      </c>
      <c r="L73" s="101"/>
      <c r="M73" s="101"/>
      <c r="N73" s="183">
        <f>SUM(N69:N72)</f>
        <v>0</v>
      </c>
      <c r="O73" s="73"/>
      <c r="P73" s="13"/>
    </row>
    <row r="74" spans="2:22" s="27" customFormat="1" x14ac:dyDescent="0.2">
      <c r="B74" s="53"/>
      <c r="C74" s="86"/>
      <c r="D74" s="81" t="s">
        <v>135</v>
      </c>
      <c r="E74" s="81"/>
      <c r="F74" s="81"/>
      <c r="G74" s="183">
        <f>+bereken!F17</f>
        <v>0</v>
      </c>
      <c r="H74" s="103"/>
      <c r="I74" s="103"/>
      <c r="J74" s="103"/>
      <c r="K74" s="81" t="s">
        <v>135</v>
      </c>
      <c r="L74" s="103"/>
      <c r="M74" s="103"/>
      <c r="N74" s="183">
        <f>+bereken!J17</f>
        <v>0</v>
      </c>
      <c r="O74" s="99"/>
      <c r="P74" s="54"/>
    </row>
    <row r="75" spans="2:22" x14ac:dyDescent="0.2">
      <c r="B75" s="11"/>
      <c r="C75" s="94"/>
      <c r="D75" s="95"/>
      <c r="E75" s="95"/>
      <c r="F75" s="95"/>
      <c r="G75" s="96"/>
      <c r="H75" s="95"/>
      <c r="I75" s="95"/>
      <c r="J75" s="95"/>
      <c r="K75" s="95"/>
      <c r="L75" s="95"/>
      <c r="M75" s="95"/>
      <c r="N75" s="96"/>
      <c r="O75" s="105"/>
      <c r="P75" s="13"/>
    </row>
    <row r="76" spans="2:22" x14ac:dyDescent="0.2"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54"/>
      <c r="R76" s="32"/>
      <c r="T76" s="33"/>
      <c r="U76" s="33"/>
      <c r="V76" s="34"/>
    </row>
    <row r="77" spans="2:22" x14ac:dyDescent="0.2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49"/>
      <c r="R77" s="32"/>
      <c r="T77" s="33"/>
      <c r="U77" s="33"/>
      <c r="V77" s="34"/>
    </row>
    <row r="78" spans="2:22" x14ac:dyDescent="0.2"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50"/>
      <c r="R78" s="32"/>
      <c r="T78" s="33"/>
      <c r="U78" s="33"/>
      <c r="V78" s="34"/>
    </row>
    <row r="79" spans="2:22" x14ac:dyDescent="0.2">
      <c r="B79" s="11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54"/>
      <c r="R79" s="32"/>
      <c r="T79" s="33"/>
      <c r="U79" s="33"/>
      <c r="V79" s="34"/>
    </row>
    <row r="80" spans="2:22" x14ac:dyDescent="0.2">
      <c r="B80" s="11"/>
      <c r="C80" s="63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5"/>
      <c r="P80" s="54"/>
      <c r="R80" s="32"/>
      <c r="T80" s="33"/>
      <c r="U80" s="33"/>
      <c r="V80" s="34"/>
    </row>
    <row r="81" spans="2:22" x14ac:dyDescent="0.2">
      <c r="B81" s="11"/>
      <c r="C81" s="71"/>
      <c r="D81" s="81" t="s">
        <v>117</v>
      </c>
      <c r="E81" s="69"/>
      <c r="F81" s="145" t="s">
        <v>149</v>
      </c>
      <c r="G81" s="83"/>
      <c r="H81" s="69"/>
      <c r="I81" s="69"/>
      <c r="J81" s="69"/>
      <c r="K81" s="69"/>
      <c r="L81" s="69"/>
      <c r="M81" s="69"/>
      <c r="N81" s="69"/>
      <c r="O81" s="73"/>
      <c r="P81" s="54"/>
      <c r="R81" s="32"/>
      <c r="T81" s="33"/>
      <c r="U81" s="33"/>
      <c r="V81" s="34"/>
    </row>
    <row r="82" spans="2:22" x14ac:dyDescent="0.2">
      <c r="B82" s="11"/>
      <c r="C82" s="71"/>
      <c r="D82" s="81" t="s">
        <v>114</v>
      </c>
      <c r="E82" s="69"/>
      <c r="F82" s="145" t="s">
        <v>150</v>
      </c>
      <c r="G82" s="83"/>
      <c r="H82" s="69"/>
      <c r="I82" s="69"/>
      <c r="J82" s="69"/>
      <c r="K82" s="69"/>
      <c r="L82" s="69"/>
      <c r="M82" s="69"/>
      <c r="N82" s="69"/>
      <c r="O82" s="73"/>
      <c r="P82" s="54"/>
      <c r="R82" s="32"/>
      <c r="T82" s="33"/>
      <c r="U82" s="33"/>
      <c r="V82" s="34"/>
    </row>
    <row r="83" spans="2:22" x14ac:dyDescent="0.2">
      <c r="B83" s="11"/>
      <c r="C83" s="7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99"/>
      <c r="P83" s="54"/>
      <c r="R83" s="32"/>
      <c r="T83" s="33"/>
      <c r="U83" s="33"/>
      <c r="V83" s="34"/>
    </row>
    <row r="84" spans="2:22" x14ac:dyDescent="0.2">
      <c r="B84" s="11"/>
      <c r="C84" s="71"/>
      <c r="D84" s="81" t="s">
        <v>90</v>
      </c>
      <c r="E84" s="69"/>
      <c r="F84" s="69"/>
      <c r="G84" s="146">
        <v>0</v>
      </c>
      <c r="H84" s="81"/>
      <c r="I84" s="81"/>
      <c r="J84" s="81"/>
      <c r="K84" s="81"/>
      <c r="L84" s="81"/>
      <c r="M84" s="81"/>
      <c r="N84" s="81"/>
      <c r="O84" s="99"/>
      <c r="P84" s="54"/>
      <c r="R84" s="32"/>
      <c r="T84" s="33"/>
      <c r="U84" s="33"/>
      <c r="V84" s="34"/>
    </row>
    <row r="85" spans="2:22" x14ac:dyDescent="0.2">
      <c r="B85" s="11"/>
      <c r="C85" s="71"/>
      <c r="D85" s="81" t="s">
        <v>91</v>
      </c>
      <c r="E85" s="69"/>
      <c r="F85" s="69"/>
      <c r="G85" s="147">
        <v>0</v>
      </c>
      <c r="H85" s="81"/>
      <c r="I85" s="81"/>
      <c r="J85" s="81"/>
      <c r="K85" s="81"/>
      <c r="L85" s="81"/>
      <c r="M85" s="81"/>
      <c r="N85" s="81"/>
      <c r="O85" s="99"/>
      <c r="P85" s="54"/>
      <c r="R85" s="32"/>
      <c r="T85" s="33"/>
      <c r="U85" s="33"/>
      <c r="V85" s="34"/>
    </row>
    <row r="86" spans="2:22" x14ac:dyDescent="0.2">
      <c r="B86" s="11"/>
      <c r="C86" s="7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99"/>
      <c r="P86" s="54"/>
      <c r="R86" s="32"/>
      <c r="T86" s="33"/>
      <c r="U86" s="33"/>
      <c r="V86" s="34"/>
    </row>
    <row r="87" spans="2:22" s="29" customFormat="1" x14ac:dyDescent="0.2">
      <c r="B87" s="15"/>
      <c r="C87" s="77"/>
      <c r="D87" s="160" t="s">
        <v>10</v>
      </c>
      <c r="E87" s="160"/>
      <c r="F87" s="160"/>
      <c r="G87" s="160"/>
      <c r="H87" s="160"/>
      <c r="I87" s="160"/>
      <c r="J87" s="160"/>
      <c r="K87" s="160" t="s">
        <v>31</v>
      </c>
      <c r="L87" s="160"/>
      <c r="M87" s="160"/>
      <c r="N87" s="78"/>
      <c r="O87" s="80"/>
      <c r="P87" s="16"/>
      <c r="R87" s="35"/>
      <c r="T87" s="36"/>
      <c r="U87" s="36"/>
      <c r="V87" s="37"/>
    </row>
    <row r="88" spans="2:22" x14ac:dyDescent="0.2">
      <c r="B88" s="11"/>
      <c r="C88" s="71"/>
      <c r="D88" s="69" t="s">
        <v>0</v>
      </c>
      <c r="E88" s="69"/>
      <c r="F88" s="69"/>
      <c r="G88" s="161">
        <f>+tab!$C4</f>
        <v>2016</v>
      </c>
      <c r="H88" s="69"/>
      <c r="I88" s="69"/>
      <c r="J88" s="69"/>
      <c r="K88" s="69" t="s">
        <v>0</v>
      </c>
      <c r="L88" s="69"/>
      <c r="M88" s="69"/>
      <c r="N88" s="161">
        <f>+tab!$C4</f>
        <v>2016</v>
      </c>
      <c r="O88" s="73"/>
      <c r="P88" s="54"/>
      <c r="R88" s="32"/>
      <c r="T88" s="33"/>
      <c r="U88" s="33"/>
      <c r="V88" s="34"/>
    </row>
    <row r="89" spans="2:22" x14ac:dyDescent="0.2">
      <c r="B89" s="11"/>
      <c r="C89" s="71"/>
      <c r="D89" s="69" t="s">
        <v>1</v>
      </c>
      <c r="E89" s="69"/>
      <c r="F89" s="69"/>
      <c r="G89" s="141">
        <v>0</v>
      </c>
      <c r="H89" s="69"/>
      <c r="I89" s="69"/>
      <c r="J89" s="69"/>
      <c r="K89" s="69" t="s">
        <v>1</v>
      </c>
      <c r="L89" s="69"/>
      <c r="M89" s="69"/>
      <c r="N89" s="141">
        <v>0</v>
      </c>
      <c r="O89" s="73"/>
      <c r="P89" s="54"/>
      <c r="R89" s="32"/>
      <c r="T89" s="33"/>
      <c r="U89" s="33"/>
      <c r="V89" s="34"/>
    </row>
    <row r="90" spans="2:22" x14ac:dyDescent="0.2">
      <c r="B90" s="11"/>
      <c r="C90" s="71"/>
      <c r="D90" s="69" t="s">
        <v>2</v>
      </c>
      <c r="E90" s="69"/>
      <c r="F90" s="69"/>
      <c r="G90" s="141">
        <v>0</v>
      </c>
      <c r="H90" s="69"/>
      <c r="I90" s="69"/>
      <c r="J90" s="69"/>
      <c r="K90" s="69" t="s">
        <v>2</v>
      </c>
      <c r="L90" s="69"/>
      <c r="M90" s="69"/>
      <c r="N90" s="141">
        <v>0</v>
      </c>
      <c r="O90" s="73"/>
      <c r="P90" s="54"/>
      <c r="R90" s="32"/>
      <c r="T90" s="33"/>
      <c r="U90" s="33"/>
      <c r="V90" s="34"/>
    </row>
    <row r="91" spans="2:22" s="27" customFormat="1" x14ac:dyDescent="0.2">
      <c r="B91" s="53"/>
      <c r="C91" s="86"/>
      <c r="D91" s="81" t="s">
        <v>9</v>
      </c>
      <c r="E91" s="81"/>
      <c r="F91" s="81"/>
      <c r="G91" s="184">
        <f>SUM(G89:G90)</f>
        <v>0</v>
      </c>
      <c r="H91" s="81"/>
      <c r="I91" s="81"/>
      <c r="J91" s="81"/>
      <c r="K91" s="81" t="s">
        <v>9</v>
      </c>
      <c r="L91" s="81"/>
      <c r="M91" s="81"/>
      <c r="N91" s="184">
        <f>SUM(N89:N90)</f>
        <v>0</v>
      </c>
      <c r="O91" s="99"/>
      <c r="P91" s="54"/>
      <c r="R91" s="32"/>
      <c r="T91" s="38"/>
      <c r="U91" s="38"/>
      <c r="V91" s="34"/>
    </row>
    <row r="92" spans="2:22" x14ac:dyDescent="0.2">
      <c r="B92" s="11"/>
      <c r="C92" s="71"/>
      <c r="D92" s="69" t="s">
        <v>3</v>
      </c>
      <c r="E92" s="69"/>
      <c r="F92" s="89">
        <v>0.3</v>
      </c>
      <c r="G92" s="141">
        <v>0</v>
      </c>
      <c r="H92" s="69"/>
      <c r="I92" s="69"/>
      <c r="J92" s="69"/>
      <c r="K92" s="69" t="s">
        <v>3</v>
      </c>
      <c r="L92" s="69"/>
      <c r="M92" s="89">
        <v>0.3</v>
      </c>
      <c r="N92" s="141">
        <v>0</v>
      </c>
      <c r="O92" s="73"/>
      <c r="P92" s="54"/>
      <c r="R92" s="32"/>
      <c r="T92" s="33"/>
      <c r="U92" s="33"/>
      <c r="V92" s="34"/>
    </row>
    <row r="93" spans="2:22" x14ac:dyDescent="0.2">
      <c r="B93" s="11"/>
      <c r="C93" s="71"/>
      <c r="D93" s="69" t="s">
        <v>3</v>
      </c>
      <c r="E93" s="69"/>
      <c r="F93" s="89">
        <v>1.2</v>
      </c>
      <c r="G93" s="141">
        <v>0</v>
      </c>
      <c r="H93" s="69"/>
      <c r="I93" s="69"/>
      <c r="J93" s="69"/>
      <c r="K93" s="69" t="s">
        <v>3</v>
      </c>
      <c r="L93" s="69"/>
      <c r="M93" s="89">
        <v>1.2</v>
      </c>
      <c r="N93" s="141">
        <v>0</v>
      </c>
      <c r="O93" s="73"/>
      <c r="P93" s="54"/>
      <c r="R93" s="32"/>
      <c r="T93" s="33"/>
      <c r="U93" s="33"/>
      <c r="V93" s="34"/>
    </row>
    <row r="94" spans="2:22" s="27" customFormat="1" x14ac:dyDescent="0.2">
      <c r="B94" s="53"/>
      <c r="C94" s="86"/>
      <c r="D94" s="81" t="s">
        <v>118</v>
      </c>
      <c r="E94" s="81"/>
      <c r="F94" s="143">
        <f>SUM(G92:G93)</f>
        <v>0</v>
      </c>
      <c r="G94" s="184">
        <f>ROUND(IF(G96&gt;G91*0.8,G91*0.8,G96),0)</f>
        <v>0</v>
      </c>
      <c r="H94" s="81"/>
      <c r="I94" s="81"/>
      <c r="J94" s="81"/>
      <c r="K94" s="81" t="s">
        <v>118</v>
      </c>
      <c r="L94" s="81"/>
      <c r="M94" s="143">
        <f>SUM(N92:N93)</f>
        <v>0</v>
      </c>
      <c r="N94" s="184">
        <f>ROUND(IF(N96&gt;N91*0.8,N91*0.8,N96),0)</f>
        <v>0</v>
      </c>
      <c r="O94" s="99"/>
      <c r="P94" s="54"/>
      <c r="R94" s="32"/>
      <c r="T94" s="38"/>
      <c r="U94" s="38"/>
      <c r="V94" s="34"/>
    </row>
    <row r="95" spans="2:22" x14ac:dyDescent="0.2">
      <c r="B95" s="11"/>
      <c r="C95" s="71"/>
      <c r="D95" s="69" t="s">
        <v>140</v>
      </c>
      <c r="E95" s="69"/>
      <c r="F95" s="69"/>
      <c r="G95" s="148" t="s">
        <v>130</v>
      </c>
      <c r="H95" s="69"/>
      <c r="I95" s="69"/>
      <c r="J95" s="69"/>
      <c r="K95" s="69" t="s">
        <v>140</v>
      </c>
      <c r="L95" s="69"/>
      <c r="M95" s="69"/>
      <c r="N95" s="148" t="s">
        <v>130</v>
      </c>
      <c r="O95" s="73"/>
      <c r="P95" s="54"/>
      <c r="R95" s="32"/>
      <c r="T95" s="33"/>
      <c r="U95" s="33"/>
      <c r="V95" s="34"/>
    </row>
    <row r="96" spans="2:22" x14ac:dyDescent="0.2">
      <c r="B96" s="11"/>
      <c r="C96" s="71"/>
      <c r="D96" s="69"/>
      <c r="E96" s="69"/>
      <c r="F96" s="69"/>
      <c r="G96" s="142">
        <f>ROUND(IF((F92*G92+F93*G93-tab!$C$23*G91)&lt;0,0,F92*G92+F93*G93-tab!$C$23*G91),0)</f>
        <v>0</v>
      </c>
      <c r="H96" s="91"/>
      <c r="I96" s="91"/>
      <c r="J96" s="91"/>
      <c r="K96" s="91"/>
      <c r="L96" s="91"/>
      <c r="M96" s="69"/>
      <c r="N96" s="142">
        <f>ROUND(IF((M92*N92+M93*N93-tab!$C$23*N91)&lt;0,0,M92*N92+M93*N93-tab!$C$23*N91),0)</f>
        <v>0</v>
      </c>
      <c r="O96" s="73"/>
      <c r="P96" s="54"/>
      <c r="R96" s="32"/>
      <c r="T96" s="33"/>
      <c r="U96" s="33"/>
      <c r="V96" s="34"/>
    </row>
    <row r="97" spans="2:22" s="29" customFormat="1" x14ac:dyDescent="0.2">
      <c r="B97" s="15"/>
      <c r="C97" s="77"/>
      <c r="D97" s="160" t="s">
        <v>24</v>
      </c>
      <c r="E97" s="160"/>
      <c r="F97" s="160"/>
      <c r="G97" s="161" t="str">
        <f>tab!C2</f>
        <v>2017/2018</v>
      </c>
      <c r="H97" s="160"/>
      <c r="I97" s="160"/>
      <c r="J97" s="160"/>
      <c r="K97" s="160" t="s">
        <v>25</v>
      </c>
      <c r="L97" s="160"/>
      <c r="M97" s="160"/>
      <c r="N97" s="161" t="str">
        <f>tab!C2</f>
        <v>2017/2018</v>
      </c>
      <c r="O97" s="80"/>
      <c r="P97" s="16"/>
      <c r="R97" s="35"/>
      <c r="T97" s="36"/>
      <c r="U97" s="36"/>
      <c r="V97" s="37"/>
    </row>
    <row r="98" spans="2:22" x14ac:dyDescent="0.2">
      <c r="B98" s="11"/>
      <c r="C98" s="71"/>
      <c r="D98" s="69" t="s">
        <v>19</v>
      </c>
      <c r="E98" s="69"/>
      <c r="F98" s="69"/>
      <c r="G98" s="162">
        <f>ROUND(+bereken!F34,2)</f>
        <v>0</v>
      </c>
      <c r="H98" s="69"/>
      <c r="I98" s="69"/>
      <c r="J98" s="69"/>
      <c r="K98" s="69" t="s">
        <v>19</v>
      </c>
      <c r="L98" s="69"/>
      <c r="M98" s="69"/>
      <c r="N98" s="162">
        <f>ROUND(+bereken!J34,2)</f>
        <v>0</v>
      </c>
      <c r="O98" s="73"/>
      <c r="P98" s="54"/>
      <c r="R98" s="32"/>
      <c r="T98" s="33"/>
      <c r="U98" s="33"/>
      <c r="V98" s="34"/>
    </row>
    <row r="99" spans="2:22" x14ac:dyDescent="0.2">
      <c r="B99" s="11"/>
      <c r="C99" s="71"/>
      <c r="D99" s="69" t="s">
        <v>20</v>
      </c>
      <c r="E99" s="69"/>
      <c r="F99" s="69"/>
      <c r="G99" s="162">
        <f>ROUND(+bereken!F37,2)</f>
        <v>0</v>
      </c>
      <c r="H99" s="69"/>
      <c r="I99" s="69"/>
      <c r="J99" s="69"/>
      <c r="K99" s="69" t="s">
        <v>20</v>
      </c>
      <c r="L99" s="69"/>
      <c r="M99" s="69"/>
      <c r="N99" s="162">
        <f>ROUND(+bereken!J37,2)</f>
        <v>0</v>
      </c>
      <c r="O99" s="73"/>
      <c r="P99" s="54"/>
      <c r="R99" s="32"/>
      <c r="T99" s="33"/>
      <c r="U99" s="33"/>
      <c r="V99" s="34"/>
    </row>
    <row r="100" spans="2:22" x14ac:dyDescent="0.2">
      <c r="B100" s="11"/>
      <c r="C100" s="71"/>
      <c r="D100" s="69" t="s">
        <v>124</v>
      </c>
      <c r="E100" s="69"/>
      <c r="F100" s="69"/>
      <c r="G100" s="162">
        <f>ROUND(+bereken!F38,2)</f>
        <v>0</v>
      </c>
      <c r="H100" s="69"/>
      <c r="I100" s="69"/>
      <c r="J100" s="69"/>
      <c r="K100" s="69" t="s">
        <v>124</v>
      </c>
      <c r="L100" s="69"/>
      <c r="M100" s="69"/>
      <c r="N100" s="162">
        <f>ROUND(+bereken!J38,2)</f>
        <v>0</v>
      </c>
      <c r="O100" s="73"/>
      <c r="P100" s="54"/>
      <c r="R100" s="32"/>
      <c r="T100" s="33"/>
      <c r="U100" s="33"/>
      <c r="V100" s="34"/>
    </row>
    <row r="101" spans="2:22" x14ac:dyDescent="0.2">
      <c r="B101" s="11"/>
      <c r="C101" s="86"/>
      <c r="D101" s="81" t="s">
        <v>9</v>
      </c>
      <c r="E101" s="81"/>
      <c r="F101" s="81"/>
      <c r="G101" s="183">
        <f>SUM(G98:G100)</f>
        <v>0</v>
      </c>
      <c r="H101" s="81"/>
      <c r="I101" s="81"/>
      <c r="J101" s="81"/>
      <c r="K101" s="81" t="s">
        <v>9</v>
      </c>
      <c r="L101" s="81"/>
      <c r="M101" s="81"/>
      <c r="N101" s="183">
        <f>SUM(N98:N100)</f>
        <v>0</v>
      </c>
      <c r="O101" s="99"/>
      <c r="P101" s="54"/>
      <c r="R101" s="32"/>
      <c r="T101" s="33"/>
      <c r="U101" s="33"/>
      <c r="V101" s="34"/>
    </row>
    <row r="102" spans="2:22" x14ac:dyDescent="0.2">
      <c r="B102" s="11"/>
      <c r="C102" s="71"/>
      <c r="D102" s="69"/>
      <c r="E102" s="69"/>
      <c r="F102" s="69"/>
      <c r="G102" s="92"/>
      <c r="H102" s="69"/>
      <c r="I102" s="69"/>
      <c r="J102" s="69"/>
      <c r="K102" s="69"/>
      <c r="L102" s="69"/>
      <c r="M102" s="69"/>
      <c r="N102" s="104"/>
      <c r="O102" s="73"/>
      <c r="P102" s="54"/>
      <c r="R102" s="32"/>
      <c r="T102" s="33"/>
      <c r="U102" s="33"/>
      <c r="V102" s="34"/>
    </row>
    <row r="103" spans="2:22" s="29" customFormat="1" x14ac:dyDescent="0.2">
      <c r="B103" s="15"/>
      <c r="C103" s="77"/>
      <c r="D103" s="160" t="s">
        <v>34</v>
      </c>
      <c r="E103" s="160"/>
      <c r="F103" s="160"/>
      <c r="G103" s="161" t="str">
        <f>tab!C2</f>
        <v>2017/2018</v>
      </c>
      <c r="H103" s="78"/>
      <c r="I103" s="78"/>
      <c r="J103" s="78"/>
      <c r="K103" s="78"/>
      <c r="L103" s="78"/>
      <c r="M103" s="81"/>
      <c r="N103" s="78"/>
      <c r="O103" s="80"/>
      <c r="P103" s="16"/>
      <c r="R103" s="35"/>
      <c r="T103" s="36"/>
      <c r="U103" s="36"/>
      <c r="V103" s="37"/>
    </row>
    <row r="104" spans="2:22" x14ac:dyDescent="0.2">
      <c r="B104" s="11"/>
      <c r="C104" s="71"/>
      <c r="D104" s="69" t="s">
        <v>19</v>
      </c>
      <c r="E104" s="69"/>
      <c r="F104" s="69"/>
      <c r="G104" s="162">
        <f>+G134</f>
        <v>0</v>
      </c>
      <c r="H104" s="69"/>
      <c r="I104" s="69"/>
      <c r="J104" s="69"/>
      <c r="K104" s="69"/>
      <c r="L104" s="69"/>
      <c r="M104" s="69"/>
      <c r="N104" s="69"/>
      <c r="O104" s="73"/>
      <c r="P104" s="54"/>
      <c r="R104" s="32"/>
      <c r="T104" s="33"/>
      <c r="U104" s="33"/>
      <c r="V104" s="34"/>
    </row>
    <row r="105" spans="2:22" x14ac:dyDescent="0.2">
      <c r="B105" s="11"/>
      <c r="C105" s="71"/>
      <c r="D105" s="69" t="s">
        <v>20</v>
      </c>
      <c r="E105" s="69"/>
      <c r="F105" s="69"/>
      <c r="G105" s="162">
        <f>IF(G91=0,G99,G99+N99)</f>
        <v>0</v>
      </c>
      <c r="H105" s="69"/>
      <c r="I105" s="69"/>
      <c r="J105" s="69"/>
      <c r="K105" s="69"/>
      <c r="L105" s="69"/>
      <c r="M105" s="69"/>
      <c r="N105" s="69"/>
      <c r="O105" s="73"/>
      <c r="P105" s="54"/>
      <c r="R105" s="32"/>
      <c r="T105" s="33"/>
      <c r="U105" s="33"/>
      <c r="V105" s="34"/>
    </row>
    <row r="106" spans="2:22" x14ac:dyDescent="0.2">
      <c r="B106" s="11"/>
      <c r="C106" s="71"/>
      <c r="D106" s="69" t="s">
        <v>124</v>
      </c>
      <c r="E106" s="69"/>
      <c r="F106" s="69"/>
      <c r="G106" s="162">
        <f>G100+N100</f>
        <v>0</v>
      </c>
      <c r="H106" s="69"/>
      <c r="I106" s="69"/>
      <c r="J106" s="69"/>
      <c r="K106" s="69"/>
      <c r="L106" s="69"/>
      <c r="M106" s="69"/>
      <c r="N106" s="69"/>
      <c r="O106" s="73"/>
      <c r="P106" s="54"/>
      <c r="R106" s="32"/>
      <c r="T106" s="33"/>
      <c r="U106" s="33"/>
      <c r="V106" s="34"/>
    </row>
    <row r="107" spans="2:22" x14ac:dyDescent="0.2">
      <c r="B107" s="11"/>
      <c r="C107" s="71"/>
      <c r="D107" s="69" t="s">
        <v>21</v>
      </c>
      <c r="E107" s="69"/>
      <c r="F107" s="69"/>
      <c r="G107" s="162">
        <f>ROUND(IF(N91=0,0,0.75*(G98+N98-G134)),2)</f>
        <v>0</v>
      </c>
      <c r="H107" s="69"/>
      <c r="I107" s="69"/>
      <c r="J107" s="69"/>
      <c r="K107" s="69"/>
      <c r="L107" s="69"/>
      <c r="M107" s="69"/>
      <c r="N107" s="69"/>
      <c r="O107" s="73"/>
      <c r="P107" s="54"/>
      <c r="R107" s="32"/>
      <c r="T107" s="33"/>
      <c r="U107" s="33"/>
      <c r="V107" s="34"/>
    </row>
    <row r="108" spans="2:22" x14ac:dyDescent="0.2">
      <c r="B108" s="11"/>
      <c r="C108" s="71"/>
      <c r="D108" s="69" t="s">
        <v>22</v>
      </c>
      <c r="E108" s="69"/>
      <c r="F108" s="69"/>
      <c r="G108" s="162">
        <f>IF(N91=0,G137,0)</f>
        <v>0</v>
      </c>
      <c r="H108" s="69"/>
      <c r="I108" s="69"/>
      <c r="J108" s="69"/>
      <c r="K108" s="69"/>
      <c r="L108" s="69"/>
      <c r="M108" s="69"/>
      <c r="N108" s="69"/>
      <c r="O108" s="73"/>
      <c r="P108" s="54"/>
      <c r="R108" s="32"/>
      <c r="T108" s="33"/>
      <c r="U108" s="33"/>
      <c r="V108" s="34"/>
    </row>
    <row r="109" spans="2:22" x14ac:dyDescent="0.2">
      <c r="B109" s="11"/>
      <c r="C109" s="71"/>
      <c r="D109" s="81" t="s">
        <v>134</v>
      </c>
      <c r="E109" s="69"/>
      <c r="F109" s="69"/>
      <c r="G109" s="183">
        <f>SUM(G104:G108)</f>
        <v>0</v>
      </c>
      <c r="H109" s="69"/>
      <c r="I109" s="69"/>
      <c r="J109" s="69"/>
      <c r="K109" s="69"/>
      <c r="L109" s="69"/>
      <c r="M109" s="69"/>
      <c r="N109" s="69"/>
      <c r="O109" s="73"/>
      <c r="P109" s="54"/>
      <c r="R109" s="32"/>
      <c r="T109" s="33"/>
      <c r="U109" s="33"/>
      <c r="V109" s="34"/>
    </row>
    <row r="110" spans="2:22" x14ac:dyDescent="0.2">
      <c r="B110" s="11"/>
      <c r="C110" s="71"/>
      <c r="D110" s="81" t="s">
        <v>135</v>
      </c>
      <c r="E110" s="69"/>
      <c r="F110" s="69"/>
      <c r="G110" s="185">
        <f>+G139</f>
        <v>0</v>
      </c>
      <c r="H110" s="69"/>
      <c r="I110" s="69"/>
      <c r="J110" s="69"/>
      <c r="K110" s="69"/>
      <c r="L110" s="69"/>
      <c r="M110" s="69"/>
      <c r="N110" s="69"/>
      <c r="O110" s="73"/>
      <c r="P110" s="54"/>
      <c r="R110" s="32"/>
      <c r="T110" s="33"/>
      <c r="U110" s="33"/>
      <c r="V110" s="34"/>
    </row>
    <row r="111" spans="2:22" x14ac:dyDescent="0.2">
      <c r="B111" s="11"/>
      <c r="C111" s="94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105"/>
      <c r="P111" s="54"/>
      <c r="R111" s="32"/>
      <c r="T111" s="33"/>
      <c r="U111" s="33"/>
      <c r="V111" s="34"/>
    </row>
    <row r="112" spans="2:22" x14ac:dyDescent="0.2">
      <c r="B112" s="11"/>
      <c r="C112" s="12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54"/>
      <c r="R112" s="32"/>
      <c r="T112" s="33"/>
      <c r="U112" s="33"/>
      <c r="V112" s="34"/>
    </row>
    <row r="113" spans="2:22" s="31" customFormat="1" ht="12.75" customHeight="1" x14ac:dyDescent="0.25">
      <c r="B113" s="55"/>
      <c r="C113" s="56"/>
      <c r="D113" s="56"/>
      <c r="E113" s="56"/>
      <c r="F113" s="57"/>
      <c r="G113" s="56"/>
      <c r="H113" s="56"/>
      <c r="I113" s="56"/>
      <c r="J113" s="56"/>
      <c r="K113" s="56"/>
      <c r="L113" s="56"/>
      <c r="M113" s="57"/>
      <c r="N113" s="56"/>
      <c r="O113" s="17" t="s">
        <v>138</v>
      </c>
      <c r="P113" s="58"/>
    </row>
    <row r="114" spans="2:22" x14ac:dyDescent="0.2">
      <c r="G114" s="33"/>
      <c r="U114" s="33"/>
      <c r="V114" s="34"/>
    </row>
    <row r="115" spans="2:22" x14ac:dyDescent="0.2">
      <c r="G115" s="33"/>
      <c r="U115" s="33"/>
      <c r="V115" s="34"/>
    </row>
    <row r="116" spans="2:22" x14ac:dyDescent="0.2">
      <c r="G116" s="33"/>
      <c r="U116" s="33"/>
      <c r="V116" s="34"/>
    </row>
    <row r="117" spans="2:22" x14ac:dyDescent="0.2">
      <c r="P117" s="27"/>
      <c r="R117" s="32"/>
      <c r="T117" s="33"/>
      <c r="U117" s="33"/>
      <c r="V117" s="34"/>
    </row>
    <row r="118" spans="2:22" x14ac:dyDescent="0.2">
      <c r="D118" s="27"/>
      <c r="E118" s="27"/>
      <c r="F118" s="27"/>
      <c r="P118" s="27"/>
      <c r="R118" s="32"/>
      <c r="T118" s="33"/>
      <c r="U118" s="33"/>
      <c r="V118" s="34"/>
    </row>
    <row r="119" spans="2:22" x14ac:dyDescent="0.2">
      <c r="D119" s="167" t="s">
        <v>109</v>
      </c>
      <c r="E119" s="159"/>
      <c r="F119" s="159"/>
      <c r="G119" s="159"/>
      <c r="H119" s="159"/>
      <c r="I119" s="159"/>
      <c r="J119" s="159"/>
      <c r="K119" s="167" t="s">
        <v>110</v>
      </c>
      <c r="L119" s="159"/>
      <c r="M119" s="159"/>
      <c r="N119" s="159"/>
    </row>
    <row r="120" spans="2:22" x14ac:dyDescent="0.2">
      <c r="D120" s="167"/>
      <c r="E120" s="159"/>
      <c r="F120" s="159"/>
      <c r="G120" s="159"/>
      <c r="H120" s="159"/>
      <c r="I120" s="159"/>
      <c r="J120" s="159"/>
      <c r="K120" s="167"/>
      <c r="L120" s="159"/>
      <c r="M120" s="159"/>
      <c r="N120" s="159"/>
    </row>
    <row r="121" spans="2:22" x14ac:dyDescent="0.2">
      <c r="D121" s="159"/>
      <c r="E121" s="159"/>
      <c r="F121" s="159"/>
      <c r="G121" s="159"/>
      <c r="H121" s="159"/>
      <c r="I121" s="159"/>
      <c r="J121" s="159"/>
      <c r="K121" s="167" t="s">
        <v>90</v>
      </c>
      <c r="L121" s="159"/>
      <c r="M121" s="159"/>
      <c r="N121" s="168">
        <f>IF((G56+N56+G85)=0,0,ROUND(+(G55*G56+N55*N56+G84*G85)/(G56+N56+G85),2))</f>
        <v>0</v>
      </c>
    </row>
    <row r="122" spans="2:22" x14ac:dyDescent="0.2">
      <c r="D122" s="159"/>
      <c r="E122" s="159"/>
      <c r="F122" s="159"/>
      <c r="G122" s="159"/>
      <c r="H122" s="159"/>
      <c r="I122" s="159"/>
      <c r="J122" s="159"/>
      <c r="K122" s="167" t="s">
        <v>91</v>
      </c>
      <c r="L122" s="159"/>
      <c r="M122" s="159"/>
      <c r="N122" s="169">
        <f>G56+N56+G85</f>
        <v>0</v>
      </c>
    </row>
    <row r="123" spans="2:22" x14ac:dyDescent="0.2">
      <c r="D123" s="159"/>
      <c r="E123" s="159"/>
      <c r="F123" s="159"/>
      <c r="G123" s="159"/>
      <c r="H123" s="159"/>
      <c r="I123" s="159"/>
      <c r="J123" s="159"/>
      <c r="K123" s="167"/>
      <c r="L123" s="159"/>
      <c r="M123" s="159"/>
      <c r="N123" s="159"/>
    </row>
    <row r="124" spans="2:22" x14ac:dyDescent="0.2">
      <c r="D124" s="159" t="s">
        <v>0</v>
      </c>
      <c r="E124" s="159"/>
      <c r="F124" s="159"/>
      <c r="G124" s="170">
        <f>+tab!$C4</f>
        <v>2016</v>
      </c>
      <c r="H124" s="159"/>
      <c r="I124" s="159"/>
      <c r="J124" s="159"/>
      <c r="K124" s="159" t="s">
        <v>0</v>
      </c>
      <c r="L124" s="159"/>
      <c r="M124" s="159"/>
      <c r="N124" s="170">
        <f>+tab!$C4</f>
        <v>2016</v>
      </c>
    </row>
    <row r="125" spans="2:22" x14ac:dyDescent="0.2">
      <c r="B125" s="39"/>
      <c r="D125" s="159" t="s">
        <v>1</v>
      </c>
      <c r="E125" s="159"/>
      <c r="F125" s="159"/>
      <c r="G125" s="170">
        <f>+fusie!G89+fusie!N89</f>
        <v>0</v>
      </c>
      <c r="H125" s="159"/>
      <c r="I125" s="159"/>
      <c r="J125" s="159"/>
      <c r="K125" s="159" t="s">
        <v>1</v>
      </c>
      <c r="L125" s="159"/>
      <c r="M125" s="159"/>
      <c r="N125" s="170">
        <f>+G60+N60+G125</f>
        <v>0</v>
      </c>
    </row>
    <row r="126" spans="2:22" x14ac:dyDescent="0.2">
      <c r="B126" s="39"/>
      <c r="D126" s="159" t="s">
        <v>2</v>
      </c>
      <c r="E126" s="159"/>
      <c r="F126" s="159"/>
      <c r="G126" s="170">
        <f>+fusie!G90+fusie!N90</f>
        <v>0</v>
      </c>
      <c r="H126" s="159"/>
      <c r="I126" s="159"/>
      <c r="J126" s="159"/>
      <c r="K126" s="159" t="s">
        <v>2</v>
      </c>
      <c r="L126" s="159"/>
      <c r="M126" s="159"/>
      <c r="N126" s="170">
        <f>+G61+N61+G126</f>
        <v>0</v>
      </c>
    </row>
    <row r="127" spans="2:22" x14ac:dyDescent="0.2">
      <c r="C127" s="27"/>
      <c r="D127" s="167" t="s">
        <v>9</v>
      </c>
      <c r="E127" s="167"/>
      <c r="F127" s="167"/>
      <c r="G127" s="171">
        <f>SUM(G125:G126)</f>
        <v>0</v>
      </c>
      <c r="H127" s="167"/>
      <c r="I127" s="159"/>
      <c r="J127" s="167"/>
      <c r="K127" s="167" t="s">
        <v>9</v>
      </c>
      <c r="L127" s="167"/>
      <c r="M127" s="167"/>
      <c r="N127" s="171">
        <f>SUM(N125:N126)</f>
        <v>0</v>
      </c>
      <c r="O127" s="27"/>
    </row>
    <row r="128" spans="2:22" x14ac:dyDescent="0.2">
      <c r="D128" s="159" t="s">
        <v>3</v>
      </c>
      <c r="E128" s="159"/>
      <c r="F128" s="172">
        <v>0.3</v>
      </c>
      <c r="G128" s="170">
        <f>+fusie!G92+fusie!N92</f>
        <v>0</v>
      </c>
      <c r="H128" s="159"/>
      <c r="I128" s="159"/>
      <c r="J128" s="159"/>
      <c r="K128" s="159" t="s">
        <v>3</v>
      </c>
      <c r="L128" s="159"/>
      <c r="M128" s="172">
        <v>0.3</v>
      </c>
      <c r="N128" s="170">
        <f>+G63+N63+G128</f>
        <v>0</v>
      </c>
    </row>
    <row r="129" spans="3:15" x14ac:dyDescent="0.2">
      <c r="D129" s="159" t="s">
        <v>3</v>
      </c>
      <c r="E129" s="159"/>
      <c r="F129" s="172">
        <v>1.2</v>
      </c>
      <c r="G129" s="170">
        <f>+fusie!G93+fusie!N93</f>
        <v>0</v>
      </c>
      <c r="H129" s="159"/>
      <c r="I129" s="159"/>
      <c r="J129" s="159"/>
      <c r="K129" s="159" t="s">
        <v>3</v>
      </c>
      <c r="L129" s="159"/>
      <c r="M129" s="172">
        <v>1.2</v>
      </c>
      <c r="N129" s="170">
        <f>+G64+N64+G129</f>
        <v>0</v>
      </c>
    </row>
    <row r="130" spans="3:15" s="27" customFormat="1" x14ac:dyDescent="0.2">
      <c r="D130" s="167" t="s">
        <v>118</v>
      </c>
      <c r="E130" s="167"/>
      <c r="F130" s="173">
        <f>SUM(G128:G129)</f>
        <v>0</v>
      </c>
      <c r="G130" s="161">
        <f>ROUND(IF(G132&gt;G127*0.8,G127*0.8,G132),0)</f>
        <v>0</v>
      </c>
      <c r="H130" s="167"/>
      <c r="I130" s="167"/>
      <c r="J130" s="167"/>
      <c r="K130" s="167" t="s">
        <v>118</v>
      </c>
      <c r="L130" s="167"/>
      <c r="M130" s="173">
        <f>SUM(N128:N129)</f>
        <v>0</v>
      </c>
      <c r="N130" s="161">
        <f>ROUND(IF(N132&gt;N127*0.8,N127*0.8,N132),0)</f>
        <v>0</v>
      </c>
    </row>
    <row r="131" spans="3:15" x14ac:dyDescent="0.2">
      <c r="D131" s="159" t="s">
        <v>140</v>
      </c>
      <c r="E131" s="159"/>
      <c r="F131" s="159"/>
      <c r="G131" s="170" t="str">
        <f>G95</f>
        <v>nee</v>
      </c>
      <c r="H131" s="159"/>
      <c r="I131" s="159"/>
      <c r="J131" s="159"/>
      <c r="K131" s="159" t="s">
        <v>140</v>
      </c>
      <c r="L131" s="159"/>
      <c r="M131" s="159"/>
      <c r="N131" s="170" t="str">
        <f>G33</f>
        <v>nee</v>
      </c>
    </row>
    <row r="132" spans="3:15" x14ac:dyDescent="0.2">
      <c r="D132" s="159"/>
      <c r="E132" s="159"/>
      <c r="F132" s="159"/>
      <c r="G132" s="174">
        <f>ROUND(IF((F128*G128+F129*G129-tab!$C$23*G127)&lt;0,0,F128*G128+F129*G129-tab!$C$23*G127),0)</f>
        <v>0</v>
      </c>
      <c r="H132" s="159"/>
      <c r="I132" s="159"/>
      <c r="J132" s="159"/>
      <c r="K132" s="159"/>
      <c r="L132" s="159"/>
      <c r="M132" s="159"/>
      <c r="N132" s="174">
        <f>ROUND(IF((M128*N128+M129*N129-tab!$C$23*N127)&lt;0,0,M128*N128+M129*N129-tab!$C$23*N127),0)</f>
        <v>0</v>
      </c>
    </row>
    <row r="133" spans="3:15" x14ac:dyDescent="0.2">
      <c r="D133" s="167" t="s">
        <v>26</v>
      </c>
      <c r="E133" s="159"/>
      <c r="F133" s="159"/>
      <c r="G133" s="171" t="str">
        <f>tab!C2</f>
        <v>2017/2018</v>
      </c>
      <c r="H133" s="159"/>
      <c r="I133" s="159"/>
      <c r="J133" s="159"/>
      <c r="K133" s="167" t="s">
        <v>29</v>
      </c>
      <c r="L133" s="159"/>
      <c r="M133" s="159"/>
      <c r="N133" s="171" t="str">
        <f>tab!C2</f>
        <v>2017/2018</v>
      </c>
    </row>
    <row r="134" spans="3:15" x14ac:dyDescent="0.2">
      <c r="D134" s="159" t="s">
        <v>19</v>
      </c>
      <c r="E134" s="159"/>
      <c r="F134" s="159"/>
      <c r="G134" s="175">
        <f>ROUND(+bereken!N34,2)</f>
        <v>0</v>
      </c>
      <c r="H134" s="159"/>
      <c r="I134" s="159"/>
      <c r="J134" s="159"/>
      <c r="K134" s="159" t="s">
        <v>19</v>
      </c>
      <c r="L134" s="159"/>
      <c r="M134" s="159"/>
      <c r="N134" s="176">
        <f>ROUND(+bereken!N52,2)</f>
        <v>0</v>
      </c>
    </row>
    <row r="135" spans="3:15" x14ac:dyDescent="0.2">
      <c r="D135" s="159" t="s">
        <v>20</v>
      </c>
      <c r="E135" s="159"/>
      <c r="F135" s="159"/>
      <c r="G135" s="175">
        <f>ROUND(+bereken!N37,2)</f>
        <v>0</v>
      </c>
      <c r="H135" s="159"/>
      <c r="I135" s="159"/>
      <c r="J135" s="159"/>
      <c r="K135" s="159" t="s">
        <v>20</v>
      </c>
      <c r="L135" s="159"/>
      <c r="M135" s="159"/>
      <c r="N135" s="176">
        <f>ROUND(+bereken!N55,2)</f>
        <v>0</v>
      </c>
    </row>
    <row r="136" spans="3:15" x14ac:dyDescent="0.2">
      <c r="D136" s="159" t="s">
        <v>124</v>
      </c>
      <c r="E136" s="159"/>
      <c r="F136" s="159"/>
      <c r="G136" s="175">
        <f>+G100+N100</f>
        <v>0</v>
      </c>
      <c r="H136" s="159"/>
      <c r="I136" s="159"/>
      <c r="J136" s="159"/>
      <c r="K136" s="159" t="s">
        <v>124</v>
      </c>
      <c r="L136" s="159"/>
      <c r="M136" s="159"/>
      <c r="N136" s="176">
        <f>ROUND(+bereken!N56,2)</f>
        <v>0</v>
      </c>
    </row>
    <row r="137" spans="3:15" x14ac:dyDescent="0.2">
      <c r="D137" s="159" t="s">
        <v>22</v>
      </c>
      <c r="E137" s="159"/>
      <c r="F137" s="159"/>
      <c r="G137" s="175">
        <f>ROUND(IF(G127=0,0,bereken!N41),2)</f>
        <v>0</v>
      </c>
      <c r="H137" s="159"/>
      <c r="I137" s="159"/>
      <c r="J137" s="159"/>
      <c r="K137" s="159" t="s">
        <v>22</v>
      </c>
      <c r="L137" s="159"/>
      <c r="M137" s="159"/>
      <c r="N137" s="176">
        <f>ROUND(IF(N127=0,0,bereken!N59),2)</f>
        <v>0</v>
      </c>
    </row>
    <row r="138" spans="3:15" x14ac:dyDescent="0.2">
      <c r="C138" s="27"/>
      <c r="D138" s="167" t="s">
        <v>134</v>
      </c>
      <c r="E138" s="167"/>
      <c r="F138" s="167"/>
      <c r="G138" s="177">
        <f>SUM(G134:G137)</f>
        <v>0</v>
      </c>
      <c r="H138" s="159"/>
      <c r="I138" s="159"/>
      <c r="J138" s="167"/>
      <c r="K138" s="167" t="s">
        <v>134</v>
      </c>
      <c r="L138" s="167"/>
      <c r="M138" s="167"/>
      <c r="N138" s="178">
        <f>SUM(N134:N137)</f>
        <v>0</v>
      </c>
      <c r="O138" s="27"/>
    </row>
    <row r="139" spans="3:15" x14ac:dyDescent="0.2">
      <c r="D139" s="167" t="s">
        <v>135</v>
      </c>
      <c r="E139" s="159"/>
      <c r="F139" s="159"/>
      <c r="G139" s="175">
        <f>+bereken!N35</f>
        <v>0</v>
      </c>
      <c r="H139" s="159"/>
      <c r="I139" s="159"/>
      <c r="J139" s="159"/>
      <c r="K139" s="167" t="s">
        <v>135</v>
      </c>
      <c r="L139" s="159"/>
      <c r="M139" s="159"/>
      <c r="N139" s="176">
        <f>+bereken!N53</f>
        <v>0</v>
      </c>
    </row>
    <row r="140" spans="3:15" x14ac:dyDescent="0.2">
      <c r="D140" s="61"/>
      <c r="E140" s="61"/>
      <c r="F140" s="61"/>
      <c r="G140" s="62"/>
      <c r="H140" s="61"/>
      <c r="I140" s="61"/>
      <c r="J140" s="61"/>
      <c r="K140" s="61"/>
      <c r="L140" s="61"/>
      <c r="M140" s="61"/>
      <c r="N140" s="62"/>
    </row>
  </sheetData>
  <sheetProtection algorithmName="SHA-512" hashValue="6qm/VmRuPm5jAF+Z6+z9awjtDQ9aHFk/hT8528Xk/RJK0D8iWVJkXz1jBHSmosv2TjcYwwnDOy+TWc0BtZ15LA==" saltValue="leXKgoRkVuWRAwA9EF8lfw==" spinCount="100000" sheet="1" objects="1" scenarios="1"/>
  <phoneticPr fontId="0" type="noConversion"/>
  <dataValidations count="1">
    <dataValidation type="list" allowBlank="1" showInputMessage="1" showErrorMessage="1" sqref="G95 G33 N33 N66 G66 N95">
      <formula1>"ja,nee"</formula1>
    </dataValidation>
  </dataValidations>
  <pageMargins left="0.75" right="0.75" top="1" bottom="1" header="0.5" footer="0.5"/>
  <pageSetup paperSize="9" scale="65" orientation="portrait" r:id="rId1"/>
  <headerFooter alignWithMargins="0">
    <oddHeader>&amp;C&amp;"Arial,Vet"&amp;F</oddHeader>
    <oddFooter>&amp;L&amp;D&amp;R&amp;"Arial,Vet"&amp;P</oddFooter>
  </headerFooter>
  <rowBreaks count="1" manualBreakCount="1">
    <brk id="77" min="1" max="1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5"/>
  <dimension ref="B1:P122"/>
  <sheetViews>
    <sheetView zoomScale="85" zoomScaleNormal="85" zoomScaleSheetLayoutView="85" zoomScalePageLayoutView="70" workbookViewId="0">
      <selection activeCell="B2" sqref="B2"/>
    </sheetView>
  </sheetViews>
  <sheetFormatPr defaultColWidth="9.140625" defaultRowHeight="12.75" x14ac:dyDescent="0.2"/>
  <cols>
    <col min="1" max="1" width="3.7109375" style="18" customWidth="1"/>
    <col min="2" max="4" width="2.7109375" style="18" customWidth="1"/>
    <col min="5" max="5" width="40.7109375" style="18" customWidth="1"/>
    <col min="6" max="6" width="16.85546875" style="24" customWidth="1"/>
    <col min="7" max="7" width="5.7109375" style="18" customWidth="1"/>
    <col min="8" max="8" width="2.5703125" style="18" customWidth="1"/>
    <col min="9" max="9" width="40.7109375" style="18" customWidth="1"/>
    <col min="10" max="10" width="16.7109375" style="18" customWidth="1"/>
    <col min="11" max="11" width="5.7109375" style="18" customWidth="1"/>
    <col min="12" max="12" width="2.7109375" style="18" customWidth="1"/>
    <col min="13" max="13" width="40.7109375" style="18" customWidth="1"/>
    <col min="14" max="14" width="16.85546875" style="18" customWidth="1"/>
    <col min="15" max="15" width="2.7109375" style="18" customWidth="1"/>
    <col min="16" max="16" width="3" style="18" customWidth="1"/>
    <col min="17" max="17" width="9.140625" style="18"/>
    <col min="18" max="18" width="11.42578125" style="18" customWidth="1"/>
    <col min="19" max="19" width="9.28515625" style="18" bestFit="1" customWidth="1"/>
    <col min="20" max="20" width="9.42578125" style="18" bestFit="1" customWidth="1"/>
    <col min="21" max="21" width="12.42578125" style="18" bestFit="1" customWidth="1"/>
    <col min="22" max="22" width="11.5703125" style="18" customWidth="1"/>
    <col min="23" max="23" width="16.85546875" style="18" bestFit="1" customWidth="1"/>
    <col min="24" max="25" width="9.140625" style="18"/>
    <col min="26" max="28" width="9.42578125" style="18" bestFit="1" customWidth="1"/>
    <col min="29" max="29" width="10.7109375" style="18" customWidth="1"/>
    <col min="30" max="32" width="9.140625" style="18"/>
    <col min="33" max="34" width="9.42578125" style="18" bestFit="1" customWidth="1"/>
    <col min="35" max="35" width="10" style="18" bestFit="1" customWidth="1"/>
    <col min="36" max="36" width="11.28515625" style="18" bestFit="1" customWidth="1"/>
    <col min="37" max="41" width="9.140625" style="18"/>
    <col min="42" max="42" width="9.42578125" style="18" bestFit="1" customWidth="1"/>
    <col min="43" max="43" width="9.140625" style="18"/>
    <col min="44" max="44" width="10.42578125" style="18" bestFit="1" customWidth="1"/>
    <col min="45" max="45" width="9.140625" style="18"/>
    <col min="46" max="46" width="9.42578125" style="18" bestFit="1" customWidth="1"/>
    <col min="47" max="16384" width="9.140625" style="18"/>
  </cols>
  <sheetData>
    <row r="1" spans="2:16" x14ac:dyDescent="0.2">
      <c r="F1" s="19"/>
      <c r="I1" s="20"/>
    </row>
    <row r="2" spans="2:16" x14ac:dyDescent="0.2">
      <c r="B2" s="8"/>
      <c r="C2" s="9"/>
      <c r="D2" s="9"/>
      <c r="E2" s="9"/>
      <c r="F2" s="110"/>
      <c r="G2" s="9"/>
      <c r="H2" s="9"/>
      <c r="I2" s="9"/>
      <c r="J2" s="9"/>
      <c r="K2" s="9"/>
      <c r="L2" s="9"/>
      <c r="M2" s="9"/>
      <c r="N2" s="9"/>
      <c r="O2" s="9"/>
      <c r="P2" s="10"/>
    </row>
    <row r="3" spans="2:16" x14ac:dyDescent="0.2">
      <c r="B3" s="11"/>
      <c r="C3" s="12"/>
      <c r="D3" s="12"/>
      <c r="E3" s="12"/>
      <c r="F3" s="111"/>
      <c r="G3" s="12"/>
      <c r="H3" s="12"/>
      <c r="I3" s="12"/>
      <c r="J3" s="12"/>
      <c r="K3" s="12"/>
      <c r="L3" s="12"/>
      <c r="M3" s="12"/>
      <c r="N3" s="12"/>
      <c r="O3" s="12"/>
      <c r="P3" s="13"/>
    </row>
    <row r="4" spans="2:16" s="22" customFormat="1" ht="18.75" x14ac:dyDescent="0.3">
      <c r="B4" s="112"/>
      <c r="C4" s="153" t="s">
        <v>106</v>
      </c>
      <c r="D4" s="14"/>
      <c r="E4" s="14"/>
      <c r="F4" s="113"/>
      <c r="G4" s="14"/>
      <c r="H4" s="14"/>
      <c r="I4" s="14"/>
      <c r="J4" s="14"/>
      <c r="K4" s="14"/>
      <c r="L4" s="14"/>
      <c r="M4" s="14"/>
      <c r="N4" s="14"/>
      <c r="O4" s="14"/>
      <c r="P4" s="114"/>
    </row>
    <row r="5" spans="2:16" ht="12.75" customHeight="1" x14ac:dyDescent="0.2">
      <c r="B5" s="11"/>
      <c r="C5" s="12"/>
      <c r="D5" s="12"/>
      <c r="E5" s="12"/>
      <c r="F5" s="111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2:16" ht="12.75" customHeight="1" x14ac:dyDescent="0.2">
      <c r="B6" s="11"/>
      <c r="C6" s="12"/>
      <c r="D6" s="12"/>
      <c r="E6" s="12"/>
      <c r="F6" s="111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12.75" customHeight="1" x14ac:dyDescent="0.2">
      <c r="B7" s="11"/>
      <c r="C7" s="12"/>
      <c r="D7" s="12"/>
      <c r="E7" s="12"/>
      <c r="F7" s="111"/>
      <c r="G7" s="12"/>
      <c r="H7" s="12"/>
      <c r="I7" s="12"/>
      <c r="J7" s="12"/>
      <c r="K7" s="12"/>
      <c r="L7" s="12"/>
      <c r="M7" s="12"/>
      <c r="N7" s="12"/>
      <c r="O7" s="12"/>
      <c r="P7" s="13"/>
    </row>
    <row r="8" spans="2:16" ht="12.75" customHeight="1" x14ac:dyDescent="0.2">
      <c r="B8" s="11"/>
      <c r="C8" s="63"/>
      <c r="D8" s="64"/>
      <c r="E8" s="64"/>
      <c r="F8" s="120"/>
      <c r="G8" s="64"/>
      <c r="H8" s="64"/>
      <c r="I8" s="64"/>
      <c r="J8" s="121"/>
      <c r="K8" s="64"/>
      <c r="L8" s="64"/>
      <c r="M8" s="64"/>
      <c r="N8" s="64"/>
      <c r="O8" s="65"/>
      <c r="P8" s="13"/>
    </row>
    <row r="9" spans="2:16" s="23" customFormat="1" ht="12.75" customHeight="1" x14ac:dyDescent="0.2">
      <c r="B9" s="15"/>
      <c r="C9" s="77"/>
      <c r="D9" s="160" t="s">
        <v>96</v>
      </c>
      <c r="E9" s="160"/>
      <c r="F9" s="161"/>
      <c r="G9" s="160"/>
      <c r="H9" s="160" t="s">
        <v>97</v>
      </c>
      <c r="I9" s="160"/>
      <c r="J9" s="179"/>
      <c r="K9" s="78"/>
      <c r="L9" s="78"/>
      <c r="M9" s="78"/>
      <c r="N9" s="78"/>
      <c r="O9" s="80"/>
      <c r="P9" s="16"/>
    </row>
    <row r="10" spans="2:16" ht="12.75" customHeight="1" x14ac:dyDescent="0.2">
      <c r="B10" s="11"/>
      <c r="C10" s="71"/>
      <c r="D10" s="81" t="s">
        <v>8</v>
      </c>
      <c r="E10" s="156"/>
      <c r="F10" s="161" t="str">
        <f>+fusie!G68</f>
        <v>2017/2018</v>
      </c>
      <c r="G10" s="156"/>
      <c r="H10" s="160" t="s">
        <v>8</v>
      </c>
      <c r="I10" s="156"/>
      <c r="J10" s="179" t="str">
        <f>+fusie!N68</f>
        <v>2017/2018</v>
      </c>
      <c r="K10" s="69"/>
      <c r="L10" s="69"/>
      <c r="M10" s="69"/>
      <c r="N10" s="69"/>
      <c r="O10" s="73"/>
      <c r="P10" s="13"/>
    </row>
    <row r="11" spans="2:16" ht="12.75" customHeight="1" x14ac:dyDescent="0.2">
      <c r="B11" s="11"/>
      <c r="C11" s="71"/>
      <c r="D11" s="81" t="s">
        <v>11</v>
      </c>
      <c r="E11" s="156"/>
      <c r="F11" s="174"/>
      <c r="G11" s="156"/>
      <c r="H11" s="160" t="s">
        <v>11</v>
      </c>
      <c r="I11" s="156"/>
      <c r="J11" s="180"/>
      <c r="K11" s="69"/>
      <c r="L11" s="69"/>
      <c r="M11" s="69"/>
      <c r="N11" s="69"/>
      <c r="O11" s="73"/>
      <c r="P11" s="13"/>
    </row>
    <row r="12" spans="2:16" ht="12.75" customHeight="1" x14ac:dyDescent="0.2">
      <c r="B12" s="11"/>
      <c r="C12" s="71"/>
      <c r="D12" s="69" t="s">
        <v>12</v>
      </c>
      <c r="E12" s="69"/>
      <c r="F12" s="85"/>
      <c r="G12" s="69"/>
      <c r="H12" s="69" t="s">
        <v>12</v>
      </c>
      <c r="I12" s="69"/>
      <c r="J12" s="75"/>
      <c r="K12" s="69"/>
      <c r="L12" s="69"/>
      <c r="M12" s="69"/>
      <c r="N12" s="69"/>
      <c r="O12" s="73"/>
      <c r="P12" s="13"/>
    </row>
    <row r="13" spans="2:16" ht="12.75" customHeight="1" x14ac:dyDescent="0.2">
      <c r="B13" s="11"/>
      <c r="C13" s="71"/>
      <c r="D13" s="69"/>
      <c r="E13" s="69" t="s">
        <v>15</v>
      </c>
      <c r="F13" s="162">
        <f>+fusie!G60*(tab!$C25+tab!$C26*fusie!G55)</f>
        <v>0</v>
      </c>
      <c r="G13" s="69"/>
      <c r="H13" s="69"/>
      <c r="I13" s="69" t="s">
        <v>15</v>
      </c>
      <c r="J13" s="162">
        <f>+fusie!N60*(tab!$C25+tab!$C26*fusie!N55)</f>
        <v>0</v>
      </c>
      <c r="K13" s="69"/>
      <c r="L13" s="69"/>
      <c r="M13" s="69"/>
      <c r="N13" s="69"/>
      <c r="O13" s="73"/>
      <c r="P13" s="13"/>
    </row>
    <row r="14" spans="2:16" ht="12.75" customHeight="1" x14ac:dyDescent="0.2">
      <c r="B14" s="11"/>
      <c r="C14" s="71"/>
      <c r="D14" s="69"/>
      <c r="E14" s="69" t="s">
        <v>16</v>
      </c>
      <c r="F14" s="162">
        <f>+fusie!G61*(tab!$C27+tab!$C28*fusie!G55)</f>
        <v>0</v>
      </c>
      <c r="G14" s="69"/>
      <c r="H14" s="69"/>
      <c r="I14" s="69" t="s">
        <v>16</v>
      </c>
      <c r="J14" s="162">
        <f>+fusie!N61*(tab!$C27+tab!$C28*fusie!N55)</f>
        <v>0</v>
      </c>
      <c r="K14" s="69"/>
      <c r="L14" s="69"/>
      <c r="M14" s="69"/>
      <c r="N14" s="69"/>
      <c r="O14" s="73"/>
      <c r="P14" s="13"/>
    </row>
    <row r="15" spans="2:16" ht="12.75" customHeight="1" x14ac:dyDescent="0.2">
      <c r="B15" s="11"/>
      <c r="C15" s="71"/>
      <c r="D15" s="69" t="s">
        <v>13</v>
      </c>
      <c r="E15" s="69"/>
      <c r="F15" s="84"/>
      <c r="G15" s="69"/>
      <c r="H15" s="69" t="s">
        <v>13</v>
      </c>
      <c r="I15" s="69"/>
      <c r="J15" s="84"/>
      <c r="K15" s="69"/>
      <c r="L15" s="69"/>
      <c r="M15" s="69"/>
      <c r="N15" s="69"/>
      <c r="O15" s="73"/>
      <c r="P15" s="13"/>
    </row>
    <row r="16" spans="2:16" ht="12.75" customHeight="1" x14ac:dyDescent="0.2">
      <c r="B16" s="11"/>
      <c r="C16" s="71"/>
      <c r="D16" s="69"/>
      <c r="E16" s="69" t="s">
        <v>17</v>
      </c>
      <c r="F16" s="162">
        <f>IF(fusie!G62=0,0,IF(fusie!G62&gt;144,0,tab!$C31+tab!$C32*fusie!G55-(fusie!G62*(tab!$C33+tab!$C34*fusie!G55))))</f>
        <v>0</v>
      </c>
      <c r="G16" s="69"/>
      <c r="H16" s="69"/>
      <c r="I16" s="69" t="s">
        <v>17</v>
      </c>
      <c r="J16" s="162">
        <f>IF(fusie!N62=0,0,IF(fusie!N62&gt;144,0,tab!$C31+tab!$C32*fusie!N55-(fusie!N62*(tab!$C33+tab!$C34*fusie!N55))))</f>
        <v>0</v>
      </c>
      <c r="K16" s="69"/>
      <c r="L16" s="69"/>
      <c r="M16" s="69"/>
      <c r="N16" s="69"/>
      <c r="O16" s="73"/>
      <c r="P16" s="13"/>
    </row>
    <row r="17" spans="2:16" ht="12.75" customHeight="1" x14ac:dyDescent="0.2">
      <c r="B17" s="11"/>
      <c r="C17" s="71"/>
      <c r="D17" s="69"/>
      <c r="E17" s="69" t="s">
        <v>88</v>
      </c>
      <c r="F17" s="162">
        <f>IF(fusie!G62=0,0,IF(fusie!G62&gt;tab!$C37,tab!$C39,tab!C38))</f>
        <v>0</v>
      </c>
      <c r="G17" s="69"/>
      <c r="H17" s="69"/>
      <c r="I17" s="69" t="s">
        <v>88</v>
      </c>
      <c r="J17" s="162">
        <f>IF(fusie!N62=0,0,IF(fusie!N62&gt;tab!$C37,tab!$C39,tab!C38))</f>
        <v>0</v>
      </c>
      <c r="K17" s="69"/>
      <c r="L17" s="69"/>
      <c r="M17" s="69"/>
      <c r="N17" s="69"/>
      <c r="O17" s="73"/>
      <c r="P17" s="13"/>
    </row>
    <row r="18" spans="2:16" ht="12.75" customHeight="1" x14ac:dyDescent="0.2">
      <c r="B18" s="11"/>
      <c r="C18" s="71"/>
      <c r="D18" s="81" t="s">
        <v>14</v>
      </c>
      <c r="E18" s="69"/>
      <c r="F18" s="84"/>
      <c r="G18" s="69"/>
      <c r="H18" s="81" t="s">
        <v>14</v>
      </c>
      <c r="I18" s="69"/>
      <c r="J18" s="84"/>
      <c r="K18" s="69"/>
      <c r="L18" s="69"/>
      <c r="M18" s="69"/>
      <c r="N18" s="69"/>
      <c r="O18" s="73"/>
      <c r="P18" s="13"/>
    </row>
    <row r="19" spans="2:16" ht="12.75" customHeight="1" x14ac:dyDescent="0.2">
      <c r="B19" s="11"/>
      <c r="C19" s="71"/>
      <c r="D19" s="69"/>
      <c r="E19" s="69" t="s">
        <v>18</v>
      </c>
      <c r="F19" s="162">
        <f>+fusie!G65*(tab!$C29+tab!$C30*fusie!G55)</f>
        <v>0</v>
      </c>
      <c r="G19" s="69"/>
      <c r="H19" s="69"/>
      <c r="I19" s="69" t="s">
        <v>18</v>
      </c>
      <c r="J19" s="162">
        <f>+fusie!N65*(tab!$C29+tab!$C30*fusie!N55)</f>
        <v>0</v>
      </c>
      <c r="K19" s="69"/>
      <c r="L19" s="69"/>
      <c r="M19" s="69"/>
      <c r="N19" s="69"/>
      <c r="O19" s="73"/>
      <c r="P19" s="13"/>
    </row>
    <row r="20" spans="2:16" ht="12.75" customHeight="1" x14ac:dyDescent="0.2">
      <c r="B20" s="11"/>
      <c r="C20" s="71"/>
      <c r="D20" s="69"/>
      <c r="E20" s="69" t="s">
        <v>123</v>
      </c>
      <c r="F20" s="162">
        <f>IF(fusie!G66="ja",fusie!F65*tab!$C$22,0)</f>
        <v>0</v>
      </c>
      <c r="G20" s="69"/>
      <c r="H20" s="69"/>
      <c r="I20" s="69" t="s">
        <v>123</v>
      </c>
      <c r="J20" s="162">
        <f>IF(fusie!N66="ja",fusie!M65*tab!$C$22,0)</f>
        <v>0</v>
      </c>
      <c r="K20" s="69"/>
      <c r="L20" s="69"/>
      <c r="M20" s="69"/>
      <c r="N20" s="69"/>
      <c r="O20" s="73"/>
      <c r="P20" s="13"/>
    </row>
    <row r="21" spans="2:16" ht="12.75" customHeight="1" x14ac:dyDescent="0.2">
      <c r="B21" s="11"/>
      <c r="C21" s="71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73"/>
      <c r="P21" s="13"/>
    </row>
    <row r="22" spans="2:16" ht="12.75" customHeight="1" x14ac:dyDescent="0.2">
      <c r="B22" s="11"/>
      <c r="C22" s="71"/>
      <c r="D22" s="81" t="s">
        <v>89</v>
      </c>
      <c r="E22" s="69"/>
      <c r="F22" s="182">
        <f>IF(fusie!G62=0,0,ROUND(IF(SUM(F13:F20)&lt;(tab!$C35+tab!$C36*fusie!G55),tab!$C35+tab!$C36*fusie!G55,SUM(F13:F20)),2))</f>
        <v>0</v>
      </c>
      <c r="G22" s="69"/>
      <c r="H22" s="81" t="s">
        <v>89</v>
      </c>
      <c r="I22" s="69"/>
      <c r="J22" s="182">
        <f>IF(fusie!N62=0,0,ROUND(IF(SUM(J13:J20)&lt;(tab!$C35+tab!$C36*fusie!N55),tab!$C35+tab!$C36*fusie!N55,SUM(J13:J20)),2))</f>
        <v>0</v>
      </c>
      <c r="K22" s="69"/>
      <c r="L22" s="69"/>
      <c r="M22" s="69"/>
      <c r="N22" s="69"/>
      <c r="O22" s="73"/>
      <c r="P22" s="13"/>
    </row>
    <row r="23" spans="2:16" s="135" customFormat="1" ht="12.75" customHeight="1" x14ac:dyDescent="0.2">
      <c r="B23" s="130"/>
      <c r="C23" s="131"/>
      <c r="D23" s="181" t="s">
        <v>35</v>
      </c>
      <c r="E23" s="181"/>
      <c r="F23" s="158">
        <f>IF(fusie!G62=0,0,ROUND(IF(SUM(F13:F20)&lt;(tab!$C35+tab!$C36*fusie!G55),(tab!$C35+tab!$C36*fusie!G55)-SUM(F13:F20),0),2))</f>
        <v>0</v>
      </c>
      <c r="G23" s="181"/>
      <c r="H23" s="181" t="s">
        <v>35</v>
      </c>
      <c r="I23" s="181"/>
      <c r="J23" s="158">
        <f>IF(fusie!N62=0,0,ROUND(IF(SUM(J13:J20)&lt;(tab!$C35+tab!$C36*fusie!N55),(tab!$C35+tab!$C36*fusie!N55)-SUM(J13:J20),0),2))</f>
        <v>0</v>
      </c>
      <c r="K23" s="132"/>
      <c r="L23" s="132"/>
      <c r="M23" s="132"/>
      <c r="N23" s="132"/>
      <c r="O23" s="133"/>
      <c r="P23" s="134"/>
    </row>
    <row r="24" spans="2:16" ht="12.75" customHeight="1" x14ac:dyDescent="0.2">
      <c r="B24" s="11"/>
      <c r="C24" s="94"/>
      <c r="D24" s="95"/>
      <c r="E24" s="95"/>
      <c r="F24" s="122"/>
      <c r="G24" s="95"/>
      <c r="H24" s="95"/>
      <c r="I24" s="95"/>
      <c r="J24" s="122"/>
      <c r="K24" s="95"/>
      <c r="L24" s="95"/>
      <c r="M24" s="95"/>
      <c r="N24" s="95"/>
      <c r="O24" s="105"/>
      <c r="P24" s="13"/>
    </row>
    <row r="25" spans="2:16" ht="12.75" customHeight="1" x14ac:dyDescent="0.2">
      <c r="B25" s="11"/>
      <c r="C25" s="12"/>
      <c r="D25" s="12"/>
      <c r="E25" s="12"/>
      <c r="F25" s="115"/>
      <c r="G25" s="12"/>
      <c r="H25" s="12"/>
      <c r="I25" s="12"/>
      <c r="J25" s="12"/>
      <c r="K25" s="12"/>
      <c r="L25" s="12"/>
      <c r="M25" s="12"/>
      <c r="N25" s="12"/>
      <c r="O25" s="12"/>
      <c r="P25" s="13"/>
    </row>
    <row r="26" spans="2:16" ht="12.75" customHeight="1" x14ac:dyDescent="0.2">
      <c r="B26" s="11"/>
      <c r="C26" s="63"/>
      <c r="D26" s="64"/>
      <c r="E26" s="64"/>
      <c r="F26" s="121"/>
      <c r="G26" s="64"/>
      <c r="H26" s="64"/>
      <c r="I26" s="64"/>
      <c r="J26" s="121"/>
      <c r="K26" s="64"/>
      <c r="L26" s="64"/>
      <c r="M26" s="64"/>
      <c r="N26" s="121"/>
      <c r="O26" s="65"/>
      <c r="P26" s="13"/>
    </row>
    <row r="27" spans="2:16" s="129" customFormat="1" ht="12.75" customHeight="1" x14ac:dyDescent="0.2">
      <c r="B27" s="125"/>
      <c r="C27" s="126"/>
      <c r="D27" s="160" t="s">
        <v>101</v>
      </c>
      <c r="E27" s="160"/>
      <c r="F27" s="179"/>
      <c r="G27" s="160"/>
      <c r="H27" s="160" t="s">
        <v>102</v>
      </c>
      <c r="I27" s="160"/>
      <c r="J27" s="179"/>
      <c r="K27" s="160"/>
      <c r="L27" s="160" t="s">
        <v>103</v>
      </c>
      <c r="M27" s="160"/>
      <c r="N27" s="179"/>
      <c r="O27" s="127"/>
      <c r="P27" s="128"/>
    </row>
    <row r="28" spans="2:16" ht="12.75" customHeight="1" x14ac:dyDescent="0.2">
      <c r="B28" s="11"/>
      <c r="C28" s="71"/>
      <c r="D28" s="81" t="s">
        <v>8</v>
      </c>
      <c r="E28" s="69"/>
      <c r="F28" s="179" t="str">
        <f>+fusie!G97</f>
        <v>2017/2018</v>
      </c>
      <c r="G28" s="69"/>
      <c r="H28" s="81" t="s">
        <v>8</v>
      </c>
      <c r="I28" s="69"/>
      <c r="J28" s="179" t="str">
        <f>+fusie!N97</f>
        <v>2017/2018</v>
      </c>
      <c r="K28" s="69"/>
      <c r="L28" s="81" t="s">
        <v>8</v>
      </c>
      <c r="M28" s="69"/>
      <c r="N28" s="179" t="str">
        <f>+fusie!G133</f>
        <v>2017/2018</v>
      </c>
      <c r="O28" s="73"/>
      <c r="P28" s="13"/>
    </row>
    <row r="29" spans="2:16" ht="12.75" customHeight="1" x14ac:dyDescent="0.2">
      <c r="B29" s="11"/>
      <c r="C29" s="71"/>
      <c r="D29" s="81" t="s">
        <v>11</v>
      </c>
      <c r="E29" s="69"/>
      <c r="F29" s="75"/>
      <c r="G29" s="69"/>
      <c r="H29" s="81" t="s">
        <v>11</v>
      </c>
      <c r="I29" s="69"/>
      <c r="J29" s="75"/>
      <c r="K29" s="69"/>
      <c r="L29" s="81" t="s">
        <v>11</v>
      </c>
      <c r="M29" s="69"/>
      <c r="N29" s="75"/>
      <c r="O29" s="73"/>
      <c r="P29" s="13"/>
    </row>
    <row r="30" spans="2:16" ht="12.75" customHeight="1" x14ac:dyDescent="0.2">
      <c r="B30" s="11"/>
      <c r="C30" s="71"/>
      <c r="D30" s="69" t="s">
        <v>12</v>
      </c>
      <c r="E30" s="69"/>
      <c r="F30" s="75"/>
      <c r="G30" s="69"/>
      <c r="H30" s="69" t="s">
        <v>12</v>
      </c>
      <c r="I30" s="69"/>
      <c r="J30" s="75"/>
      <c r="K30" s="69"/>
      <c r="L30" s="69" t="s">
        <v>12</v>
      </c>
      <c r="M30" s="69"/>
      <c r="N30" s="75"/>
      <c r="O30" s="73"/>
      <c r="P30" s="13"/>
    </row>
    <row r="31" spans="2:16" ht="12.75" customHeight="1" x14ac:dyDescent="0.2">
      <c r="B31" s="11"/>
      <c r="C31" s="71"/>
      <c r="D31" s="69"/>
      <c r="E31" s="69" t="s">
        <v>15</v>
      </c>
      <c r="F31" s="162">
        <f>+fusie!G89*(tab!$C25+tab!$C26*fusie!G84)</f>
        <v>0</v>
      </c>
      <c r="G31" s="69"/>
      <c r="H31" s="69"/>
      <c r="I31" s="69" t="s">
        <v>15</v>
      </c>
      <c r="J31" s="162">
        <f>+fusie!N89*(tab!$C25+tab!$C26*fusie!G84)</f>
        <v>0</v>
      </c>
      <c r="K31" s="69"/>
      <c r="L31" s="69"/>
      <c r="M31" s="69" t="s">
        <v>15</v>
      </c>
      <c r="N31" s="162">
        <f>+fusie!G125*(tab!$C25+tab!$C26*fusie!G84)</f>
        <v>0</v>
      </c>
      <c r="O31" s="73"/>
      <c r="P31" s="13"/>
    </row>
    <row r="32" spans="2:16" ht="12.75" customHeight="1" x14ac:dyDescent="0.2">
      <c r="B32" s="11"/>
      <c r="C32" s="71"/>
      <c r="D32" s="69"/>
      <c r="E32" s="69" t="s">
        <v>16</v>
      </c>
      <c r="F32" s="162">
        <f>+fusie!G90*(tab!$C27+tab!$C28*fusie!G84)</f>
        <v>0</v>
      </c>
      <c r="G32" s="69"/>
      <c r="H32" s="69"/>
      <c r="I32" s="69" t="s">
        <v>16</v>
      </c>
      <c r="J32" s="162">
        <f>+fusie!N90*(tab!$C27+tab!$C28*fusie!G84)</f>
        <v>0</v>
      </c>
      <c r="K32" s="69"/>
      <c r="L32" s="69"/>
      <c r="M32" s="69" t="s">
        <v>16</v>
      </c>
      <c r="N32" s="162">
        <f>+fusie!G126*(tab!$C27+tab!$C28*fusie!G84)</f>
        <v>0</v>
      </c>
      <c r="O32" s="73"/>
      <c r="P32" s="13"/>
    </row>
    <row r="33" spans="2:16" ht="12.75" customHeight="1" x14ac:dyDescent="0.2">
      <c r="B33" s="11"/>
      <c r="C33" s="71"/>
      <c r="D33" s="69" t="s">
        <v>13</v>
      </c>
      <c r="E33" s="69"/>
      <c r="F33" s="84"/>
      <c r="G33" s="69"/>
      <c r="H33" s="69" t="s">
        <v>13</v>
      </c>
      <c r="I33" s="69"/>
      <c r="J33" s="84"/>
      <c r="K33" s="69"/>
      <c r="L33" s="69" t="s">
        <v>13</v>
      </c>
      <c r="M33" s="69"/>
      <c r="N33" s="84"/>
      <c r="O33" s="73"/>
      <c r="P33" s="13"/>
    </row>
    <row r="34" spans="2:16" ht="12.75" customHeight="1" x14ac:dyDescent="0.2">
      <c r="B34" s="11"/>
      <c r="C34" s="71"/>
      <c r="D34" s="69"/>
      <c r="E34" s="69" t="s">
        <v>17</v>
      </c>
      <c r="F34" s="162">
        <f>IF(fusie!G91=0,0,IF(fusie!G91&gt;144,0,tab!$C31+tab!$C32*fusie!G84-(fusie!G91*(tab!$C33+tab!$C34*fusie!G84))))</f>
        <v>0</v>
      </c>
      <c r="G34" s="69"/>
      <c r="H34" s="69"/>
      <c r="I34" s="69" t="s">
        <v>17</v>
      </c>
      <c r="J34" s="162">
        <f>IF(fusie!N91=0,0,IF(fusie!N91&gt;144,0,tab!$C31+tab!$C32*fusie!G84-(fusie!N91*(tab!$C33+tab!$C34*fusie!G84))))</f>
        <v>0</v>
      </c>
      <c r="K34" s="69"/>
      <c r="L34" s="69"/>
      <c r="M34" s="69" t="s">
        <v>17</v>
      </c>
      <c r="N34" s="162">
        <f>IF(fusie!G127=0,0,IF(fusie!G127&gt;144,0,tab!$C31+tab!$C32*fusie!G84-(fusie!G127*(tab!$C33+tab!$C34*fusie!G84))))</f>
        <v>0</v>
      </c>
      <c r="O34" s="73"/>
      <c r="P34" s="13"/>
    </row>
    <row r="35" spans="2:16" ht="12.75" customHeight="1" x14ac:dyDescent="0.2">
      <c r="B35" s="11"/>
      <c r="C35" s="71"/>
      <c r="D35" s="69"/>
      <c r="E35" s="69" t="s">
        <v>88</v>
      </c>
      <c r="F35" s="162">
        <f>IF(fusie!G91=0,0,IF(fusie!G91&gt;tab!$C37,tab!$C39,tab!C38))</f>
        <v>0</v>
      </c>
      <c r="G35" s="69"/>
      <c r="H35" s="69"/>
      <c r="I35" s="69" t="s">
        <v>88</v>
      </c>
      <c r="J35" s="162">
        <f>IF(fusie!N91=0,0,IF(fusie!N91&gt;tab!$C37,tab!$C39,tab!C38))</f>
        <v>0</v>
      </c>
      <c r="K35" s="69"/>
      <c r="L35" s="69"/>
      <c r="M35" s="69" t="s">
        <v>88</v>
      </c>
      <c r="N35" s="162">
        <f>IF(fusie!G127=0,0,IF(fusie!G127&gt;tab!$C37,tab!$C39,tab!C38))</f>
        <v>0</v>
      </c>
      <c r="O35" s="73"/>
      <c r="P35" s="13"/>
    </row>
    <row r="36" spans="2:16" ht="12.75" customHeight="1" x14ac:dyDescent="0.2">
      <c r="B36" s="11"/>
      <c r="C36" s="71"/>
      <c r="D36" s="81" t="s">
        <v>14</v>
      </c>
      <c r="E36" s="69"/>
      <c r="F36" s="84"/>
      <c r="G36" s="69"/>
      <c r="H36" s="81" t="s">
        <v>14</v>
      </c>
      <c r="I36" s="69"/>
      <c r="J36" s="84"/>
      <c r="K36" s="69"/>
      <c r="L36" s="81" t="s">
        <v>14</v>
      </c>
      <c r="M36" s="69"/>
      <c r="N36" s="84"/>
      <c r="O36" s="73"/>
      <c r="P36" s="13"/>
    </row>
    <row r="37" spans="2:16" ht="12.75" customHeight="1" x14ac:dyDescent="0.2">
      <c r="B37" s="11"/>
      <c r="C37" s="71"/>
      <c r="D37" s="69"/>
      <c r="E37" s="69" t="s">
        <v>18</v>
      </c>
      <c r="F37" s="162">
        <f>+fusie!G94*(tab!$C29+tab!$C30*fusie!G84)</f>
        <v>0</v>
      </c>
      <c r="G37" s="69"/>
      <c r="H37" s="69"/>
      <c r="I37" s="69" t="s">
        <v>18</v>
      </c>
      <c r="J37" s="162">
        <f>+fusie!N94*(tab!$C29+tab!$C30*fusie!G84)</f>
        <v>0</v>
      </c>
      <c r="K37" s="69"/>
      <c r="L37" s="69"/>
      <c r="M37" s="69" t="s">
        <v>18</v>
      </c>
      <c r="N37" s="162">
        <f>+fusie!G130*(tab!$C29+tab!$C30*fusie!G84)</f>
        <v>0</v>
      </c>
      <c r="O37" s="73"/>
      <c r="P37" s="13"/>
    </row>
    <row r="38" spans="2:16" ht="12.75" customHeight="1" x14ac:dyDescent="0.2">
      <c r="B38" s="11"/>
      <c r="C38" s="71"/>
      <c r="D38" s="69"/>
      <c r="E38" s="69" t="s">
        <v>123</v>
      </c>
      <c r="F38" s="162">
        <f>IF(fusie!G95="ja",fusie!F94*tab!$C$22,0)</f>
        <v>0</v>
      </c>
      <c r="G38" s="69"/>
      <c r="H38" s="69"/>
      <c r="I38" s="69" t="s">
        <v>123</v>
      </c>
      <c r="J38" s="162">
        <f>IF(fusie!N95="ja",fusie!M94*tab!$C$22,0)</f>
        <v>0</v>
      </c>
      <c r="K38" s="69"/>
      <c r="L38" s="69"/>
      <c r="M38" s="69" t="s">
        <v>123</v>
      </c>
      <c r="N38" s="162">
        <f>IF(fusie!G131="ja",fusie!F130*tab!$C$22,0)</f>
        <v>0</v>
      </c>
      <c r="O38" s="73"/>
      <c r="P38" s="13"/>
    </row>
    <row r="39" spans="2:16" ht="12.75" customHeight="1" x14ac:dyDescent="0.2">
      <c r="B39" s="11"/>
      <c r="C39" s="71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73"/>
      <c r="P39" s="13"/>
    </row>
    <row r="40" spans="2:16" ht="12.75" customHeight="1" x14ac:dyDescent="0.2">
      <c r="B40" s="11"/>
      <c r="C40" s="71"/>
      <c r="D40" s="81" t="s">
        <v>89</v>
      </c>
      <c r="E40" s="69"/>
      <c r="F40" s="182">
        <f>IF(fusie!G91=0,0,ROUND(IF(SUM(F31:F38)&lt;(tab!$C35+tab!$C36*fusie!G84),tab!$C35+tab!$C36*fusie!G84,SUM(F31:F38)),2))</f>
        <v>0</v>
      </c>
      <c r="G40" s="69"/>
      <c r="H40" s="81" t="s">
        <v>89</v>
      </c>
      <c r="I40" s="69"/>
      <c r="J40" s="182">
        <f>IF(fusie!N91=0,0,ROUND(IF(SUM(J31:J38)&lt;(tab!$C35+tab!$C36*fusie!G84),tab!$C35+tab!$C36*fusie!G84,SUM(J31:J38)),2))</f>
        <v>0</v>
      </c>
      <c r="K40" s="69"/>
      <c r="L40" s="81" t="s">
        <v>89</v>
      </c>
      <c r="M40" s="69"/>
      <c r="N40" s="182">
        <f>IF(fusie!G127=0,0,ROUND(IF(SUM(N31:N38)&lt;(tab!$C35+tab!$C36*fusie!G84),tab!$C35+tab!$C36*fusie!G84,SUM(N31:N38)),2))</f>
        <v>0</v>
      </c>
      <c r="O40" s="73"/>
      <c r="P40" s="13"/>
    </row>
    <row r="41" spans="2:16" s="140" customFormat="1" ht="12.75" customHeight="1" x14ac:dyDescent="0.2">
      <c r="B41" s="136"/>
      <c r="C41" s="137"/>
      <c r="D41" s="181" t="s">
        <v>35</v>
      </c>
      <c r="E41" s="181"/>
      <c r="F41" s="158">
        <f>IF(fusie!G91=0,0,ROUND(IF(SUM(F31:F38)&lt;(tab!$C35+tab!$C36*fusie!G84),(tab!$C35+tab!$C36*fusie!G84)-SUM(F31:F38),0),2))</f>
        <v>0</v>
      </c>
      <c r="G41" s="181"/>
      <c r="H41" s="181" t="s">
        <v>35</v>
      </c>
      <c r="I41" s="181"/>
      <c r="J41" s="158">
        <f>IF(fusie!N91=0,0,ROUND(IF(SUM(J31:J38)&lt;(tab!$C35+tab!$C36*fusie!G84),(tab!$C35+tab!$C36*fusie!G84)-SUM(J31:J38),0),2))</f>
        <v>0</v>
      </c>
      <c r="K41" s="181"/>
      <c r="L41" s="181" t="s">
        <v>35</v>
      </c>
      <c r="M41" s="181"/>
      <c r="N41" s="158">
        <f>IF(fusie!G127=0,0,ROUND(IF(SUM(N31:N38)&lt;(tab!$C35+tab!$C36*fusie!G84),(tab!$C35+tab!$C36*fusie!G84)-SUM(N31:N38),0),2))</f>
        <v>0</v>
      </c>
      <c r="O41" s="138"/>
      <c r="P41" s="139"/>
    </row>
    <row r="42" spans="2:16" ht="12.75" customHeight="1" x14ac:dyDescent="0.2">
      <c r="B42" s="11"/>
      <c r="C42" s="94"/>
      <c r="D42" s="95"/>
      <c r="E42" s="95"/>
      <c r="F42" s="123"/>
      <c r="G42" s="95"/>
      <c r="H42" s="95"/>
      <c r="I42" s="95"/>
      <c r="J42" s="123"/>
      <c r="K42" s="95"/>
      <c r="L42" s="95"/>
      <c r="M42" s="95"/>
      <c r="N42" s="122"/>
      <c r="O42" s="105"/>
      <c r="P42" s="13"/>
    </row>
    <row r="43" spans="2:16" ht="12.75" customHeight="1" x14ac:dyDescent="0.2">
      <c r="B43" s="11"/>
      <c r="C43" s="12"/>
      <c r="D43" s="12"/>
      <c r="E43" s="12"/>
      <c r="F43" s="115"/>
      <c r="G43" s="12"/>
      <c r="H43" s="12"/>
      <c r="I43" s="12"/>
      <c r="J43" s="12"/>
      <c r="K43" s="12"/>
      <c r="L43" s="12"/>
      <c r="M43" s="12"/>
      <c r="N43" s="12"/>
      <c r="O43" s="12"/>
      <c r="P43" s="13"/>
    </row>
    <row r="44" spans="2:16" ht="12.75" customHeight="1" x14ac:dyDescent="0.2">
      <c r="B44" s="11"/>
      <c r="C44" s="63"/>
      <c r="D44" s="64"/>
      <c r="E44" s="64"/>
      <c r="F44" s="121"/>
      <c r="G44" s="64"/>
      <c r="H44" s="64"/>
      <c r="I44" s="64"/>
      <c r="J44" s="121"/>
      <c r="K44" s="64"/>
      <c r="L44" s="64"/>
      <c r="M44" s="64"/>
      <c r="N44" s="121"/>
      <c r="O44" s="65"/>
      <c r="P44" s="13"/>
    </row>
    <row r="45" spans="2:16" s="129" customFormat="1" ht="12.75" customHeight="1" x14ac:dyDescent="0.2">
      <c r="B45" s="125"/>
      <c r="C45" s="126"/>
      <c r="D45" s="160" t="s">
        <v>98</v>
      </c>
      <c r="E45" s="160"/>
      <c r="F45" s="179"/>
      <c r="G45" s="160"/>
      <c r="H45" s="160" t="s">
        <v>99</v>
      </c>
      <c r="I45" s="160"/>
      <c r="J45" s="179"/>
      <c r="K45" s="160"/>
      <c r="L45" s="160" t="s">
        <v>100</v>
      </c>
      <c r="M45" s="160"/>
      <c r="N45" s="179"/>
      <c r="O45" s="127"/>
      <c r="P45" s="128"/>
    </row>
    <row r="46" spans="2:16" ht="12.75" customHeight="1" x14ac:dyDescent="0.2">
      <c r="B46" s="11"/>
      <c r="C46" s="71"/>
      <c r="D46" s="81" t="s">
        <v>8</v>
      </c>
      <c r="E46" s="156"/>
      <c r="F46" s="179" t="str">
        <f>+fusie!G35</f>
        <v>2017/2018</v>
      </c>
      <c r="G46" s="156"/>
      <c r="H46" s="81" t="s">
        <v>8</v>
      </c>
      <c r="I46" s="154"/>
      <c r="J46" s="179" t="str">
        <f>+fusie!G35</f>
        <v>2017/2018</v>
      </c>
      <c r="K46" s="156"/>
      <c r="L46" s="81" t="s">
        <v>8</v>
      </c>
      <c r="M46" s="156"/>
      <c r="N46" s="179" t="str">
        <f>+fusie!N133</f>
        <v>2017/2018</v>
      </c>
      <c r="O46" s="73"/>
      <c r="P46" s="13"/>
    </row>
    <row r="47" spans="2:16" ht="12.75" customHeight="1" x14ac:dyDescent="0.2">
      <c r="B47" s="11"/>
      <c r="C47" s="71"/>
      <c r="D47" s="81" t="s">
        <v>11</v>
      </c>
      <c r="E47" s="69"/>
      <c r="F47" s="75"/>
      <c r="G47" s="69"/>
      <c r="H47" s="81" t="s">
        <v>11</v>
      </c>
      <c r="I47" s="69"/>
      <c r="J47" s="75"/>
      <c r="K47" s="69"/>
      <c r="L47" s="81" t="s">
        <v>11</v>
      </c>
      <c r="M47" s="69"/>
      <c r="N47" s="75"/>
      <c r="O47" s="73"/>
      <c r="P47" s="13"/>
    </row>
    <row r="48" spans="2:16" ht="12.75" customHeight="1" x14ac:dyDescent="0.2">
      <c r="B48" s="11"/>
      <c r="C48" s="71"/>
      <c r="D48" s="69" t="s">
        <v>12</v>
      </c>
      <c r="E48" s="69"/>
      <c r="F48" s="75"/>
      <c r="G48" s="69"/>
      <c r="H48" s="69" t="s">
        <v>12</v>
      </c>
      <c r="I48" s="69"/>
      <c r="J48" s="75"/>
      <c r="K48" s="69"/>
      <c r="L48" s="69" t="s">
        <v>12</v>
      </c>
      <c r="M48" s="69"/>
      <c r="N48" s="75"/>
      <c r="O48" s="73"/>
      <c r="P48" s="13"/>
    </row>
    <row r="49" spans="2:16" ht="12.75" customHeight="1" x14ac:dyDescent="0.2">
      <c r="B49" s="11"/>
      <c r="C49" s="71"/>
      <c r="D49" s="69"/>
      <c r="E49" s="69" t="s">
        <v>15</v>
      </c>
      <c r="F49" s="162">
        <f>+fusie!G27*(tab!$C25+tab!$C26*fusie!N121)</f>
        <v>0</v>
      </c>
      <c r="G49" s="69"/>
      <c r="H49" s="69"/>
      <c r="I49" s="69" t="s">
        <v>15</v>
      </c>
      <c r="J49" s="162">
        <f>+fusie!N27*(tab!$C25+tab!$C26*fusie!N121)</f>
        <v>0</v>
      </c>
      <c r="K49" s="69"/>
      <c r="L49" s="69"/>
      <c r="M49" s="69" t="s">
        <v>15</v>
      </c>
      <c r="N49" s="162">
        <f>+fusie!N125*(tab!$C25+tab!$C26*fusie!N121)</f>
        <v>0</v>
      </c>
      <c r="O49" s="73"/>
      <c r="P49" s="13"/>
    </row>
    <row r="50" spans="2:16" ht="12.75" customHeight="1" x14ac:dyDescent="0.2">
      <c r="B50" s="11"/>
      <c r="C50" s="71"/>
      <c r="D50" s="69"/>
      <c r="E50" s="69" t="s">
        <v>16</v>
      </c>
      <c r="F50" s="162">
        <f>+fusie!G28*(tab!$C27+tab!$C28*fusie!N121)</f>
        <v>0</v>
      </c>
      <c r="G50" s="69"/>
      <c r="H50" s="69"/>
      <c r="I50" s="69" t="s">
        <v>16</v>
      </c>
      <c r="J50" s="162">
        <f>+fusie!N28*(tab!$C27+tab!$C28*fusie!N121)</f>
        <v>0</v>
      </c>
      <c r="K50" s="69"/>
      <c r="L50" s="69"/>
      <c r="M50" s="69" t="s">
        <v>16</v>
      </c>
      <c r="N50" s="162">
        <f>+fusie!N126*(tab!$C27+tab!$C28*fusie!N121)</f>
        <v>0</v>
      </c>
      <c r="O50" s="73"/>
      <c r="P50" s="13"/>
    </row>
    <row r="51" spans="2:16" ht="12.75" customHeight="1" x14ac:dyDescent="0.2">
      <c r="B51" s="11"/>
      <c r="C51" s="71"/>
      <c r="D51" s="69" t="s">
        <v>13</v>
      </c>
      <c r="E51" s="69"/>
      <c r="F51" s="84"/>
      <c r="G51" s="69"/>
      <c r="H51" s="69" t="s">
        <v>13</v>
      </c>
      <c r="I51" s="69"/>
      <c r="J51" s="84"/>
      <c r="K51" s="69"/>
      <c r="L51" s="69" t="s">
        <v>13</v>
      </c>
      <c r="M51" s="69"/>
      <c r="N51" s="84"/>
      <c r="O51" s="73"/>
      <c r="P51" s="13"/>
    </row>
    <row r="52" spans="2:16" ht="12.75" customHeight="1" x14ac:dyDescent="0.2">
      <c r="B52" s="11"/>
      <c r="C52" s="71"/>
      <c r="D52" s="69"/>
      <c r="E52" s="69" t="s">
        <v>17</v>
      </c>
      <c r="F52" s="162">
        <f>IF(fusie!G29=0,0,IF(fusie!G29&gt;144,0,tab!$C31+tab!$C32*fusie!N121-(fusie!G29*(tab!$C33+tab!$C34*fusie!N121))))</f>
        <v>0</v>
      </c>
      <c r="G52" s="69"/>
      <c r="H52" s="69"/>
      <c r="I52" s="69" t="s">
        <v>17</v>
      </c>
      <c r="J52" s="162">
        <f>IF(fusie!N29=0,0,IF(fusie!N29&gt;144,0,tab!$C31+tab!$C32*fusie!N121-(fusie!N29*(tab!$C33+tab!$C34*fusie!N121))))</f>
        <v>0</v>
      </c>
      <c r="K52" s="69"/>
      <c r="L52" s="69"/>
      <c r="M52" s="69" t="s">
        <v>17</v>
      </c>
      <c r="N52" s="162">
        <f>IF(fusie!N127=0,0,IF(fusie!N127&gt;144,0,tab!$C31+tab!$C32*fusie!N121-(fusie!N127*(tab!$C33+tab!$C34*fusie!N121))))</f>
        <v>0</v>
      </c>
      <c r="O52" s="73"/>
      <c r="P52" s="13"/>
    </row>
    <row r="53" spans="2:16" ht="12.75" customHeight="1" x14ac:dyDescent="0.2">
      <c r="B53" s="11"/>
      <c r="C53" s="71"/>
      <c r="D53" s="69"/>
      <c r="E53" s="69" t="s">
        <v>88</v>
      </c>
      <c r="F53" s="162">
        <f>IF(fusie!G29=0,0,IF(fusie!G29&gt;tab!$C37,tab!$C39,tab!C38))</f>
        <v>0</v>
      </c>
      <c r="G53" s="69"/>
      <c r="H53" s="69"/>
      <c r="I53" s="69" t="s">
        <v>88</v>
      </c>
      <c r="J53" s="162">
        <f>IF(fusie!N29=0,0,IF(fusie!N29&gt;tab!$C37,tab!$C39,tab!C38))</f>
        <v>0</v>
      </c>
      <c r="K53" s="69"/>
      <c r="L53" s="69"/>
      <c r="M53" s="69" t="s">
        <v>88</v>
      </c>
      <c r="N53" s="162">
        <f>IF(fusie!N127=0,0,IF(fusie!N127&gt;tab!$C37,tab!$C39,tab!C38))</f>
        <v>0</v>
      </c>
      <c r="O53" s="73"/>
      <c r="P53" s="13"/>
    </row>
    <row r="54" spans="2:16" ht="12.75" customHeight="1" x14ac:dyDescent="0.2">
      <c r="B54" s="11"/>
      <c r="C54" s="71"/>
      <c r="D54" s="81" t="s">
        <v>14</v>
      </c>
      <c r="E54" s="69"/>
      <c r="F54" s="84"/>
      <c r="G54" s="69"/>
      <c r="H54" s="81" t="s">
        <v>14</v>
      </c>
      <c r="I54" s="69"/>
      <c r="J54" s="84"/>
      <c r="K54" s="69"/>
      <c r="L54" s="81" t="s">
        <v>14</v>
      </c>
      <c r="M54" s="69"/>
      <c r="N54" s="84"/>
      <c r="O54" s="73"/>
      <c r="P54" s="13"/>
    </row>
    <row r="55" spans="2:16" ht="12.75" customHeight="1" x14ac:dyDescent="0.2">
      <c r="B55" s="11"/>
      <c r="C55" s="71"/>
      <c r="D55" s="69"/>
      <c r="E55" s="69" t="s">
        <v>18</v>
      </c>
      <c r="F55" s="162">
        <f>+fusie!G32*(tab!$C29+tab!$C30*fusie!N121)</f>
        <v>0</v>
      </c>
      <c r="G55" s="69"/>
      <c r="H55" s="69"/>
      <c r="I55" s="69" t="s">
        <v>18</v>
      </c>
      <c r="J55" s="162">
        <f>+fusie!N32*(tab!$C29+tab!$C30*fusie!N121)</f>
        <v>0</v>
      </c>
      <c r="K55" s="69"/>
      <c r="L55" s="69"/>
      <c r="M55" s="69" t="s">
        <v>18</v>
      </c>
      <c r="N55" s="162">
        <f>+fusie!N130*(tab!$C29+tab!$C30*fusie!N121)</f>
        <v>0</v>
      </c>
      <c r="O55" s="73"/>
      <c r="P55" s="13"/>
    </row>
    <row r="56" spans="2:16" ht="12.75" customHeight="1" x14ac:dyDescent="0.2">
      <c r="B56" s="11"/>
      <c r="C56" s="71"/>
      <c r="D56" s="69"/>
      <c r="E56" s="69" t="s">
        <v>123</v>
      </c>
      <c r="F56" s="162">
        <f>IF(fusie!G33="ja",fusie!F32*tab!$C$22,0)</f>
        <v>0</v>
      </c>
      <c r="G56" s="69"/>
      <c r="H56" s="69"/>
      <c r="I56" s="69" t="s">
        <v>123</v>
      </c>
      <c r="J56" s="162">
        <f>IF(fusie!N33="ja",fusie!M32*tab!$C$22,0)</f>
        <v>0</v>
      </c>
      <c r="K56" s="69"/>
      <c r="L56" s="69"/>
      <c r="M56" s="69" t="s">
        <v>123</v>
      </c>
      <c r="N56" s="162">
        <f>IF(fusie!N131="ja",fusie!M130*tab!$C$22,0)</f>
        <v>0</v>
      </c>
      <c r="O56" s="73"/>
      <c r="P56" s="13"/>
    </row>
    <row r="57" spans="2:16" ht="12.75" customHeight="1" x14ac:dyDescent="0.2">
      <c r="B57" s="11"/>
      <c r="C57" s="71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73"/>
      <c r="P57" s="13"/>
    </row>
    <row r="58" spans="2:16" ht="12.75" customHeight="1" x14ac:dyDescent="0.2">
      <c r="B58" s="11"/>
      <c r="C58" s="71"/>
      <c r="D58" s="81" t="s">
        <v>89</v>
      </c>
      <c r="E58" s="69"/>
      <c r="F58" s="182">
        <f>IF(fusie!G29=0,0,ROUND(IF(SUM(F49:F56)&lt;(tab!$C35+tab!$C36*fusie!N121),tab!$C35+tab!$C36*fusie!N121,SUM(F49:F56)),2))</f>
        <v>0</v>
      </c>
      <c r="G58" s="69"/>
      <c r="H58" s="81" t="s">
        <v>89</v>
      </c>
      <c r="I58" s="69"/>
      <c r="J58" s="182">
        <f>IF(fusie!N29=0,0,ROUND(IF(SUM(J49:J55)&lt;(tab!$C35+tab!$C36*fusie!N121),tab!$C35+tab!$C36*fusie!N121,SUM(J49:J55)),2))</f>
        <v>0</v>
      </c>
      <c r="K58" s="69"/>
      <c r="L58" s="81" t="s">
        <v>89</v>
      </c>
      <c r="M58" s="69"/>
      <c r="N58" s="182">
        <f>IF(fusie!N127=0,0,ROUND(IF(SUM(N49:N56)&lt;(tab!$C35+tab!$C36*fusie!N121),tab!$C35+tab!$C36*fusie!N121,SUM(N49:N56)),2))</f>
        <v>0</v>
      </c>
      <c r="O58" s="73"/>
      <c r="P58" s="13"/>
    </row>
    <row r="59" spans="2:16" s="140" customFormat="1" ht="12.75" customHeight="1" x14ac:dyDescent="0.2">
      <c r="B59" s="136"/>
      <c r="C59" s="137"/>
      <c r="D59" s="181" t="s">
        <v>35</v>
      </c>
      <c r="E59" s="181"/>
      <c r="F59" s="158">
        <f>IF(fusie!G29=0,0,ROUND(IF(SUM(F49:F56)&lt;(tab!$C35+tab!$C36*fusie!N121),(tab!$C35+tab!$C36*fusie!N121)-SUM(F49:F56),0),2))</f>
        <v>0</v>
      </c>
      <c r="G59" s="181"/>
      <c r="H59" s="181" t="s">
        <v>35</v>
      </c>
      <c r="I59" s="181"/>
      <c r="J59" s="158">
        <f>IF(fusie!N29=0,0,ROUND(IF(SUM(J49:J55)&lt;(tab!$C35+tab!$C36*fusie!N121),(tab!$C35+tab!$C36*fusie!N121)-SUM(J49:J55),0),2))</f>
        <v>0</v>
      </c>
      <c r="K59" s="181"/>
      <c r="L59" s="181" t="s">
        <v>35</v>
      </c>
      <c r="M59" s="181"/>
      <c r="N59" s="158">
        <f>IF(fusie!N127=0,0,ROUND(IF(SUM(N49:N56)&lt;(tab!$C35+tab!$C36*fusie!N121),(tab!$C35+tab!$C36*fusie!N121)-SUM(N49:N56),0),2))</f>
        <v>0</v>
      </c>
      <c r="O59" s="133"/>
      <c r="P59" s="139"/>
    </row>
    <row r="60" spans="2:16" ht="12.75" customHeight="1" x14ac:dyDescent="0.2">
      <c r="B60" s="11"/>
      <c r="C60" s="94"/>
      <c r="D60" s="95"/>
      <c r="E60" s="95"/>
      <c r="F60" s="123"/>
      <c r="G60" s="95"/>
      <c r="H60" s="95"/>
      <c r="I60" s="95"/>
      <c r="J60" s="123"/>
      <c r="K60" s="95"/>
      <c r="L60" s="95"/>
      <c r="M60" s="95"/>
      <c r="N60" s="124"/>
      <c r="O60" s="105"/>
      <c r="P60" s="13"/>
    </row>
    <row r="61" spans="2:16" ht="12.75" customHeight="1" x14ac:dyDescent="0.2">
      <c r="B61" s="11"/>
      <c r="C61" s="12"/>
      <c r="D61" s="12"/>
      <c r="E61" s="12"/>
      <c r="F61" s="115"/>
      <c r="G61" s="12"/>
      <c r="H61" s="12"/>
      <c r="I61" s="12"/>
      <c r="J61" s="12"/>
      <c r="K61" s="12"/>
      <c r="L61" s="12"/>
      <c r="M61" s="12"/>
      <c r="N61" s="12"/>
      <c r="O61" s="12"/>
      <c r="P61" s="13"/>
    </row>
    <row r="62" spans="2:16" ht="12.75" customHeight="1" x14ac:dyDescent="0.25">
      <c r="B62" s="116"/>
      <c r="C62" s="117"/>
      <c r="D62" s="117"/>
      <c r="E62" s="117"/>
      <c r="F62" s="118"/>
      <c r="G62" s="117"/>
      <c r="H62" s="117"/>
      <c r="I62" s="117"/>
      <c r="J62" s="117"/>
      <c r="K62" s="117"/>
      <c r="L62" s="117"/>
      <c r="M62" s="117"/>
      <c r="N62" s="117"/>
      <c r="O62" s="17" t="s">
        <v>138</v>
      </c>
      <c r="P62" s="119"/>
    </row>
    <row r="63" spans="2:16" ht="12.75" customHeight="1" x14ac:dyDescent="0.2"/>
    <row r="64" spans="2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</sheetData>
  <sheetProtection algorithmName="SHA-512" hashValue="Uk3lLfBYlSxeTF39dfjcC5a/IbT4pUVa83KIsfco9sct9TrbUMIzSYqPhZe0y+fH/JgybYwcYP9HVu7kEyeQqQ==" saltValue="NAy00P41TRoRQlTmhFRn3Q==" spinCount="100000" sheet="1" objects="1" scenarios="1"/>
  <phoneticPr fontId="0" type="noConversion"/>
  <pageMargins left="0.74803149606299213" right="0.74803149606299213" top="0.98425196850393704" bottom="0.98425196850393704" header="0.51181102362204722" footer="0.51181102362204722"/>
  <pageSetup paperSize="9" scale="56" orientation="landscape" r:id="rId1"/>
  <headerFooter alignWithMargins="0">
    <oddHeader>&amp;C&amp;"Arial,Vet"&amp;F</oddHeader>
    <oddFooter>&amp;L&amp;"Arial,Vet"&amp;D&amp;R&amp;"Arial,Vet"&amp;P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3"/>
  <dimension ref="A1:H39"/>
  <sheetViews>
    <sheetView zoomScale="85" zoomScaleNormal="85" zoomScaleSheetLayoutView="85" workbookViewId="0"/>
  </sheetViews>
  <sheetFormatPr defaultColWidth="9.140625" defaultRowHeight="12.75" x14ac:dyDescent="0.2"/>
  <cols>
    <col min="1" max="1" width="45.7109375" style="2" customWidth="1"/>
    <col min="2" max="2" width="2.7109375" style="2" customWidth="1"/>
    <col min="3" max="7" width="14.85546875" style="2" customWidth="1"/>
    <col min="8" max="8" width="14.28515625" style="2" customWidth="1"/>
    <col min="9" max="16384" width="9.140625" style="2"/>
  </cols>
  <sheetData>
    <row r="1" spans="1:8" ht="12.75" customHeight="1" x14ac:dyDescent="0.2">
      <c r="D1" s="187" t="s">
        <v>153</v>
      </c>
      <c r="E1" s="1"/>
    </row>
    <row r="2" spans="1:8" ht="12.75" customHeight="1" x14ac:dyDescent="0.2">
      <c r="A2" s="2" t="s">
        <v>65</v>
      </c>
      <c r="B2" s="1"/>
      <c r="C2" s="211" t="s">
        <v>166</v>
      </c>
      <c r="D2" s="211" t="s">
        <v>167</v>
      </c>
      <c r="E2" s="151"/>
      <c r="F2" s="151"/>
      <c r="G2" s="151"/>
    </row>
    <row r="3" spans="1:8" ht="12.75" customHeight="1" x14ac:dyDescent="0.2">
      <c r="A3" s="2" t="s">
        <v>111</v>
      </c>
      <c r="B3" s="1"/>
      <c r="C3" s="186">
        <v>2017</v>
      </c>
    </row>
    <row r="4" spans="1:8" ht="12.75" customHeight="1" x14ac:dyDescent="0.2">
      <c r="A4" s="2" t="s">
        <v>112</v>
      </c>
      <c r="B4" s="1"/>
      <c r="C4" s="186">
        <v>2016</v>
      </c>
    </row>
    <row r="5" spans="1:8" ht="12.75" customHeight="1" x14ac:dyDescent="0.2">
      <c r="B5" s="1"/>
    </row>
    <row r="6" spans="1:8" ht="12.75" customHeight="1" x14ac:dyDescent="0.2">
      <c r="A6" s="1"/>
      <c r="B6" s="1"/>
      <c r="C6" s="5"/>
      <c r="D6" s="5"/>
      <c r="E6" s="6"/>
    </row>
    <row r="7" spans="1:8" ht="12.75" customHeight="1" x14ac:dyDescent="0.2">
      <c r="A7" s="1" t="s">
        <v>71</v>
      </c>
      <c r="C7" s="1"/>
      <c r="D7" s="1"/>
    </row>
    <row r="8" spans="1:8" ht="12.75" customHeight="1" x14ac:dyDescent="0.2">
      <c r="A8" s="2" t="s">
        <v>4</v>
      </c>
      <c r="C8" s="2">
        <v>5.9499999999999997E-2</v>
      </c>
    </row>
    <row r="9" spans="1:8" ht="12.75" customHeight="1" x14ac:dyDescent="0.2">
      <c r="A9" s="2" t="s">
        <v>5</v>
      </c>
      <c r="C9" s="2">
        <v>4.1399999999999999E-2</v>
      </c>
    </row>
    <row r="10" spans="1:8" ht="12.75" customHeight="1" x14ac:dyDescent="0.2">
      <c r="A10" s="2" t="s">
        <v>74</v>
      </c>
      <c r="B10" s="1"/>
      <c r="C10" s="2">
        <v>5.0299999999999997E-2</v>
      </c>
    </row>
    <row r="11" spans="1:8" ht="12.75" customHeight="1" x14ac:dyDescent="0.2">
      <c r="A11" s="2" t="s">
        <v>6</v>
      </c>
      <c r="B11" s="1"/>
      <c r="C11" s="2">
        <v>2.1507999999999998</v>
      </c>
    </row>
    <row r="12" spans="1:8" ht="12.75" customHeight="1" x14ac:dyDescent="0.2">
      <c r="A12" s="2" t="s">
        <v>7</v>
      </c>
      <c r="B12" s="1"/>
      <c r="C12" s="2">
        <v>1.49E-2</v>
      </c>
    </row>
    <row r="13" spans="1:8" ht="12.75" customHeight="1" x14ac:dyDescent="0.2">
      <c r="A13" s="3" t="s">
        <v>87</v>
      </c>
      <c r="C13" s="2">
        <v>2.6926999999999999</v>
      </c>
    </row>
    <row r="14" spans="1:8" ht="12.75" customHeight="1" x14ac:dyDescent="0.2">
      <c r="B14" s="1"/>
    </row>
    <row r="15" spans="1:8" ht="12.75" customHeight="1" x14ac:dyDescent="0.2">
      <c r="A15" s="3" t="s">
        <v>70</v>
      </c>
      <c r="C15" s="209">
        <v>40.4</v>
      </c>
      <c r="E15" s="208"/>
      <c r="F15" s="196"/>
      <c r="G15" s="197"/>
      <c r="H15" s="205"/>
    </row>
    <row r="16" spans="1:8" ht="12.75" customHeight="1" x14ac:dyDescent="0.2">
      <c r="A16" s="3" t="s">
        <v>67</v>
      </c>
      <c r="C16" s="212">
        <v>61214.67</v>
      </c>
      <c r="E16" s="208"/>
      <c r="F16" s="196"/>
      <c r="G16" s="198"/>
      <c r="H16" s="206"/>
    </row>
    <row r="17" spans="1:8" ht="12.75" customHeight="1" x14ac:dyDescent="0.2">
      <c r="A17" s="2" t="s">
        <v>66</v>
      </c>
      <c r="C17" s="212">
        <v>77930.960000000006</v>
      </c>
      <c r="E17" s="151"/>
      <c r="F17" s="196"/>
      <c r="G17" s="198"/>
      <c r="H17" s="206"/>
    </row>
    <row r="18" spans="1:8" ht="12.75" customHeight="1" x14ac:dyDescent="0.2">
      <c r="A18" s="4" t="s">
        <v>68</v>
      </c>
      <c r="C18" s="212">
        <v>29286.65</v>
      </c>
      <c r="E18" s="208"/>
      <c r="F18" s="200"/>
      <c r="G18" s="198"/>
      <c r="H18" s="206"/>
    </row>
    <row r="19" spans="1:8" ht="12.75" customHeight="1" x14ac:dyDescent="0.2">
      <c r="A19" s="4" t="s">
        <v>69</v>
      </c>
      <c r="C19" s="212">
        <v>790.3</v>
      </c>
      <c r="E19" s="208"/>
      <c r="F19" s="200"/>
      <c r="G19" s="198"/>
      <c r="H19" s="206"/>
    </row>
    <row r="20" spans="1:8" ht="12.75" customHeight="1" x14ac:dyDescent="0.2">
      <c r="A20" s="7" t="s">
        <v>136</v>
      </c>
      <c r="C20" s="212">
        <v>19382.29</v>
      </c>
      <c r="E20" s="7"/>
      <c r="F20" s="196"/>
      <c r="G20" s="198"/>
      <c r="H20" s="206"/>
    </row>
    <row r="21" spans="1:8" ht="12.75" customHeight="1" x14ac:dyDescent="0.2">
      <c r="A21" s="7" t="s">
        <v>137</v>
      </c>
      <c r="C21" s="212">
        <v>36098.58</v>
      </c>
      <c r="E21" s="7"/>
      <c r="F21" s="201"/>
      <c r="G21" s="198"/>
      <c r="H21" s="206"/>
    </row>
    <row r="22" spans="1:8" ht="12.75" customHeight="1" x14ac:dyDescent="0.2">
      <c r="A22" s="2" t="s">
        <v>122</v>
      </c>
      <c r="C22" s="210">
        <v>1788</v>
      </c>
      <c r="E22" s="199"/>
      <c r="F22" s="200"/>
      <c r="G22" s="202"/>
      <c r="H22" s="207"/>
    </row>
    <row r="23" spans="1:8" x14ac:dyDescent="0.2">
      <c r="A23" s="2" t="s">
        <v>121</v>
      </c>
      <c r="C23" s="109">
        <v>0.06</v>
      </c>
      <c r="E23" s="203"/>
      <c r="F23" s="204"/>
      <c r="G23" s="198"/>
      <c r="H23" s="206"/>
    </row>
    <row r="25" spans="1:8" ht="12.75" customHeight="1" x14ac:dyDescent="0.2">
      <c r="A25" s="2" t="s">
        <v>72</v>
      </c>
      <c r="C25" s="107">
        <f>ROUND(C18*C8,2)</f>
        <v>1742.56</v>
      </c>
    </row>
    <row r="26" spans="1:8" x14ac:dyDescent="0.2">
      <c r="A26" s="2" t="s">
        <v>73</v>
      </c>
      <c r="C26" s="107">
        <f>ROUND(C8*C19,2)</f>
        <v>47.02</v>
      </c>
    </row>
    <row r="27" spans="1:8" x14ac:dyDescent="0.2">
      <c r="A27" s="2" t="s">
        <v>75</v>
      </c>
      <c r="C27" s="107">
        <f>ROUND(C18*C9,2)</f>
        <v>1212.47</v>
      </c>
    </row>
    <row r="28" spans="1:8" x14ac:dyDescent="0.2">
      <c r="A28" s="2" t="s">
        <v>76</v>
      </c>
      <c r="C28" s="107">
        <f>ROUND(C9*C19,2)</f>
        <v>32.72</v>
      </c>
    </row>
    <row r="29" spans="1:8" x14ac:dyDescent="0.2">
      <c r="A29" s="2" t="s">
        <v>77</v>
      </c>
      <c r="C29" s="107">
        <f>ROUND(C18*C10,2)</f>
        <v>1473.12</v>
      </c>
    </row>
    <row r="30" spans="1:8" x14ac:dyDescent="0.2">
      <c r="A30" s="2" t="s">
        <v>78</v>
      </c>
      <c r="C30" s="107">
        <f>ROUND(C10*C19,2)</f>
        <v>39.75</v>
      </c>
    </row>
    <row r="31" spans="1:8" x14ac:dyDescent="0.2">
      <c r="A31" s="2" t="s">
        <v>79</v>
      </c>
      <c r="C31" s="107">
        <f>ROUND(C18*C11,2)</f>
        <v>62989.73</v>
      </c>
    </row>
    <row r="32" spans="1:8" x14ac:dyDescent="0.2">
      <c r="A32" s="2" t="s">
        <v>80</v>
      </c>
      <c r="C32" s="107">
        <f>ROUND(C11*C19,2)</f>
        <v>1699.78</v>
      </c>
    </row>
    <row r="33" spans="1:3" x14ac:dyDescent="0.2">
      <c r="A33" s="2" t="s">
        <v>81</v>
      </c>
      <c r="C33" s="107">
        <f>ROUND(C18*C12,2)</f>
        <v>436.37</v>
      </c>
    </row>
    <row r="34" spans="1:3" x14ac:dyDescent="0.2">
      <c r="A34" s="2" t="s">
        <v>82</v>
      </c>
      <c r="C34" s="107">
        <f>ROUND(C12*C19,2)</f>
        <v>11.78</v>
      </c>
    </row>
    <row r="35" spans="1:3" x14ac:dyDescent="0.2">
      <c r="A35" s="2" t="s">
        <v>83</v>
      </c>
      <c r="C35" s="107">
        <f>ROUND(C18*C13+C20,2)</f>
        <v>98242.45</v>
      </c>
    </row>
    <row r="36" spans="1:3" x14ac:dyDescent="0.2">
      <c r="A36" s="2" t="s">
        <v>84</v>
      </c>
      <c r="C36" s="107">
        <f>ROUND(C19*C13,2)</f>
        <v>2128.04</v>
      </c>
    </row>
    <row r="37" spans="1:3" x14ac:dyDescent="0.2">
      <c r="A37" s="2" t="s">
        <v>85</v>
      </c>
      <c r="C37" s="108">
        <v>97</v>
      </c>
    </row>
    <row r="38" spans="1:3" x14ac:dyDescent="0.2">
      <c r="A38" s="2" t="s">
        <v>86</v>
      </c>
      <c r="C38" s="107">
        <f>C20</f>
        <v>19382.29</v>
      </c>
    </row>
    <row r="39" spans="1:3" x14ac:dyDescent="0.2">
      <c r="A39" s="2" t="s">
        <v>129</v>
      </c>
      <c r="C39" s="107">
        <f>+C21</f>
        <v>36098.58</v>
      </c>
    </row>
  </sheetData>
  <sheetProtection algorithmName="SHA-512" hashValue="jp0Vzbyl1u6cUlpWaOIZDJV2NhymiRPNYkr7SKDhMyBfiEUcFj84cW7MzD/Beo/2aztq6XtXX2XH+0cPhZ9Kww==" saltValue="OQx4jwKJ4jiYEjnLNkfeoQ==" spinCount="100000" sheet="1" objects="1" scenarios="1"/>
  <phoneticPr fontId="0" type="noConversion"/>
  <pageMargins left="0.75" right="0.75" top="1" bottom="1" header="0.5" footer="0.5"/>
  <pageSetup paperSize="9" scale="65" orientation="portrait" r:id="rId1"/>
  <headerFooter alignWithMargins="0">
    <oddHeader>&amp;L&amp;"Arial,Vet"&amp;A&amp;C&amp;"Arial,Vet"&amp;F&amp;R&amp;"Arial,Vet"&amp;D</oddHeader>
    <oddFooter>&amp;L&amp;"Arial,Vet"vosabb&amp;R&amp;"Arial,Vet"&amp;P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toelichting</vt:lpstr>
      <vt:lpstr>fusie</vt:lpstr>
      <vt:lpstr>bereken</vt:lpstr>
      <vt:lpstr>tab</vt:lpstr>
      <vt:lpstr>bereken!Afdrukbereik</vt:lpstr>
      <vt:lpstr>fusie!Afdrukbereik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fusie basisscholen</dc:title>
  <dc:creator>keizer</dc:creator>
  <cp:lastModifiedBy>B. Keizer</cp:lastModifiedBy>
  <cp:lastPrinted>2014-09-29T12:18:26Z</cp:lastPrinted>
  <dcterms:created xsi:type="dcterms:W3CDTF">2000-03-25T21:08:55Z</dcterms:created>
  <dcterms:modified xsi:type="dcterms:W3CDTF">2016-10-30T20:26:11Z</dcterms:modified>
</cp:coreProperties>
</file>