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595" tabRatio="925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tab" sheetId="32" r:id="rId10"/>
    <sheet name="1" sheetId="11" r:id="rId11"/>
    <sheet name="2" sheetId="33" r:id="rId12"/>
    <sheet name="3" sheetId="34" r:id="rId13"/>
    <sheet name="4" sheetId="35" r:id="rId14"/>
    <sheet name="5" sheetId="36" r:id="rId15"/>
    <sheet name="6" sheetId="37" r:id="rId16"/>
    <sheet name="7" sheetId="38" r:id="rId17"/>
    <sheet name="8" sheetId="39" r:id="rId18"/>
    <sheet name="9" sheetId="40" r:id="rId19"/>
    <sheet name="10" sheetId="41" r:id="rId20"/>
    <sheet name="11" sheetId="42" r:id="rId21"/>
    <sheet name="12" sheetId="43" r:id="rId22"/>
    <sheet name="13" sheetId="44" r:id="rId23"/>
    <sheet name="14" sheetId="45" r:id="rId24"/>
    <sheet name="15" sheetId="46" r:id="rId25"/>
    <sheet name="16" sheetId="47" r:id="rId26"/>
    <sheet name="17" sheetId="48" r:id="rId27"/>
    <sheet name="18" sheetId="49" r:id="rId28"/>
    <sheet name="19" sheetId="50" r:id="rId29"/>
    <sheet name="20" sheetId="51" r:id="rId30"/>
    <sheet name="Module1" sheetId="31" state="veryHidden" r:id="rId31"/>
  </sheets>
  <definedNames>
    <definedName name="_xlnm._FilterDatabase" localSheetId="4" hidden="1">mip!$I$8:$I$149</definedName>
    <definedName name="_xlnm.Print_Area" localSheetId="10">'1'!$B$2:$K$58</definedName>
    <definedName name="_xlnm.Print_Area" localSheetId="19">'10'!$B$2:$L$58</definedName>
    <definedName name="_xlnm.Print_Area" localSheetId="20">'11'!$B$2:$L$58</definedName>
    <definedName name="_xlnm.Print_Area" localSheetId="21">'12'!$B$2:$L$58</definedName>
    <definedName name="_xlnm.Print_Area" localSheetId="22">'13'!$B$2:$L$58</definedName>
    <definedName name="_xlnm.Print_Area" localSheetId="23">'14'!$B$2:$L$58</definedName>
    <definedName name="_xlnm.Print_Area" localSheetId="24">'15'!$B$2:$L$58</definedName>
    <definedName name="_xlnm.Print_Area" localSheetId="25">'16'!$B$2:$L$58</definedName>
    <definedName name="_xlnm.Print_Area" localSheetId="26">'17'!$B$2:$L$58</definedName>
    <definedName name="_xlnm.Print_Area" localSheetId="27">'18'!$B$2:$L$58</definedName>
    <definedName name="_xlnm.Print_Area" localSheetId="28">'19'!$B$2:$L$58</definedName>
    <definedName name="_xlnm.Print_Area" localSheetId="11">'2'!$B$2:$L$58</definedName>
    <definedName name="_xlnm.Print_Area" localSheetId="29">'20'!$B$2:$L$58</definedName>
    <definedName name="_xlnm.Print_Area" localSheetId="12">'3'!$B$2:$L$58</definedName>
    <definedName name="_xlnm.Print_Area" localSheetId="13">'4'!$B$2:$L$58</definedName>
    <definedName name="_xlnm.Print_Area" localSheetId="14">'5'!$B$2:$L$58</definedName>
    <definedName name="_xlnm.Print_Area" localSheetId="15">'6'!$B$2:$L$58</definedName>
    <definedName name="_xlnm.Print_Area" localSheetId="16">'7'!$B$2:$L$58</definedName>
    <definedName name="_xlnm.Print_Area" localSheetId="17">'8'!$B$2:$L$58</definedName>
    <definedName name="_xlnm.Print_Area" localSheetId="18">'9'!$B$2:$L$58</definedName>
    <definedName name="_xlnm.Print_Area" localSheetId="5">act!$B$2:$M$64</definedName>
    <definedName name="_xlnm.Print_Area" localSheetId="7">bal!$B$2:$N$77</definedName>
    <definedName name="_xlnm.Print_Area" localSheetId="1">'begr(bk)'!$B$2:$N$182</definedName>
    <definedName name="_xlnm.Print_Area" localSheetId="6">'begr(tot)'!$B$2:$N$45</definedName>
    <definedName name="_xlnm.Print_Area" localSheetId="8">ken!$B$2:$L$99</definedName>
    <definedName name="_xlnm.Print_Area" localSheetId="2">loon!$B$2:$V$102</definedName>
    <definedName name="_xlnm.Print_Area" localSheetId="4">mip!$B$2:$AF$150</definedName>
    <definedName name="_xlnm.Print_Area" localSheetId="3">mop!$B$2:$Q$31</definedName>
    <definedName name="_xlnm.Print_Area" localSheetId="9">tab!$B$1:$W$151</definedName>
    <definedName name="_xlnm.Print_Area" localSheetId="0">toel!$B$2:$N$93</definedName>
    <definedName name="regels">tab!$W$61:$W$112</definedName>
    <definedName name="saltab2019">tab!$B$15:$W$56</definedName>
    <definedName name="saltab2020">tab!$B$61:$W$112</definedName>
    <definedName name="saltab2021">tab!$B$116:$W$151</definedName>
    <definedName name="schaal">tab!$B$61:$B$112</definedName>
  </definedNames>
  <calcPr calcId="152511"/>
</workbook>
</file>

<file path=xl/calcChain.xml><?xml version="1.0" encoding="utf-8"?>
<calcChain xmlns="http://schemas.openxmlformats.org/spreadsheetml/2006/main">
  <c r="N49" i="3" l="1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4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18" i="3"/>
  <c r="N17" i="3"/>
  <c r="N16" i="3"/>
  <c r="Y49" i="3" l="1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48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AA30" i="3" s="1"/>
  <c r="Y31" i="3"/>
  <c r="Y32" i="3"/>
  <c r="Y33" i="3"/>
  <c r="Y34" i="3"/>
  <c r="AA34" i="3" s="1"/>
  <c r="Y35" i="3"/>
  <c r="Y16" i="3"/>
  <c r="E9" i="3"/>
  <c r="E8" i="3"/>
  <c r="M36" i="3"/>
  <c r="L36" i="3"/>
  <c r="J36" i="3"/>
  <c r="AH35" i="3"/>
  <c r="AG35" i="3"/>
  <c r="AF35" i="3"/>
  <c r="AE35" i="3"/>
  <c r="AD35" i="3"/>
  <c r="AA35" i="3"/>
  <c r="Z35" i="3"/>
  <c r="AB35" i="3" s="1"/>
  <c r="T35" i="3"/>
  <c r="S35" i="3"/>
  <c r="R35" i="3"/>
  <c r="P35" i="3"/>
  <c r="O35" i="3"/>
  <c r="AH34" i="3"/>
  <c r="AG34" i="3"/>
  <c r="AF34" i="3"/>
  <c r="AE34" i="3"/>
  <c r="AD34" i="3"/>
  <c r="Z34" i="3"/>
  <c r="AB34" i="3"/>
  <c r="T34" i="3"/>
  <c r="S34" i="3"/>
  <c r="R34" i="3"/>
  <c r="P34" i="3"/>
  <c r="O34" i="3"/>
  <c r="AH33" i="3"/>
  <c r="AG33" i="3"/>
  <c r="AF33" i="3"/>
  <c r="AE33" i="3"/>
  <c r="AD33" i="3"/>
  <c r="AA33" i="3"/>
  <c r="Z33" i="3"/>
  <c r="T33" i="3"/>
  <c r="S33" i="3"/>
  <c r="R33" i="3"/>
  <c r="P33" i="3"/>
  <c r="O33" i="3"/>
  <c r="AH32" i="3"/>
  <c r="AG32" i="3"/>
  <c r="AF32" i="3"/>
  <c r="AE32" i="3"/>
  <c r="AD32" i="3"/>
  <c r="Z32" i="3"/>
  <c r="T32" i="3"/>
  <c r="S32" i="3"/>
  <c r="R32" i="3"/>
  <c r="P32" i="3"/>
  <c r="O32" i="3"/>
  <c r="AH31" i="3"/>
  <c r="AG31" i="3"/>
  <c r="AF31" i="3"/>
  <c r="AE31" i="3"/>
  <c r="AD31" i="3"/>
  <c r="AA31" i="3"/>
  <c r="Z31" i="3"/>
  <c r="AB31" i="3" s="1"/>
  <c r="T31" i="3"/>
  <c r="S31" i="3"/>
  <c r="R31" i="3"/>
  <c r="P31" i="3"/>
  <c r="O31" i="3"/>
  <c r="AH30" i="3"/>
  <c r="AG30" i="3"/>
  <c r="AF30" i="3"/>
  <c r="AE30" i="3"/>
  <c r="AD30" i="3"/>
  <c r="Z30" i="3"/>
  <c r="AB30" i="3" s="1"/>
  <c r="T30" i="3"/>
  <c r="S30" i="3"/>
  <c r="R30" i="3"/>
  <c r="P30" i="3"/>
  <c r="O30" i="3"/>
  <c r="AH29" i="3"/>
  <c r="AG29" i="3"/>
  <c r="AF29" i="3"/>
  <c r="AE29" i="3"/>
  <c r="AD29" i="3"/>
  <c r="AA29" i="3"/>
  <c r="Z29" i="3"/>
  <c r="T29" i="3"/>
  <c r="S29" i="3"/>
  <c r="R29" i="3"/>
  <c r="P29" i="3"/>
  <c r="O29" i="3"/>
  <c r="AH28" i="3"/>
  <c r="AG28" i="3"/>
  <c r="AF28" i="3"/>
  <c r="AE28" i="3"/>
  <c r="AD28" i="3"/>
  <c r="Z28" i="3"/>
  <c r="T28" i="3"/>
  <c r="S28" i="3"/>
  <c r="R28" i="3"/>
  <c r="P28" i="3"/>
  <c r="O28" i="3"/>
  <c r="AH27" i="3"/>
  <c r="AG27" i="3"/>
  <c r="AF27" i="3"/>
  <c r="AE27" i="3"/>
  <c r="AD27" i="3"/>
  <c r="Z27" i="3"/>
  <c r="AB27" i="3"/>
  <c r="T27" i="3"/>
  <c r="S27" i="3"/>
  <c r="R27" i="3"/>
  <c r="P27" i="3"/>
  <c r="O27" i="3"/>
  <c r="AH26" i="3"/>
  <c r="AG26" i="3"/>
  <c r="AF26" i="3"/>
  <c r="AE26" i="3"/>
  <c r="AD26" i="3"/>
  <c r="Z26" i="3"/>
  <c r="AB26" i="3" s="1"/>
  <c r="T26" i="3"/>
  <c r="S26" i="3"/>
  <c r="R26" i="3"/>
  <c r="P26" i="3"/>
  <c r="O26" i="3"/>
  <c r="AH25" i="3"/>
  <c r="AG25" i="3"/>
  <c r="AF25" i="3"/>
  <c r="AE25" i="3"/>
  <c r="AD25" i="3"/>
  <c r="Z25" i="3"/>
  <c r="AB25" i="3" s="1"/>
  <c r="T25" i="3"/>
  <c r="S25" i="3"/>
  <c r="R25" i="3"/>
  <c r="P25" i="3"/>
  <c r="O25" i="3"/>
  <c r="AH24" i="3"/>
  <c r="AG24" i="3"/>
  <c r="AF24" i="3"/>
  <c r="AE24" i="3"/>
  <c r="AD24" i="3"/>
  <c r="Z24" i="3"/>
  <c r="T24" i="3"/>
  <c r="S24" i="3"/>
  <c r="R24" i="3"/>
  <c r="P24" i="3"/>
  <c r="O24" i="3"/>
  <c r="AH23" i="3"/>
  <c r="AG23" i="3"/>
  <c r="AF23" i="3"/>
  <c r="AE23" i="3"/>
  <c r="AD23" i="3"/>
  <c r="Z23" i="3"/>
  <c r="AB23" i="3" s="1"/>
  <c r="T23" i="3"/>
  <c r="S23" i="3"/>
  <c r="R23" i="3"/>
  <c r="P23" i="3"/>
  <c r="O23" i="3"/>
  <c r="AH22" i="3"/>
  <c r="AG22" i="3"/>
  <c r="AF22" i="3"/>
  <c r="AE22" i="3"/>
  <c r="AD22" i="3"/>
  <c r="Z22" i="3"/>
  <c r="AB22" i="3" s="1"/>
  <c r="T22" i="3"/>
  <c r="S22" i="3"/>
  <c r="R22" i="3"/>
  <c r="P22" i="3"/>
  <c r="O22" i="3"/>
  <c r="AH21" i="3"/>
  <c r="AG21" i="3"/>
  <c r="AF21" i="3"/>
  <c r="AE21" i="3"/>
  <c r="AD21" i="3"/>
  <c r="Z21" i="3"/>
  <c r="AB21" i="3" s="1"/>
  <c r="T21" i="3"/>
  <c r="S21" i="3"/>
  <c r="R21" i="3"/>
  <c r="P21" i="3"/>
  <c r="O21" i="3"/>
  <c r="AH20" i="3"/>
  <c r="AG20" i="3"/>
  <c r="AF20" i="3"/>
  <c r="AE20" i="3"/>
  <c r="AD20" i="3"/>
  <c r="Z20" i="3"/>
  <c r="T20" i="3"/>
  <c r="S20" i="3"/>
  <c r="R20" i="3"/>
  <c r="P20" i="3"/>
  <c r="O20" i="3"/>
  <c r="AH19" i="3"/>
  <c r="AG19" i="3"/>
  <c r="AF19" i="3"/>
  <c r="AE19" i="3"/>
  <c r="AD19" i="3"/>
  <c r="Z19" i="3"/>
  <c r="AB19" i="3" s="1"/>
  <c r="T19" i="3"/>
  <c r="S19" i="3"/>
  <c r="R19" i="3"/>
  <c r="P19" i="3"/>
  <c r="O19" i="3"/>
  <c r="AH18" i="3"/>
  <c r="AG18" i="3"/>
  <c r="AF18" i="3"/>
  <c r="AE18" i="3"/>
  <c r="AD18" i="3"/>
  <c r="Z18" i="3"/>
  <c r="T18" i="3"/>
  <c r="S18" i="3"/>
  <c r="R18" i="3"/>
  <c r="P18" i="3"/>
  <c r="O18" i="3"/>
  <c r="AH17" i="3"/>
  <c r="AG17" i="3"/>
  <c r="AF17" i="3"/>
  <c r="AE17" i="3"/>
  <c r="Z17" i="3"/>
  <c r="O17" i="3"/>
  <c r="AD17" i="3"/>
  <c r="AH16" i="3"/>
  <c r="AG16" i="3"/>
  <c r="AG36" i="3" s="1"/>
  <c r="AF16" i="3"/>
  <c r="AE16" i="3"/>
  <c r="Z16" i="3"/>
  <c r="O16" i="3"/>
  <c r="P16" i="3"/>
  <c r="Z14" i="3"/>
  <c r="W151" i="32"/>
  <c r="W150" i="32"/>
  <c r="W149" i="32"/>
  <c r="W148" i="32"/>
  <c r="W147" i="32"/>
  <c r="W146" i="32"/>
  <c r="W145" i="32"/>
  <c r="W144" i="32"/>
  <c r="W143" i="32"/>
  <c r="W142" i="32"/>
  <c r="W141" i="32"/>
  <c r="W140" i="32"/>
  <c r="W139" i="32"/>
  <c r="W138" i="32"/>
  <c r="W137" i="32"/>
  <c r="W136" i="32"/>
  <c r="W135" i="32"/>
  <c r="C135" i="32"/>
  <c r="W134" i="32"/>
  <c r="C134" i="32"/>
  <c r="W133" i="32"/>
  <c r="W132" i="32"/>
  <c r="W131" i="32"/>
  <c r="W130" i="32"/>
  <c r="W129" i="32"/>
  <c r="W128" i="32"/>
  <c r="W127" i="32"/>
  <c r="W126" i="32"/>
  <c r="W125" i="32"/>
  <c r="W124" i="32"/>
  <c r="W123" i="32"/>
  <c r="W122" i="32"/>
  <c r="W121" i="32"/>
  <c r="W120" i="32"/>
  <c r="W119" i="32"/>
  <c r="W118" i="32"/>
  <c r="W117" i="32"/>
  <c r="W116" i="32"/>
  <c r="W112" i="32"/>
  <c r="W111" i="32"/>
  <c r="W110" i="32"/>
  <c r="W109" i="32"/>
  <c r="W108" i="32"/>
  <c r="W107" i="32"/>
  <c r="W106" i="32"/>
  <c r="W105" i="32"/>
  <c r="W104" i="32"/>
  <c r="W103" i="32"/>
  <c r="W102" i="32"/>
  <c r="W101" i="32"/>
  <c r="W100" i="32"/>
  <c r="W99" i="32"/>
  <c r="W98" i="32"/>
  <c r="W97" i="32"/>
  <c r="AM96" i="32"/>
  <c r="AL96" i="32"/>
  <c r="AK96" i="32"/>
  <c r="AJ96" i="32"/>
  <c r="AI96" i="32"/>
  <c r="AH96" i="32"/>
  <c r="AG96" i="32"/>
  <c r="AF96" i="32"/>
  <c r="AE96" i="32"/>
  <c r="AD96" i="32"/>
  <c r="AC96" i="32"/>
  <c r="AB96" i="32"/>
  <c r="AA96" i="32"/>
  <c r="Z96" i="32"/>
  <c r="Y96" i="32"/>
  <c r="W96" i="32"/>
  <c r="AK95" i="32"/>
  <c r="AJ95" i="32"/>
  <c r="AI95" i="32"/>
  <c r="AH95" i="32"/>
  <c r="AG95" i="32"/>
  <c r="AF95" i="32"/>
  <c r="AE95" i="32"/>
  <c r="AD95" i="32"/>
  <c r="AC95" i="32"/>
  <c r="AB95" i="32"/>
  <c r="AA95" i="32"/>
  <c r="Z95" i="32"/>
  <c r="Y95" i="32"/>
  <c r="W95" i="32"/>
  <c r="AI94" i="32"/>
  <c r="AH94" i="32"/>
  <c r="AG94" i="32"/>
  <c r="AF94" i="32"/>
  <c r="AE94" i="32"/>
  <c r="AD94" i="32"/>
  <c r="AC94" i="32"/>
  <c r="AB94" i="32"/>
  <c r="AA94" i="32"/>
  <c r="Z94" i="32"/>
  <c r="Y94" i="32"/>
  <c r="W94" i="32"/>
  <c r="AH93" i="32"/>
  <c r="AG93" i="32"/>
  <c r="AF93" i="32"/>
  <c r="AE93" i="32"/>
  <c r="AD93" i="32"/>
  <c r="AC93" i="32"/>
  <c r="AB93" i="32"/>
  <c r="AA93" i="32"/>
  <c r="Z93" i="32"/>
  <c r="Y93" i="32"/>
  <c r="W93" i="32"/>
  <c r="AI92" i="32"/>
  <c r="AH92" i="32"/>
  <c r="AG92" i="32"/>
  <c r="AF92" i="32"/>
  <c r="AE92" i="32"/>
  <c r="AD92" i="32"/>
  <c r="AC92" i="32"/>
  <c r="AB92" i="32"/>
  <c r="AA92" i="32"/>
  <c r="Z92" i="32"/>
  <c r="Y92" i="32"/>
  <c r="W92" i="32"/>
  <c r="C91" i="32"/>
  <c r="W91" i="32" s="1"/>
  <c r="C90" i="32"/>
  <c r="W90" i="32" s="1"/>
  <c r="W89" i="32"/>
  <c r="W88" i="32"/>
  <c r="W87" i="32"/>
  <c r="W86" i="32"/>
  <c r="W85" i="32"/>
  <c r="W84" i="32"/>
  <c r="W83" i="32"/>
  <c r="W82" i="32"/>
  <c r="W81" i="32"/>
  <c r="AP80" i="32"/>
  <c r="AO80" i="32"/>
  <c r="AN80" i="32"/>
  <c r="AM80" i="32"/>
  <c r="AL80" i="32"/>
  <c r="AK80" i="32"/>
  <c r="AJ80" i="32"/>
  <c r="AI80" i="32"/>
  <c r="AH80" i="32"/>
  <c r="AG80" i="32"/>
  <c r="AF80" i="32"/>
  <c r="AE80" i="32"/>
  <c r="AD80" i="32"/>
  <c r="AC80" i="32"/>
  <c r="AB80" i="32"/>
  <c r="AA80" i="32"/>
  <c r="Z80" i="32"/>
  <c r="Y80" i="32"/>
  <c r="W80" i="32"/>
  <c r="AP79" i="32"/>
  <c r="AO79" i="32"/>
  <c r="AN79" i="32"/>
  <c r="AM79" i="32"/>
  <c r="AL79" i="32"/>
  <c r="AK79" i="32"/>
  <c r="AJ79" i="32"/>
  <c r="AI79" i="32"/>
  <c r="AH79" i="32"/>
  <c r="AG79" i="32"/>
  <c r="AF79" i="32"/>
  <c r="AE79" i="32"/>
  <c r="AD79" i="32"/>
  <c r="AC79" i="32"/>
  <c r="AB79" i="32"/>
  <c r="AA79" i="32"/>
  <c r="Z79" i="32"/>
  <c r="Y79" i="32"/>
  <c r="W79" i="32"/>
  <c r="AP78" i="32"/>
  <c r="AO78" i="32"/>
  <c r="AN78" i="32"/>
  <c r="AM78" i="32"/>
  <c r="AL78" i="32"/>
  <c r="AK78" i="32"/>
  <c r="AJ78" i="32"/>
  <c r="AI78" i="32"/>
  <c r="AH78" i="32"/>
  <c r="AG78" i="32"/>
  <c r="AF78" i="32"/>
  <c r="AE78" i="32"/>
  <c r="AD78" i="32"/>
  <c r="AC78" i="32"/>
  <c r="AB78" i="32"/>
  <c r="AA78" i="32"/>
  <c r="Z78" i="32"/>
  <c r="Y78" i="32"/>
  <c r="W78" i="32"/>
  <c r="AN77" i="32"/>
  <c r="AM77" i="32"/>
  <c r="AL77" i="32"/>
  <c r="AK77" i="32"/>
  <c r="AJ77" i="32"/>
  <c r="AI77" i="32"/>
  <c r="AH77" i="32"/>
  <c r="AG77" i="32"/>
  <c r="AF77" i="32"/>
  <c r="AE77" i="32"/>
  <c r="AD77" i="32"/>
  <c r="AC77" i="32"/>
  <c r="AB77" i="32"/>
  <c r="AA77" i="32"/>
  <c r="Z77" i="32"/>
  <c r="Y77" i="32"/>
  <c r="W77" i="32"/>
  <c r="AO76" i="32"/>
  <c r="AN76" i="32"/>
  <c r="AM76" i="32"/>
  <c r="AL76" i="32"/>
  <c r="AK76" i="32"/>
  <c r="AJ76" i="32"/>
  <c r="AI76" i="32"/>
  <c r="AH76" i="32"/>
  <c r="AG76" i="32"/>
  <c r="AF76" i="32"/>
  <c r="AE76" i="32"/>
  <c r="AD76" i="32"/>
  <c r="AC76" i="32"/>
  <c r="AB76" i="32"/>
  <c r="AA76" i="32"/>
  <c r="Z76" i="32"/>
  <c r="Y76" i="32"/>
  <c r="W76" i="32"/>
  <c r="AM75" i="32"/>
  <c r="AL75" i="32"/>
  <c r="AK75" i="32"/>
  <c r="AJ75" i="32"/>
  <c r="AI75" i="32"/>
  <c r="AH75" i="32"/>
  <c r="AG75" i="32"/>
  <c r="AF75" i="32"/>
  <c r="AE75" i="32"/>
  <c r="AD75" i="32"/>
  <c r="AC75" i="32"/>
  <c r="AB75" i="32"/>
  <c r="AA75" i="32"/>
  <c r="Z75" i="32"/>
  <c r="Y75" i="32"/>
  <c r="W75" i="32"/>
  <c r="AK74" i="32"/>
  <c r="AJ74" i="32"/>
  <c r="AI74" i="32"/>
  <c r="AH74" i="32"/>
  <c r="AG74" i="32"/>
  <c r="AF74" i="32"/>
  <c r="AE74" i="32"/>
  <c r="AD74" i="32"/>
  <c r="AC74" i="32"/>
  <c r="AB74" i="32"/>
  <c r="AA74" i="32"/>
  <c r="Z74" i="32"/>
  <c r="Y74" i="32"/>
  <c r="W74" i="32"/>
  <c r="W73" i="32"/>
  <c r="W72" i="32"/>
  <c r="W71" i="32"/>
  <c r="W70" i="32"/>
  <c r="W69" i="32"/>
  <c r="AQ68" i="32"/>
  <c r="AP68" i="32"/>
  <c r="AO68" i="32"/>
  <c r="AN68" i="32"/>
  <c r="AM68" i="32"/>
  <c r="AL68" i="32"/>
  <c r="AK68" i="32"/>
  <c r="AJ68" i="32"/>
  <c r="AI68" i="32"/>
  <c r="AH68" i="32"/>
  <c r="AG68" i="32"/>
  <c r="AF68" i="32"/>
  <c r="AE68" i="32"/>
  <c r="AD68" i="32"/>
  <c r="AC68" i="32"/>
  <c r="AB68" i="32"/>
  <c r="AA68" i="32"/>
  <c r="Z68" i="32"/>
  <c r="Y68" i="32"/>
  <c r="W68" i="32"/>
  <c r="AR67" i="32"/>
  <c r="AQ67" i="32"/>
  <c r="AP67" i="32"/>
  <c r="AO67" i="32"/>
  <c r="AN67" i="32"/>
  <c r="AM67" i="32"/>
  <c r="AL67" i="32"/>
  <c r="AK67" i="32"/>
  <c r="AJ67" i="32"/>
  <c r="AI67" i="32"/>
  <c r="AH67" i="32"/>
  <c r="AG67" i="32"/>
  <c r="AF67" i="32"/>
  <c r="AE67" i="32"/>
  <c r="AD67" i="32"/>
  <c r="AC67" i="32"/>
  <c r="AB67" i="32"/>
  <c r="AA67" i="32"/>
  <c r="Z67" i="32"/>
  <c r="Y67" i="32"/>
  <c r="W67" i="32"/>
  <c r="AP66" i="32"/>
  <c r="AO66" i="32"/>
  <c r="AN66" i="32"/>
  <c r="AM66" i="32"/>
  <c r="AL66" i="32"/>
  <c r="AK66" i="32"/>
  <c r="AJ66" i="32"/>
  <c r="AI66" i="32"/>
  <c r="AH66" i="32"/>
  <c r="AG66" i="32"/>
  <c r="AF66" i="32"/>
  <c r="AE66" i="32"/>
  <c r="AD66" i="32"/>
  <c r="AC66" i="32"/>
  <c r="AB66" i="32"/>
  <c r="AA66" i="32"/>
  <c r="Z66" i="32"/>
  <c r="Y66" i="32"/>
  <c r="W66" i="32"/>
  <c r="AK65" i="32"/>
  <c r="AJ65" i="32"/>
  <c r="AI65" i="32"/>
  <c r="AH65" i="32"/>
  <c r="AG65" i="32"/>
  <c r="AF65" i="32"/>
  <c r="AE65" i="32"/>
  <c r="AD65" i="32"/>
  <c r="AC65" i="32"/>
  <c r="AB65" i="32"/>
  <c r="AA65" i="32"/>
  <c r="Z65" i="32"/>
  <c r="Y65" i="32"/>
  <c r="W65" i="32"/>
  <c r="W64" i="32"/>
  <c r="W63" i="32"/>
  <c r="W62" i="32"/>
  <c r="W61" i="32"/>
  <c r="W57" i="32"/>
  <c r="W56" i="32"/>
  <c r="W55" i="32"/>
  <c r="W54" i="32"/>
  <c r="W53" i="32"/>
  <c r="W52" i="32"/>
  <c r="W51" i="32"/>
  <c r="W50" i="32"/>
  <c r="W49" i="32"/>
  <c r="W48" i="32"/>
  <c r="W47" i="32"/>
  <c r="W46" i="32"/>
  <c r="W45" i="32"/>
  <c r="W44" i="32"/>
  <c r="W43" i="32"/>
  <c r="W42" i="32"/>
  <c r="W41" i="32"/>
  <c r="W40" i="32"/>
  <c r="W39" i="32"/>
  <c r="W38" i="32"/>
  <c r="W37" i="32"/>
  <c r="W36" i="32"/>
  <c r="C36" i="32"/>
  <c r="C35" i="32"/>
  <c r="W35" i="32" s="1"/>
  <c r="W34" i="32"/>
  <c r="W33" i="32"/>
  <c r="W32" i="32"/>
  <c r="W31" i="32"/>
  <c r="W30" i="32"/>
  <c r="W29" i="32"/>
  <c r="W28" i="32"/>
  <c r="W27" i="32"/>
  <c r="W26" i="32"/>
  <c r="W25" i="32"/>
  <c r="W24" i="32"/>
  <c r="W23" i="32"/>
  <c r="W22" i="32"/>
  <c r="W21" i="32"/>
  <c r="W20" i="32"/>
  <c r="W19" i="32"/>
  <c r="W18" i="32"/>
  <c r="W17" i="32"/>
  <c r="W16" i="32"/>
  <c r="W15" i="32"/>
  <c r="AB32" i="3" l="1"/>
  <c r="AB28" i="3"/>
  <c r="AB24" i="3"/>
  <c r="AB20" i="3"/>
  <c r="AB33" i="3"/>
  <c r="AB18" i="3"/>
  <c r="AB16" i="3"/>
  <c r="R16" i="3" s="1"/>
  <c r="AB29" i="3"/>
  <c r="AB17" i="3"/>
  <c r="AC33" i="3"/>
  <c r="AC29" i="3"/>
  <c r="O36" i="3"/>
  <c r="P17" i="3"/>
  <c r="R17" i="3" s="1"/>
  <c r="AH36" i="3"/>
  <c r="P36" i="3"/>
  <c r="AD16" i="3"/>
  <c r="N36" i="3"/>
  <c r="AA28" i="3"/>
  <c r="AC28" i="3" s="1"/>
  <c r="AC31" i="3"/>
  <c r="AA32" i="3"/>
  <c r="AC32" i="3" s="1"/>
  <c r="AC35" i="3"/>
  <c r="AC30" i="3"/>
  <c r="AC34" i="3"/>
  <c r="AA16" i="3"/>
  <c r="AA17" i="3"/>
  <c r="AC17" i="3" s="1"/>
  <c r="AA18" i="3"/>
  <c r="AA19" i="3"/>
  <c r="AC19" i="3" s="1"/>
  <c r="AA20" i="3"/>
  <c r="AC20" i="3" s="1"/>
  <c r="AA21" i="3"/>
  <c r="AC21" i="3" s="1"/>
  <c r="AA22" i="3"/>
  <c r="AC22" i="3" s="1"/>
  <c r="AA23" i="3"/>
  <c r="AC23" i="3" s="1"/>
  <c r="AA24" i="3"/>
  <c r="AC24" i="3" s="1"/>
  <c r="AA25" i="3"/>
  <c r="AC25" i="3" s="1"/>
  <c r="AA26" i="3"/>
  <c r="AC26" i="3" s="1"/>
  <c r="AA27" i="3"/>
  <c r="AC27" i="3" s="1"/>
  <c r="E81" i="3"/>
  <c r="F2" i="32"/>
  <c r="G2" i="32" s="1"/>
  <c r="H2" i="32" s="1"/>
  <c r="I2" i="32" s="1"/>
  <c r="S17" i="3" l="1"/>
  <c r="T17" i="3" s="1"/>
  <c r="AC16" i="3"/>
  <c r="S16" i="3" s="1"/>
  <c r="T16" i="3" s="1"/>
  <c r="AC18" i="3"/>
  <c r="R36" i="3"/>
  <c r="J53" i="8"/>
  <c r="K53" i="8"/>
  <c r="I53" i="8"/>
  <c r="J48" i="8"/>
  <c r="K48" i="8"/>
  <c r="I48" i="8"/>
  <c r="J41" i="8"/>
  <c r="K41" i="8"/>
  <c r="I41" i="8"/>
  <c r="J35" i="8"/>
  <c r="K35" i="8"/>
  <c r="I35" i="8"/>
  <c r="J20" i="8"/>
  <c r="K20" i="8"/>
  <c r="I20" i="8"/>
  <c r="J14" i="8"/>
  <c r="K14" i="8"/>
  <c r="I14" i="8"/>
  <c r="S36" i="3" l="1"/>
  <c r="T36" i="3"/>
  <c r="J25" i="7"/>
  <c r="K25" i="7"/>
  <c r="J26" i="7"/>
  <c r="K26" i="7"/>
  <c r="L25" i="7"/>
  <c r="L26" i="7"/>
  <c r="J22" i="7"/>
  <c r="K22" i="7"/>
  <c r="L22" i="7"/>
  <c r="J35" i="7"/>
  <c r="K35" i="7"/>
  <c r="L35" i="7"/>
  <c r="J36" i="7"/>
  <c r="K36" i="7"/>
  <c r="L36" i="7"/>
  <c r="I36" i="7"/>
  <c r="I35" i="7"/>
  <c r="I26" i="7"/>
  <c r="I25" i="7"/>
  <c r="I22" i="7"/>
  <c r="J15" i="7"/>
  <c r="K15" i="7"/>
  <c r="L15" i="7"/>
  <c r="J16" i="7"/>
  <c r="K16" i="7"/>
  <c r="L16" i="7"/>
  <c r="J17" i="7"/>
  <c r="K17" i="7"/>
  <c r="L17" i="7"/>
  <c r="J18" i="7"/>
  <c r="K18" i="7"/>
  <c r="L18" i="7"/>
  <c r="I18" i="7"/>
  <c r="I17" i="7"/>
  <c r="I16" i="7"/>
  <c r="I15" i="7"/>
  <c r="I14" i="2"/>
  <c r="J14" i="2"/>
  <c r="K14" i="2"/>
  <c r="I15" i="2"/>
  <c r="J15" i="2"/>
  <c r="K15" i="2"/>
  <c r="H15" i="2"/>
  <c r="G78" i="9" l="1"/>
  <c r="H78" i="9"/>
  <c r="I78" i="9"/>
  <c r="G77" i="9"/>
  <c r="H77" i="9"/>
  <c r="I77" i="9"/>
  <c r="H76" i="9"/>
  <c r="I76" i="9"/>
  <c r="G76" i="9"/>
  <c r="I62" i="9"/>
  <c r="H62" i="9"/>
  <c r="G62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19" i="9"/>
  <c r="H19" i="9"/>
  <c r="I19" i="9"/>
  <c r="G18" i="9"/>
  <c r="H18" i="9"/>
  <c r="I18" i="9"/>
  <c r="G12" i="9"/>
  <c r="H12" i="9"/>
  <c r="I12" i="9"/>
  <c r="G13" i="9"/>
  <c r="H13" i="9"/>
  <c r="I13" i="9"/>
  <c r="G14" i="9"/>
  <c r="H14" i="9"/>
  <c r="I14" i="9"/>
  <c r="G15" i="9"/>
  <c r="H15" i="9"/>
  <c r="I15" i="9"/>
  <c r="F62" i="9" l="1"/>
  <c r="F77" i="9"/>
  <c r="F76" i="9"/>
  <c r="F15" i="9"/>
  <c r="F13" i="9"/>
  <c r="F12" i="9"/>
  <c r="H53" i="8"/>
  <c r="H41" i="8"/>
  <c r="H35" i="8"/>
  <c r="H20" i="8"/>
  <c r="H36" i="7"/>
  <c r="H35" i="7"/>
  <c r="H26" i="7"/>
  <c r="H22" i="7"/>
  <c r="H17" i="7"/>
  <c r="H16" i="7"/>
  <c r="H15" i="7"/>
  <c r="F78" i="9"/>
  <c r="F28" i="9"/>
  <c r="F29" i="9"/>
  <c r="F30" i="9"/>
  <c r="F27" i="9"/>
  <c r="F26" i="9"/>
  <c r="F25" i="9"/>
  <c r="F24" i="9"/>
  <c r="F23" i="9"/>
  <c r="F22" i="9"/>
  <c r="F19" i="9"/>
  <c r="F18" i="9"/>
  <c r="F14" i="9"/>
  <c r="H48" i="8"/>
  <c r="H14" i="8"/>
  <c r="H25" i="7"/>
  <c r="H18" i="7"/>
  <c r="I4" i="48"/>
  <c r="H4" i="48"/>
  <c r="G4" i="48"/>
  <c r="F4" i="48"/>
  <c r="I4" i="49"/>
  <c r="H4" i="49"/>
  <c r="G4" i="49"/>
  <c r="F4" i="49"/>
  <c r="I4" i="50"/>
  <c r="H4" i="50"/>
  <c r="G4" i="50"/>
  <c r="F4" i="50"/>
  <c r="I4" i="51"/>
  <c r="H4" i="51"/>
  <c r="G4" i="51"/>
  <c r="F4" i="51"/>
  <c r="I4" i="47"/>
  <c r="H4" i="47"/>
  <c r="G4" i="47"/>
  <c r="F4" i="47"/>
  <c r="I4" i="41"/>
  <c r="H4" i="41"/>
  <c r="G4" i="41"/>
  <c r="F4" i="41"/>
  <c r="I4" i="42"/>
  <c r="H4" i="42"/>
  <c r="G4" i="42"/>
  <c r="F4" i="42"/>
  <c r="I4" i="43"/>
  <c r="H4" i="43"/>
  <c r="G4" i="43"/>
  <c r="F4" i="43"/>
  <c r="I4" i="44"/>
  <c r="H4" i="44"/>
  <c r="G4" i="44"/>
  <c r="F4" i="44"/>
  <c r="I4" i="45"/>
  <c r="H4" i="45"/>
  <c r="G4" i="45"/>
  <c r="F4" i="45"/>
  <c r="I4" i="46"/>
  <c r="H4" i="46"/>
  <c r="G4" i="46"/>
  <c r="F4" i="46"/>
  <c r="I4" i="40"/>
  <c r="H4" i="40"/>
  <c r="G4" i="40"/>
  <c r="F4" i="40"/>
  <c r="I4" i="39"/>
  <c r="H4" i="39"/>
  <c r="G4" i="39"/>
  <c r="F4" i="39"/>
  <c r="I4" i="38"/>
  <c r="H4" i="38"/>
  <c r="G4" i="38"/>
  <c r="F4" i="38"/>
  <c r="I4" i="34"/>
  <c r="H4" i="34"/>
  <c r="G4" i="34"/>
  <c r="F4" i="34"/>
  <c r="I4" i="35"/>
  <c r="H4" i="35"/>
  <c r="G4" i="35"/>
  <c r="F4" i="35"/>
  <c r="I4" i="36"/>
  <c r="H4" i="36"/>
  <c r="G4" i="36"/>
  <c r="F4" i="36"/>
  <c r="I4" i="37"/>
  <c r="H4" i="37"/>
  <c r="G4" i="37"/>
  <c r="F4" i="37"/>
  <c r="I4" i="33"/>
  <c r="H4" i="33"/>
  <c r="G4" i="33"/>
  <c r="F4" i="33"/>
  <c r="G4" i="11"/>
  <c r="H4" i="11"/>
  <c r="I4" i="11"/>
  <c r="F4" i="11"/>
  <c r="H38" i="2"/>
  <c r="H54" i="2"/>
  <c r="H90" i="2"/>
  <c r="H114" i="2"/>
  <c r="H125" i="2" s="1"/>
  <c r="H156" i="2"/>
  <c r="H174" i="2"/>
  <c r="H14" i="2" l="1"/>
  <c r="H26" i="2" s="1"/>
  <c r="H58" i="2" l="1"/>
  <c r="H14" i="7"/>
  <c r="L14" i="2" l="1"/>
  <c r="L15" i="2"/>
  <c r="J76" i="9"/>
  <c r="J77" i="9"/>
  <c r="J78" i="9"/>
  <c r="J22" i="9"/>
  <c r="J23" i="9"/>
  <c r="J24" i="9"/>
  <c r="J25" i="9"/>
  <c r="J26" i="9"/>
  <c r="J27" i="9"/>
  <c r="J28" i="9"/>
  <c r="J29" i="9"/>
  <c r="J30" i="9"/>
  <c r="J18" i="9"/>
  <c r="J19" i="9"/>
  <c r="J12" i="9"/>
  <c r="J13" i="9"/>
  <c r="J14" i="9"/>
  <c r="J15" i="9"/>
  <c r="L54" i="8"/>
  <c r="L55" i="8"/>
  <c r="L56" i="8"/>
  <c r="L57" i="8"/>
  <c r="L58" i="8"/>
  <c r="L59" i="8"/>
  <c r="L60" i="8"/>
  <c r="L53" i="8"/>
  <c r="L48" i="8"/>
  <c r="L41" i="8"/>
  <c r="L42" i="8"/>
  <c r="L43" i="8"/>
  <c r="L44" i="8"/>
  <c r="L45" i="8"/>
  <c r="L35" i="8"/>
  <c r="L20" i="8"/>
  <c r="L14" i="8"/>
  <c r="J62" i="9" l="1"/>
  <c r="L15" i="8"/>
  <c r="L17" i="8"/>
  <c r="L21" i="8"/>
  <c r="L22" i="8"/>
  <c r="L23" i="8"/>
  <c r="L36" i="8"/>
  <c r="L37" i="8"/>
  <c r="L38" i="8"/>
  <c r="L46" i="8"/>
  <c r="L51" i="8"/>
  <c r="L49" i="8"/>
  <c r="L50" i="8"/>
  <c r="L61" i="8"/>
  <c r="K23" i="6"/>
  <c r="K24" i="6"/>
  <c r="K26" i="6"/>
  <c r="K27" i="6"/>
  <c r="K28" i="6"/>
  <c r="K34" i="6"/>
  <c r="L101" i="2" s="1"/>
  <c r="K35" i="6"/>
  <c r="L102" i="2" s="1"/>
  <c r="K37" i="6"/>
  <c r="L104" i="2" s="1"/>
  <c r="K38" i="6"/>
  <c r="L105" i="2" s="1"/>
  <c r="K39" i="6"/>
  <c r="L106" i="2" s="1"/>
  <c r="K48" i="6"/>
  <c r="E201" i="3"/>
  <c r="E200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6" i="3"/>
  <c r="L114" i="2"/>
  <c r="J32" i="9" l="1"/>
  <c r="H8" i="2" l="1"/>
  <c r="H96" i="2" s="1"/>
  <c r="J69" i="9"/>
  <c r="J68" i="9"/>
  <c r="J70" i="9"/>
  <c r="I8" i="2" l="1"/>
  <c r="O67" i="3" l="1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J2" i="32" l="1"/>
  <c r="M99" i="3" l="1"/>
  <c r="L99" i="3"/>
  <c r="M98" i="3"/>
  <c r="L98" i="3"/>
  <c r="M97" i="3"/>
  <c r="L97" i="3"/>
  <c r="M96" i="3"/>
  <c r="L96" i="3"/>
  <c r="M95" i="3"/>
  <c r="L95" i="3"/>
  <c r="M94" i="3"/>
  <c r="L94" i="3"/>
  <c r="M93" i="3"/>
  <c r="L93" i="3"/>
  <c r="M92" i="3"/>
  <c r="L92" i="3"/>
  <c r="M91" i="3"/>
  <c r="L91" i="3"/>
  <c r="M90" i="3"/>
  <c r="L90" i="3"/>
  <c r="M89" i="3"/>
  <c r="L89" i="3"/>
  <c r="M88" i="3"/>
  <c r="L88" i="3"/>
  <c r="M87" i="3"/>
  <c r="L87" i="3"/>
  <c r="M86" i="3"/>
  <c r="L86" i="3"/>
  <c r="M85" i="3"/>
  <c r="L85" i="3"/>
  <c r="M84" i="3"/>
  <c r="L84" i="3"/>
  <c r="M83" i="3"/>
  <c r="L83" i="3"/>
  <c r="M82" i="3"/>
  <c r="L82" i="3"/>
  <c r="M81" i="3"/>
  <c r="L81" i="3"/>
  <c r="M80" i="3"/>
  <c r="L80" i="3"/>
  <c r="R67" i="3" l="1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Z174" i="3" l="1"/>
  <c r="Z142" i="3"/>
  <c r="Z111" i="3"/>
  <c r="Z78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95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67" i="3"/>
  <c r="Z67" i="3"/>
  <c r="AA67" i="3"/>
  <c r="T67" i="3"/>
  <c r="S67" i="3"/>
  <c r="P67" i="3"/>
  <c r="AD67" i="3"/>
  <c r="AE66" i="3"/>
  <c r="Z66" i="3"/>
  <c r="AA66" i="3"/>
  <c r="T66" i="3"/>
  <c r="S66" i="3"/>
  <c r="P66" i="3"/>
  <c r="AD66" i="3"/>
  <c r="AE65" i="3"/>
  <c r="Z65" i="3"/>
  <c r="AA65" i="3"/>
  <c r="T65" i="3"/>
  <c r="S65" i="3"/>
  <c r="P65" i="3"/>
  <c r="AD65" i="3"/>
  <c r="AE64" i="3"/>
  <c r="Z64" i="3"/>
  <c r="AA64" i="3"/>
  <c r="T64" i="3"/>
  <c r="S64" i="3"/>
  <c r="P64" i="3"/>
  <c r="AD64" i="3"/>
  <c r="AE63" i="3"/>
  <c r="Z63" i="3"/>
  <c r="AA63" i="3"/>
  <c r="T63" i="3"/>
  <c r="S63" i="3"/>
  <c r="P63" i="3"/>
  <c r="AD63" i="3"/>
  <c r="AE62" i="3"/>
  <c r="Z62" i="3"/>
  <c r="AA62" i="3"/>
  <c r="T62" i="3"/>
  <c r="S62" i="3"/>
  <c r="P62" i="3"/>
  <c r="AD62" i="3"/>
  <c r="AE61" i="3"/>
  <c r="Z61" i="3"/>
  <c r="AA61" i="3"/>
  <c r="T61" i="3"/>
  <c r="S61" i="3"/>
  <c r="P61" i="3"/>
  <c r="AD61" i="3"/>
  <c r="AE60" i="3"/>
  <c r="Z60" i="3"/>
  <c r="AA60" i="3"/>
  <c r="T60" i="3"/>
  <c r="S60" i="3"/>
  <c r="P60" i="3"/>
  <c r="AD60" i="3"/>
  <c r="AE59" i="3"/>
  <c r="Z59" i="3"/>
  <c r="AA59" i="3"/>
  <c r="T59" i="3"/>
  <c r="S59" i="3"/>
  <c r="P59" i="3"/>
  <c r="AD59" i="3"/>
  <c r="AE58" i="3"/>
  <c r="Z58" i="3"/>
  <c r="AA58" i="3"/>
  <c r="T58" i="3"/>
  <c r="S58" i="3"/>
  <c r="P58" i="3"/>
  <c r="AD58" i="3"/>
  <c r="AE57" i="3"/>
  <c r="Z57" i="3"/>
  <c r="AA57" i="3"/>
  <c r="T57" i="3"/>
  <c r="S57" i="3"/>
  <c r="P57" i="3"/>
  <c r="AD57" i="3"/>
  <c r="AE56" i="3"/>
  <c r="Z56" i="3"/>
  <c r="AA56" i="3"/>
  <c r="T56" i="3"/>
  <c r="S56" i="3"/>
  <c r="P56" i="3"/>
  <c r="AD56" i="3"/>
  <c r="AE55" i="3"/>
  <c r="Z55" i="3"/>
  <c r="AA55" i="3"/>
  <c r="T55" i="3"/>
  <c r="S55" i="3"/>
  <c r="P55" i="3"/>
  <c r="AD55" i="3"/>
  <c r="AE54" i="3"/>
  <c r="Z54" i="3"/>
  <c r="AA54" i="3"/>
  <c r="T54" i="3"/>
  <c r="S54" i="3"/>
  <c r="P54" i="3"/>
  <c r="AD54" i="3"/>
  <c r="AE53" i="3"/>
  <c r="Z53" i="3"/>
  <c r="AA53" i="3"/>
  <c r="T53" i="3"/>
  <c r="S53" i="3"/>
  <c r="P53" i="3"/>
  <c r="AD53" i="3"/>
  <c r="AE52" i="3"/>
  <c r="Z52" i="3"/>
  <c r="AA52" i="3"/>
  <c r="T52" i="3"/>
  <c r="S52" i="3"/>
  <c r="P52" i="3"/>
  <c r="AD52" i="3"/>
  <c r="AE51" i="3"/>
  <c r="Z51" i="3"/>
  <c r="AA51" i="3"/>
  <c r="T51" i="3"/>
  <c r="S51" i="3"/>
  <c r="P51" i="3"/>
  <c r="AD51" i="3"/>
  <c r="AE50" i="3"/>
  <c r="Z50" i="3"/>
  <c r="AA50" i="3"/>
  <c r="T50" i="3"/>
  <c r="S50" i="3"/>
  <c r="P50" i="3"/>
  <c r="AD50" i="3"/>
  <c r="AE49" i="3"/>
  <c r="Z49" i="3"/>
  <c r="AA49" i="3"/>
  <c r="AD49" i="3"/>
  <c r="Z46" i="3"/>
  <c r="Z48" i="3"/>
  <c r="AE48" i="3"/>
  <c r="AA48" i="3"/>
  <c r="P48" i="3"/>
  <c r="P49" i="3" l="1"/>
  <c r="AB49" i="3"/>
  <c r="AC49" i="3" s="1"/>
  <c r="AB50" i="3"/>
  <c r="AC50" i="3" s="1"/>
  <c r="AB51" i="3"/>
  <c r="AC51" i="3" s="1"/>
  <c r="AB52" i="3"/>
  <c r="AC52" i="3" s="1"/>
  <c r="AB53" i="3"/>
  <c r="AC53" i="3" s="1"/>
  <c r="AB54" i="3"/>
  <c r="AC54" i="3" s="1"/>
  <c r="AB55" i="3"/>
  <c r="AC55" i="3" s="1"/>
  <c r="AB56" i="3"/>
  <c r="AC56" i="3" s="1"/>
  <c r="AB57" i="3"/>
  <c r="AC57" i="3" s="1"/>
  <c r="AB58" i="3"/>
  <c r="AC58" i="3" s="1"/>
  <c r="AB59" i="3"/>
  <c r="AC59" i="3" s="1"/>
  <c r="AB60" i="3"/>
  <c r="AC60" i="3" s="1"/>
  <c r="AB61" i="3"/>
  <c r="AC61" i="3" s="1"/>
  <c r="AB62" i="3"/>
  <c r="AC62" i="3" s="1"/>
  <c r="AB63" i="3"/>
  <c r="AC63" i="3" s="1"/>
  <c r="AB64" i="3"/>
  <c r="AC64" i="3" s="1"/>
  <c r="AB65" i="3"/>
  <c r="AC65" i="3" s="1"/>
  <c r="AB66" i="3"/>
  <c r="AC66" i="3" s="1"/>
  <c r="AB67" i="3"/>
  <c r="AC67" i="3" s="1"/>
  <c r="AB48" i="3"/>
  <c r="AC48" i="3" s="1"/>
  <c r="AD48" i="3"/>
  <c r="R49" i="3" l="1"/>
  <c r="R48" i="3"/>
  <c r="AF67" i="3" l="1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S49" i="3" s="1"/>
  <c r="T49" i="3" s="1"/>
  <c r="AF48" i="3"/>
  <c r="S48" i="3" s="1"/>
  <c r="T48" i="3" s="1"/>
  <c r="O68" i="3"/>
  <c r="M68" i="3"/>
  <c r="L68" i="3"/>
  <c r="N68" i="3"/>
  <c r="J68" i="3"/>
  <c r="M132" i="3"/>
  <c r="M163" i="3" s="1"/>
  <c r="M195" i="3" s="1"/>
  <c r="M227" i="3" s="1"/>
  <c r="L132" i="3"/>
  <c r="AE132" i="3" s="1"/>
  <c r="M131" i="3"/>
  <c r="M162" i="3" s="1"/>
  <c r="M194" i="3" s="1"/>
  <c r="M226" i="3" s="1"/>
  <c r="L131" i="3"/>
  <c r="M130" i="3"/>
  <c r="M161" i="3" s="1"/>
  <c r="M193" i="3" s="1"/>
  <c r="M225" i="3" s="1"/>
  <c r="L130" i="3"/>
  <c r="L129" i="3"/>
  <c r="M128" i="3"/>
  <c r="M159" i="3" s="1"/>
  <c r="M191" i="3" s="1"/>
  <c r="M223" i="3" s="1"/>
  <c r="L128" i="3"/>
  <c r="M127" i="3"/>
  <c r="M158" i="3" s="1"/>
  <c r="M190" i="3" s="1"/>
  <c r="M222" i="3" s="1"/>
  <c r="M126" i="3"/>
  <c r="M157" i="3" s="1"/>
  <c r="M189" i="3" s="1"/>
  <c r="M221" i="3" s="1"/>
  <c r="L126" i="3"/>
  <c r="L125" i="3"/>
  <c r="M124" i="3"/>
  <c r="M155" i="3" s="1"/>
  <c r="M187" i="3" s="1"/>
  <c r="M219" i="3" s="1"/>
  <c r="L124" i="3"/>
  <c r="M123" i="3"/>
  <c r="M154" i="3" s="1"/>
  <c r="M186" i="3" s="1"/>
  <c r="M218" i="3" s="1"/>
  <c r="L123" i="3"/>
  <c r="M122" i="3"/>
  <c r="M153" i="3" s="1"/>
  <c r="M185" i="3" s="1"/>
  <c r="M217" i="3" s="1"/>
  <c r="L122" i="3"/>
  <c r="L121" i="3"/>
  <c r="M120" i="3"/>
  <c r="M151" i="3" s="1"/>
  <c r="M183" i="3" s="1"/>
  <c r="M215" i="3" s="1"/>
  <c r="L120" i="3"/>
  <c r="AE120" i="3" s="1"/>
  <c r="M119" i="3"/>
  <c r="M150" i="3" s="1"/>
  <c r="M182" i="3" s="1"/>
  <c r="M214" i="3" s="1"/>
  <c r="M118" i="3"/>
  <c r="M149" i="3" s="1"/>
  <c r="M181" i="3" s="1"/>
  <c r="M213" i="3" s="1"/>
  <c r="L118" i="3"/>
  <c r="AE118" i="3" s="1"/>
  <c r="M117" i="3"/>
  <c r="M148" i="3" s="1"/>
  <c r="M180" i="3" s="1"/>
  <c r="M212" i="3" s="1"/>
  <c r="L117" i="3"/>
  <c r="L116" i="3"/>
  <c r="L115" i="3"/>
  <c r="AE126" i="3" l="1"/>
  <c r="AE131" i="3"/>
  <c r="L161" i="3"/>
  <c r="AE161" i="3" s="1"/>
  <c r="AE130" i="3"/>
  <c r="L154" i="3"/>
  <c r="AE154" i="3" s="1"/>
  <c r="AE123" i="3"/>
  <c r="L159" i="3"/>
  <c r="AE159" i="3" s="1"/>
  <c r="AE128" i="3"/>
  <c r="L147" i="3"/>
  <c r="L179" i="3" s="1"/>
  <c r="L148" i="3"/>
  <c r="AE148" i="3" s="1"/>
  <c r="AE117" i="3"/>
  <c r="AE122" i="3"/>
  <c r="AE124" i="3"/>
  <c r="L113" i="3"/>
  <c r="AE80" i="3"/>
  <c r="L114" i="3"/>
  <c r="AE81" i="3"/>
  <c r="M114" i="3"/>
  <c r="M145" i="3" s="1"/>
  <c r="M177" i="3" s="1"/>
  <c r="M209" i="3" s="1"/>
  <c r="M121" i="3"/>
  <c r="M152" i="3" s="1"/>
  <c r="M184" i="3" s="1"/>
  <c r="M216" i="3" s="1"/>
  <c r="M116" i="3"/>
  <c r="M147" i="3" s="1"/>
  <c r="M179" i="3" s="1"/>
  <c r="M211" i="3" s="1"/>
  <c r="M125" i="3"/>
  <c r="M156" i="3" s="1"/>
  <c r="M188" i="3" s="1"/>
  <c r="M220" i="3" s="1"/>
  <c r="L151" i="3"/>
  <c r="AE151" i="3" s="1"/>
  <c r="L144" i="3"/>
  <c r="L145" i="3"/>
  <c r="L163" i="3"/>
  <c r="AE163" i="3" s="1"/>
  <c r="L160" i="3"/>
  <c r="L191" i="3"/>
  <c r="P68" i="3"/>
  <c r="M100" i="3"/>
  <c r="L162" i="3"/>
  <c r="AE162" i="3" s="1"/>
  <c r="L155" i="3"/>
  <c r="AE155" i="3" s="1"/>
  <c r="M129" i="3"/>
  <c r="M160" i="3" s="1"/>
  <c r="M192" i="3" s="1"/>
  <c r="M224" i="3" s="1"/>
  <c r="L146" i="3"/>
  <c r="L157" i="3"/>
  <c r="AE157" i="3" s="1"/>
  <c r="L156" i="3"/>
  <c r="L100" i="3"/>
  <c r="L149" i="3"/>
  <c r="AE149" i="3" s="1"/>
  <c r="L153" i="3"/>
  <c r="AE153" i="3" s="1"/>
  <c r="M115" i="3"/>
  <c r="M146" i="3" s="1"/>
  <c r="M178" i="3" s="1"/>
  <c r="M210" i="3" s="1"/>
  <c r="L152" i="3"/>
  <c r="M113" i="3"/>
  <c r="L119" i="3"/>
  <c r="AE119" i="3" s="1"/>
  <c r="L127" i="3"/>
  <c r="AE127" i="3" s="1"/>
  <c r="AE191" i="3" l="1"/>
  <c r="L223" i="3"/>
  <c r="AE223" i="3" s="1"/>
  <c r="AE179" i="3"/>
  <c r="L211" i="3"/>
  <c r="AE211" i="3" s="1"/>
  <c r="L186" i="3"/>
  <c r="AE115" i="3"/>
  <c r="L183" i="3"/>
  <c r="AE129" i="3"/>
  <c r="AE152" i="3"/>
  <c r="L193" i="3"/>
  <c r="AE146" i="3"/>
  <c r="L180" i="3"/>
  <c r="AE121" i="3"/>
  <c r="AE160" i="3"/>
  <c r="AE116" i="3"/>
  <c r="AE156" i="3"/>
  <c r="AE147" i="3"/>
  <c r="AE125" i="3"/>
  <c r="AE113" i="3"/>
  <c r="AE145" i="3"/>
  <c r="AE114" i="3"/>
  <c r="L158" i="3"/>
  <c r="AE158" i="3" s="1"/>
  <c r="L178" i="3"/>
  <c r="L150" i="3"/>
  <c r="AE150" i="3" s="1"/>
  <c r="L194" i="3"/>
  <c r="L192" i="3"/>
  <c r="L177" i="3"/>
  <c r="L133" i="3"/>
  <c r="L185" i="3"/>
  <c r="L189" i="3"/>
  <c r="L195" i="3"/>
  <c r="L184" i="3"/>
  <c r="L187" i="3"/>
  <c r="L176" i="3"/>
  <c r="L208" i="3" s="1"/>
  <c r="M133" i="3"/>
  <c r="M144" i="3"/>
  <c r="AE144" i="3" s="1"/>
  <c r="L181" i="3"/>
  <c r="L188" i="3"/>
  <c r="AE180" i="3" l="1"/>
  <c r="L212" i="3"/>
  <c r="AE212" i="3" s="1"/>
  <c r="AE195" i="3"/>
  <c r="L227" i="3"/>
  <c r="AE227" i="3" s="1"/>
  <c r="AE177" i="3"/>
  <c r="L209" i="3"/>
  <c r="AE209" i="3" s="1"/>
  <c r="AE178" i="3"/>
  <c r="L210" i="3"/>
  <c r="AE210" i="3" s="1"/>
  <c r="AE183" i="3"/>
  <c r="L215" i="3"/>
  <c r="AE215" i="3" s="1"/>
  <c r="AE184" i="3"/>
  <c r="L216" i="3"/>
  <c r="AE216" i="3" s="1"/>
  <c r="AE189" i="3"/>
  <c r="L221" i="3"/>
  <c r="AE221" i="3" s="1"/>
  <c r="AE192" i="3"/>
  <c r="L224" i="3"/>
  <c r="AE224" i="3" s="1"/>
  <c r="AE193" i="3"/>
  <c r="L225" i="3"/>
  <c r="AE225" i="3" s="1"/>
  <c r="AE188" i="3"/>
  <c r="L220" i="3"/>
  <c r="AE220" i="3" s="1"/>
  <c r="AE181" i="3"/>
  <c r="L213" i="3"/>
  <c r="AE213" i="3" s="1"/>
  <c r="AE187" i="3"/>
  <c r="L219" i="3"/>
  <c r="AE219" i="3" s="1"/>
  <c r="AE185" i="3"/>
  <c r="L217" i="3"/>
  <c r="AE217" i="3" s="1"/>
  <c r="AE194" i="3"/>
  <c r="L226" i="3"/>
  <c r="AE226" i="3" s="1"/>
  <c r="AE186" i="3"/>
  <c r="L218" i="3"/>
  <c r="AE218" i="3" s="1"/>
  <c r="L164" i="3"/>
  <c r="L190" i="3"/>
  <c r="M176" i="3"/>
  <c r="M164" i="3"/>
  <c r="L182" i="3"/>
  <c r="M196" i="3" l="1"/>
  <c r="M208" i="3"/>
  <c r="AE190" i="3"/>
  <c r="L222" i="3"/>
  <c r="AE222" i="3" s="1"/>
  <c r="AE182" i="3"/>
  <c r="L214" i="3"/>
  <c r="AE214" i="3" s="1"/>
  <c r="AE176" i="3"/>
  <c r="L196" i="3"/>
  <c r="F18" i="8"/>
  <c r="G18" i="8"/>
  <c r="F25" i="8"/>
  <c r="G25" i="8"/>
  <c r="F39" i="8"/>
  <c r="F73" i="8" s="1"/>
  <c r="G39" i="8"/>
  <c r="G73" i="8" s="1"/>
  <c r="F46" i="8"/>
  <c r="G46" i="8"/>
  <c r="F51" i="8"/>
  <c r="G51" i="8"/>
  <c r="F61" i="8"/>
  <c r="F71" i="8" s="1"/>
  <c r="G61" i="8"/>
  <c r="L228" i="3" l="1"/>
  <c r="M228" i="3"/>
  <c r="AE208" i="3"/>
  <c r="G27" i="8"/>
  <c r="F27" i="8"/>
  <c r="G71" i="8"/>
  <c r="G63" i="8"/>
  <c r="G70" i="8" s="1"/>
  <c r="F63" i="8"/>
  <c r="F70" i="8" s="1"/>
  <c r="J23" i="2"/>
  <c r="K23" i="2" s="1"/>
  <c r="L23" i="2" s="1"/>
  <c r="J22" i="2"/>
  <c r="K22" i="2" s="1"/>
  <c r="L22" i="2" s="1"/>
  <c r="J21" i="2"/>
  <c r="K21" i="2" s="1"/>
  <c r="L21" i="2" s="1"/>
  <c r="J24" i="2" l="1"/>
  <c r="K24" i="2" s="1"/>
  <c r="L24" i="2" s="1"/>
  <c r="J19" i="2"/>
  <c r="K19" i="2" s="1"/>
  <c r="L19" i="2" s="1"/>
  <c r="J58" i="9" s="1"/>
  <c r="J20" i="2"/>
  <c r="K20" i="2" s="1"/>
  <c r="L20" i="2" s="1"/>
  <c r="J18" i="2"/>
  <c r="K18" i="2" s="1"/>
  <c r="L18" i="2" s="1"/>
  <c r="L26" i="2" s="1"/>
  <c r="L14" i="7" l="1"/>
  <c r="F38" i="7"/>
  <c r="F27" i="7"/>
  <c r="F19" i="7"/>
  <c r="F74" i="8" s="1"/>
  <c r="F8" i="7"/>
  <c r="F8" i="8" s="1"/>
  <c r="G38" i="7"/>
  <c r="G22" i="7"/>
  <c r="G21" i="7"/>
  <c r="G27" i="7" s="1"/>
  <c r="G19" i="7"/>
  <c r="G74" i="8" s="1"/>
  <c r="G8" i="7" l="1"/>
  <c r="G8" i="8" s="1"/>
  <c r="G29" i="7"/>
  <c r="G42" i="7" s="1"/>
  <c r="G72" i="8" s="1"/>
  <c r="F29" i="7"/>
  <c r="F42" i="7" s="1"/>
  <c r="F72" i="8" s="1"/>
  <c r="J50" i="2" l="1"/>
  <c r="K50" i="2" s="1"/>
  <c r="L50" i="2" s="1"/>
  <c r="J49" i="2"/>
  <c r="K49" i="2" s="1"/>
  <c r="L49" i="2" s="1"/>
  <c r="J48" i="2"/>
  <c r="K48" i="2" s="1"/>
  <c r="L48" i="2" s="1"/>
  <c r="J44" i="2" l="1"/>
  <c r="K44" i="2" s="1"/>
  <c r="L44" i="2" s="1"/>
  <c r="G99" i="3"/>
  <c r="G132" i="3" s="1"/>
  <c r="G163" i="3" s="1"/>
  <c r="G195" i="3" s="1"/>
  <c r="G227" i="3" s="1"/>
  <c r="G98" i="3"/>
  <c r="G131" i="3" s="1"/>
  <c r="G162" i="3" s="1"/>
  <c r="G194" i="3" s="1"/>
  <c r="G226" i="3" s="1"/>
  <c r="G97" i="3"/>
  <c r="G130" i="3" s="1"/>
  <c r="G161" i="3" s="1"/>
  <c r="G193" i="3" s="1"/>
  <c r="G225" i="3" s="1"/>
  <c r="G96" i="3"/>
  <c r="G129" i="3" s="1"/>
  <c r="G160" i="3" s="1"/>
  <c r="G192" i="3" s="1"/>
  <c r="G224" i="3" s="1"/>
  <c r="G95" i="3"/>
  <c r="G128" i="3" s="1"/>
  <c r="G159" i="3" s="1"/>
  <c r="G191" i="3" s="1"/>
  <c r="G223" i="3" s="1"/>
  <c r="G94" i="3"/>
  <c r="G127" i="3" s="1"/>
  <c r="G158" i="3" s="1"/>
  <c r="G190" i="3" s="1"/>
  <c r="G222" i="3" s="1"/>
  <c r="G93" i="3"/>
  <c r="G126" i="3" s="1"/>
  <c r="G157" i="3" s="1"/>
  <c r="G189" i="3" s="1"/>
  <c r="G221" i="3" s="1"/>
  <c r="G92" i="3"/>
  <c r="G125" i="3" s="1"/>
  <c r="G156" i="3" s="1"/>
  <c r="G188" i="3" s="1"/>
  <c r="G220" i="3" s="1"/>
  <c r="G91" i="3"/>
  <c r="G124" i="3" s="1"/>
  <c r="G155" i="3" s="1"/>
  <c r="G187" i="3" s="1"/>
  <c r="G219" i="3" s="1"/>
  <c r="G90" i="3"/>
  <c r="G123" i="3" s="1"/>
  <c r="G154" i="3" s="1"/>
  <c r="G186" i="3" s="1"/>
  <c r="G218" i="3" s="1"/>
  <c r="G89" i="3"/>
  <c r="G122" i="3" s="1"/>
  <c r="G153" i="3" s="1"/>
  <c r="G185" i="3" s="1"/>
  <c r="G217" i="3" s="1"/>
  <c r="G88" i="3"/>
  <c r="G121" i="3" s="1"/>
  <c r="G152" i="3" s="1"/>
  <c r="G184" i="3" s="1"/>
  <c r="G216" i="3" s="1"/>
  <c r="G87" i="3"/>
  <c r="G120" i="3" s="1"/>
  <c r="G151" i="3" s="1"/>
  <c r="G183" i="3" s="1"/>
  <c r="G215" i="3" s="1"/>
  <c r="G86" i="3"/>
  <c r="G119" i="3" s="1"/>
  <c r="G150" i="3" s="1"/>
  <c r="G182" i="3" s="1"/>
  <c r="G214" i="3" s="1"/>
  <c r="G85" i="3"/>
  <c r="G118" i="3" s="1"/>
  <c r="G149" i="3" s="1"/>
  <c r="G181" i="3" s="1"/>
  <c r="G213" i="3" s="1"/>
  <c r="G84" i="3"/>
  <c r="G117" i="3" s="1"/>
  <c r="G148" i="3" s="1"/>
  <c r="G180" i="3" s="1"/>
  <c r="G212" i="3" s="1"/>
  <c r="G83" i="3"/>
  <c r="G116" i="3" s="1"/>
  <c r="G147" i="3" s="1"/>
  <c r="G179" i="3" s="1"/>
  <c r="G211" i="3" s="1"/>
  <c r="G82" i="3"/>
  <c r="G115" i="3" s="1"/>
  <c r="G146" i="3" s="1"/>
  <c r="G178" i="3" s="1"/>
  <c r="G210" i="3" s="1"/>
  <c r="G81" i="3"/>
  <c r="G114" i="3" s="1"/>
  <c r="G145" i="3" s="1"/>
  <c r="G177" i="3" s="1"/>
  <c r="G209" i="3" s="1"/>
  <c r="G80" i="3"/>
  <c r="G113" i="3" s="1"/>
  <c r="G144" i="3" s="1"/>
  <c r="G176" i="3" s="1"/>
  <c r="G208" i="3" s="1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68" i="3"/>
  <c r="I43" i="8"/>
  <c r="J43" i="8" s="1"/>
  <c r="K43" i="8" s="1"/>
  <c r="F80" i="3"/>
  <c r="F113" i="3" s="1"/>
  <c r="AG113" i="3" s="1"/>
  <c r="F81" i="3"/>
  <c r="F114" i="3" s="1"/>
  <c r="AG114" i="3" s="1"/>
  <c r="F82" i="3"/>
  <c r="F115" i="3" s="1"/>
  <c r="F146" i="3" s="1"/>
  <c r="F178" i="3" s="1"/>
  <c r="F83" i="3"/>
  <c r="F116" i="3" s="1"/>
  <c r="F84" i="3"/>
  <c r="F117" i="3" s="1"/>
  <c r="F85" i="3"/>
  <c r="F118" i="3" s="1"/>
  <c r="F149" i="3" s="1"/>
  <c r="F181" i="3" s="1"/>
  <c r="F86" i="3"/>
  <c r="F119" i="3" s="1"/>
  <c r="F150" i="3" s="1"/>
  <c r="F87" i="3"/>
  <c r="F120" i="3" s="1"/>
  <c r="F151" i="3" s="1"/>
  <c r="F183" i="3" s="1"/>
  <c r="F88" i="3"/>
  <c r="F121" i="3" s="1"/>
  <c r="F89" i="3"/>
  <c r="F122" i="3" s="1"/>
  <c r="AG122" i="3" s="1"/>
  <c r="F90" i="3"/>
  <c r="F123" i="3" s="1"/>
  <c r="F91" i="3"/>
  <c r="F124" i="3" s="1"/>
  <c r="AG124" i="3" s="1"/>
  <c r="F92" i="3"/>
  <c r="F125" i="3" s="1"/>
  <c r="F156" i="3" s="1"/>
  <c r="F188" i="3" s="1"/>
  <c r="F93" i="3"/>
  <c r="F126" i="3" s="1"/>
  <c r="AG126" i="3" s="1"/>
  <c r="F94" i="3"/>
  <c r="F127" i="3" s="1"/>
  <c r="AG127" i="3" s="1"/>
  <c r="F95" i="3"/>
  <c r="F128" i="3" s="1"/>
  <c r="AG128" i="3" s="1"/>
  <c r="F96" i="3"/>
  <c r="F129" i="3" s="1"/>
  <c r="AG129" i="3" s="1"/>
  <c r="F97" i="3"/>
  <c r="F130" i="3" s="1"/>
  <c r="AG130" i="3" s="1"/>
  <c r="F98" i="3"/>
  <c r="F131" i="3" s="1"/>
  <c r="F162" i="3" s="1"/>
  <c r="F194" i="3" s="1"/>
  <c r="F99" i="3"/>
  <c r="F132" i="3" s="1"/>
  <c r="F163" i="3" s="1"/>
  <c r="AG163" i="3" s="1"/>
  <c r="AH163" i="3" s="1"/>
  <c r="E80" i="3"/>
  <c r="J80" i="3"/>
  <c r="AG83" i="3"/>
  <c r="AH83" i="3" s="1"/>
  <c r="AG84" i="3"/>
  <c r="AH84" i="3" s="1"/>
  <c r="AG48" i="3"/>
  <c r="AH48" i="3" s="1"/>
  <c r="H61" i="8"/>
  <c r="H51" i="8"/>
  <c r="I15" i="8"/>
  <c r="J15" i="8" s="1"/>
  <c r="K15" i="8" s="1"/>
  <c r="I134" i="2"/>
  <c r="J134" i="2" s="1"/>
  <c r="K134" i="2" s="1"/>
  <c r="L134" i="2" s="1"/>
  <c r="I133" i="2"/>
  <c r="J133" i="2" s="1"/>
  <c r="K133" i="2" s="1"/>
  <c r="L133" i="2" s="1"/>
  <c r="I132" i="2"/>
  <c r="J132" i="2" s="1"/>
  <c r="K132" i="2" s="1"/>
  <c r="L132" i="2" s="1"/>
  <c r="J81" i="3"/>
  <c r="E7" i="32"/>
  <c r="E82" i="3"/>
  <c r="J82" i="3"/>
  <c r="O82" i="3" s="1"/>
  <c r="E83" i="3"/>
  <c r="J83" i="3"/>
  <c r="O83" i="3" s="1"/>
  <c r="E84" i="3"/>
  <c r="J84" i="3"/>
  <c r="O84" i="3" s="1"/>
  <c r="E85" i="3"/>
  <c r="J85" i="3"/>
  <c r="O85" i="3" s="1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D8" i="32"/>
  <c r="AG49" i="3"/>
  <c r="AH49" i="3" s="1"/>
  <c r="AG50" i="3"/>
  <c r="AH50" i="3" s="1"/>
  <c r="AG51" i="3"/>
  <c r="AH51" i="3" s="1"/>
  <c r="AG52" i="3"/>
  <c r="AH52" i="3" s="1"/>
  <c r="AG53" i="3"/>
  <c r="AH53" i="3" s="1"/>
  <c r="J34" i="2"/>
  <c r="K34" i="2" s="1"/>
  <c r="L34" i="2" s="1"/>
  <c r="J33" i="2"/>
  <c r="G34" i="6"/>
  <c r="H101" i="2" s="1"/>
  <c r="H34" i="6"/>
  <c r="I101" i="2" s="1"/>
  <c r="I34" i="6"/>
  <c r="J101" i="2" s="1"/>
  <c r="J34" i="6"/>
  <c r="K101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4" i="6"/>
  <c r="F23" i="6"/>
  <c r="G23" i="6"/>
  <c r="H23" i="6"/>
  <c r="I23" i="6"/>
  <c r="J23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D10" i="32"/>
  <c r="J48" i="6"/>
  <c r="I48" i="6"/>
  <c r="H48" i="6"/>
  <c r="G48" i="6"/>
  <c r="F48" i="6"/>
  <c r="F18" i="6"/>
  <c r="J86" i="3"/>
  <c r="O86" i="3" s="1"/>
  <c r="J87" i="3"/>
  <c r="O87" i="3" s="1"/>
  <c r="J88" i="3"/>
  <c r="O88" i="3" s="1"/>
  <c r="J89" i="3"/>
  <c r="O89" i="3" s="1"/>
  <c r="J90" i="3"/>
  <c r="O90" i="3" s="1"/>
  <c r="J91" i="3"/>
  <c r="O91" i="3" s="1"/>
  <c r="J92" i="3"/>
  <c r="O92" i="3" s="1"/>
  <c r="J93" i="3"/>
  <c r="O93" i="3" s="1"/>
  <c r="J94" i="3"/>
  <c r="O94" i="3" s="1"/>
  <c r="J95" i="3"/>
  <c r="O95" i="3" s="1"/>
  <c r="J96" i="3"/>
  <c r="O96" i="3" s="1"/>
  <c r="J97" i="3"/>
  <c r="O97" i="3" s="1"/>
  <c r="J98" i="3"/>
  <c r="O98" i="3" s="1"/>
  <c r="J99" i="3"/>
  <c r="O99" i="3" s="1"/>
  <c r="I114" i="2"/>
  <c r="J114" i="2"/>
  <c r="K114" i="2"/>
  <c r="I73" i="2"/>
  <c r="J73" i="2" s="1"/>
  <c r="K73" i="2" s="1"/>
  <c r="L73" i="2" s="1"/>
  <c r="I69" i="2"/>
  <c r="J69" i="2" s="1"/>
  <c r="K69" i="2" s="1"/>
  <c r="L69" i="2" s="1"/>
  <c r="I70" i="2"/>
  <c r="I71" i="2"/>
  <c r="J71" i="2" s="1"/>
  <c r="K71" i="2" s="1"/>
  <c r="L71" i="2" s="1"/>
  <c r="I72" i="2"/>
  <c r="J72" i="2" s="1"/>
  <c r="K72" i="2" s="1"/>
  <c r="L72" i="2" s="1"/>
  <c r="I74" i="2"/>
  <c r="J74" i="2" s="1"/>
  <c r="K74" i="2" s="1"/>
  <c r="L74" i="2" s="1"/>
  <c r="I75" i="2"/>
  <c r="J75" i="2" s="1"/>
  <c r="K75" i="2" s="1"/>
  <c r="L75" i="2" s="1"/>
  <c r="I76" i="2"/>
  <c r="J76" i="2" s="1"/>
  <c r="K76" i="2" s="1"/>
  <c r="L76" i="2" s="1"/>
  <c r="I77" i="2"/>
  <c r="J77" i="2" s="1"/>
  <c r="K77" i="2" s="1"/>
  <c r="L77" i="2" s="1"/>
  <c r="I78" i="2"/>
  <c r="J78" i="2" s="1"/>
  <c r="K78" i="2" s="1"/>
  <c r="L78" i="2" s="1"/>
  <c r="I79" i="2"/>
  <c r="J79" i="2" s="1"/>
  <c r="K79" i="2" s="1"/>
  <c r="L79" i="2" s="1"/>
  <c r="I80" i="2"/>
  <c r="I81" i="2"/>
  <c r="J81" i="2" s="1"/>
  <c r="K81" i="2" s="1"/>
  <c r="L81" i="2" s="1"/>
  <c r="I82" i="2"/>
  <c r="J82" i="2" s="1"/>
  <c r="K82" i="2" s="1"/>
  <c r="L82" i="2" s="1"/>
  <c r="I83" i="2"/>
  <c r="J83" i="2" s="1"/>
  <c r="K83" i="2" s="1"/>
  <c r="L83" i="2" s="1"/>
  <c r="I84" i="2"/>
  <c r="J84" i="2" s="1"/>
  <c r="K84" i="2" s="1"/>
  <c r="L84" i="2" s="1"/>
  <c r="I85" i="2"/>
  <c r="J85" i="2" s="1"/>
  <c r="K85" i="2" s="1"/>
  <c r="L85" i="2" s="1"/>
  <c r="I86" i="2"/>
  <c r="J86" i="2" s="1"/>
  <c r="K86" i="2" s="1"/>
  <c r="L86" i="2" s="1"/>
  <c r="I87" i="2"/>
  <c r="J87" i="2" s="1"/>
  <c r="K87" i="2" s="1"/>
  <c r="L87" i="2" s="1"/>
  <c r="I88" i="2"/>
  <c r="J88" i="2" s="1"/>
  <c r="K88" i="2" s="1"/>
  <c r="L88" i="2" s="1"/>
  <c r="I115" i="2"/>
  <c r="J115" i="2" s="1"/>
  <c r="K115" i="2" s="1"/>
  <c r="L115" i="2" s="1"/>
  <c r="I116" i="2"/>
  <c r="J116" i="2" s="1"/>
  <c r="I117" i="2"/>
  <c r="J117" i="2" s="1"/>
  <c r="K117" i="2" s="1"/>
  <c r="L117" i="2" s="1"/>
  <c r="I118" i="2"/>
  <c r="J118" i="2" s="1"/>
  <c r="K118" i="2" s="1"/>
  <c r="L118" i="2" s="1"/>
  <c r="I119" i="2"/>
  <c r="J119" i="2" s="1"/>
  <c r="K119" i="2" s="1"/>
  <c r="L119" i="2" s="1"/>
  <c r="I120" i="2"/>
  <c r="J120" i="2" s="1"/>
  <c r="K120" i="2" s="1"/>
  <c r="L120" i="2" s="1"/>
  <c r="I121" i="2"/>
  <c r="J121" i="2" s="1"/>
  <c r="K121" i="2" s="1"/>
  <c r="L121" i="2" s="1"/>
  <c r="I122" i="2"/>
  <c r="J122" i="2" s="1"/>
  <c r="K122" i="2" s="1"/>
  <c r="L122" i="2" s="1"/>
  <c r="I123" i="2"/>
  <c r="J123" i="2" s="1"/>
  <c r="I131" i="2"/>
  <c r="J131" i="2" s="1"/>
  <c r="I135" i="2"/>
  <c r="J135" i="2" s="1"/>
  <c r="K135" i="2" s="1"/>
  <c r="L135" i="2" s="1"/>
  <c r="I136" i="2"/>
  <c r="J136" i="2" s="1"/>
  <c r="K136" i="2" s="1"/>
  <c r="L136" i="2" s="1"/>
  <c r="I137" i="2"/>
  <c r="J137" i="2" s="1"/>
  <c r="K137" i="2" s="1"/>
  <c r="L137" i="2" s="1"/>
  <c r="I138" i="2"/>
  <c r="J138" i="2" s="1"/>
  <c r="K138" i="2" s="1"/>
  <c r="L138" i="2" s="1"/>
  <c r="I139" i="2"/>
  <c r="J139" i="2" s="1"/>
  <c r="K139" i="2" s="1"/>
  <c r="L139" i="2" s="1"/>
  <c r="I140" i="2"/>
  <c r="J140" i="2" s="1"/>
  <c r="K140" i="2" s="1"/>
  <c r="L140" i="2" s="1"/>
  <c r="I141" i="2"/>
  <c r="J141" i="2" s="1"/>
  <c r="K141" i="2" s="1"/>
  <c r="L141" i="2" s="1"/>
  <c r="I142" i="2"/>
  <c r="J142" i="2" s="1"/>
  <c r="K142" i="2" s="1"/>
  <c r="L142" i="2" s="1"/>
  <c r="I143" i="2"/>
  <c r="J143" i="2" s="1"/>
  <c r="K143" i="2" s="1"/>
  <c r="L143" i="2" s="1"/>
  <c r="I144" i="2"/>
  <c r="J144" i="2" s="1"/>
  <c r="K144" i="2" s="1"/>
  <c r="L144" i="2" s="1"/>
  <c r="I145" i="2"/>
  <c r="J145" i="2" s="1"/>
  <c r="K145" i="2" s="1"/>
  <c r="L145" i="2" s="1"/>
  <c r="I146" i="2"/>
  <c r="J146" i="2" s="1"/>
  <c r="K146" i="2" s="1"/>
  <c r="L146" i="2" s="1"/>
  <c r="I147" i="2"/>
  <c r="J147" i="2" s="1"/>
  <c r="K147" i="2" s="1"/>
  <c r="L147" i="2" s="1"/>
  <c r="I148" i="2"/>
  <c r="J148" i="2" s="1"/>
  <c r="K148" i="2" s="1"/>
  <c r="L148" i="2" s="1"/>
  <c r="I149" i="2"/>
  <c r="J149" i="2" s="1"/>
  <c r="K149" i="2" s="1"/>
  <c r="L149" i="2" s="1"/>
  <c r="I150" i="2"/>
  <c r="J150" i="2" s="1"/>
  <c r="K150" i="2" s="1"/>
  <c r="L150" i="2" s="1"/>
  <c r="I151" i="2"/>
  <c r="J151" i="2" s="1"/>
  <c r="K151" i="2" s="1"/>
  <c r="L151" i="2" s="1"/>
  <c r="I152" i="2"/>
  <c r="J152" i="2" s="1"/>
  <c r="K152" i="2" s="1"/>
  <c r="L152" i="2" s="1"/>
  <c r="I153" i="2"/>
  <c r="J153" i="2" s="1"/>
  <c r="K153" i="2" s="1"/>
  <c r="L153" i="2" s="1"/>
  <c r="I154" i="2"/>
  <c r="J154" i="2" s="1"/>
  <c r="K154" i="2" s="1"/>
  <c r="L154" i="2" s="1"/>
  <c r="J32" i="2"/>
  <c r="K32" i="2" s="1"/>
  <c r="L32" i="2" s="1"/>
  <c r="J35" i="2"/>
  <c r="K35" i="2" s="1"/>
  <c r="L35" i="2" s="1"/>
  <c r="J36" i="2"/>
  <c r="K36" i="2" s="1"/>
  <c r="L36" i="2" s="1"/>
  <c r="J46" i="2"/>
  <c r="J51" i="2"/>
  <c r="K51" i="2" s="1"/>
  <c r="L51" i="2" s="1"/>
  <c r="J52" i="2"/>
  <c r="K52" i="2" s="1"/>
  <c r="L52" i="2" s="1"/>
  <c r="I171" i="2"/>
  <c r="J171" i="2" s="1"/>
  <c r="I172" i="2"/>
  <c r="J172" i="2" s="1"/>
  <c r="K172" i="2" s="1"/>
  <c r="J80" i="2"/>
  <c r="K80" i="2" s="1"/>
  <c r="L80" i="2" s="1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 s="1"/>
  <c r="L42" i="5"/>
  <c r="O42" i="5" s="1"/>
  <c r="L43" i="5"/>
  <c r="O43" i="5"/>
  <c r="L44" i="5"/>
  <c r="O44" i="5" s="1"/>
  <c r="L45" i="5"/>
  <c r="O45" i="5" s="1"/>
  <c r="L46" i="5"/>
  <c r="O46" i="5" s="1"/>
  <c r="L47" i="5"/>
  <c r="O47" i="5"/>
  <c r="L48" i="5"/>
  <c r="O48" i="5" s="1"/>
  <c r="L49" i="5"/>
  <c r="O49" i="5" s="1"/>
  <c r="L50" i="5"/>
  <c r="O50" i="5" s="1"/>
  <c r="L51" i="5"/>
  <c r="O51" i="5"/>
  <c r="L52" i="5"/>
  <c r="O52" i="5" s="1"/>
  <c r="L53" i="5"/>
  <c r="O53" i="5" s="1"/>
  <c r="L54" i="5"/>
  <c r="O54" i="5" s="1"/>
  <c r="L55" i="5"/>
  <c r="O55" i="5"/>
  <c r="L56" i="5"/>
  <c r="O56" i="5" s="1"/>
  <c r="L57" i="5"/>
  <c r="O57" i="5" s="1"/>
  <c r="L58" i="5"/>
  <c r="O58" i="5" s="1"/>
  <c r="L59" i="5"/>
  <c r="O59" i="5"/>
  <c r="L60" i="5"/>
  <c r="O60" i="5" s="1"/>
  <c r="L61" i="5"/>
  <c r="O61" i="5" s="1"/>
  <c r="L62" i="5"/>
  <c r="O62" i="5" s="1"/>
  <c r="L63" i="5"/>
  <c r="O63" i="5"/>
  <c r="L64" i="5"/>
  <c r="O64" i="5" s="1"/>
  <c r="L65" i="5"/>
  <c r="O65" i="5" s="1"/>
  <c r="L66" i="5"/>
  <c r="O66" i="5" s="1"/>
  <c r="L67" i="5"/>
  <c r="O67" i="5"/>
  <c r="L68" i="5"/>
  <c r="O68" i="5" s="1"/>
  <c r="L69" i="5"/>
  <c r="O69" i="5" s="1"/>
  <c r="L70" i="5"/>
  <c r="O70" i="5" s="1"/>
  <c r="L71" i="5"/>
  <c r="O71" i="5"/>
  <c r="L72" i="5"/>
  <c r="O72" i="5" s="1"/>
  <c r="L73" i="5"/>
  <c r="O73" i="5" s="1"/>
  <c r="L74" i="5"/>
  <c r="O74" i="5" s="1"/>
  <c r="L75" i="5"/>
  <c r="O75" i="5"/>
  <c r="L76" i="5"/>
  <c r="O76" i="5" s="1"/>
  <c r="L77" i="5"/>
  <c r="O77" i="5" s="1"/>
  <c r="L78" i="5"/>
  <c r="O78" i="5" s="1"/>
  <c r="L79" i="5"/>
  <c r="O79" i="5"/>
  <c r="L80" i="5"/>
  <c r="O80" i="5" s="1"/>
  <c r="L81" i="5"/>
  <c r="O81" i="5" s="1"/>
  <c r="L82" i="5"/>
  <c r="O82" i="5" s="1"/>
  <c r="L83" i="5"/>
  <c r="O83" i="5"/>
  <c r="L84" i="5"/>
  <c r="O84" i="5" s="1"/>
  <c r="L85" i="5"/>
  <c r="O85" i="5" s="1"/>
  <c r="L86" i="5"/>
  <c r="O86" i="5" s="1"/>
  <c r="L87" i="5"/>
  <c r="O87" i="5"/>
  <c r="L88" i="5"/>
  <c r="O88" i="5" s="1"/>
  <c r="L89" i="5"/>
  <c r="O89" i="5" s="1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69" i="3"/>
  <c r="E168" i="3"/>
  <c r="E137" i="3"/>
  <c r="E136" i="3"/>
  <c r="E106" i="3"/>
  <c r="E105" i="3"/>
  <c r="E73" i="3"/>
  <c r="E72" i="3"/>
  <c r="E40" i="3"/>
  <c r="AG54" i="3"/>
  <c r="AH54" i="3" s="1"/>
  <c r="AG55" i="3"/>
  <c r="AH55" i="3" s="1"/>
  <c r="AG56" i="3"/>
  <c r="AH56" i="3" s="1"/>
  <c r="AG57" i="3"/>
  <c r="AH57" i="3" s="1"/>
  <c r="AG58" i="3"/>
  <c r="AH58" i="3" s="1"/>
  <c r="AG59" i="3"/>
  <c r="AH59" i="3" s="1"/>
  <c r="AG60" i="3"/>
  <c r="AH60" i="3" s="1"/>
  <c r="AG61" i="3"/>
  <c r="AH61" i="3" s="1"/>
  <c r="AG62" i="3"/>
  <c r="AH62" i="3" s="1"/>
  <c r="AG63" i="3"/>
  <c r="AH63" i="3" s="1"/>
  <c r="AG64" i="3"/>
  <c r="AH64" i="3" s="1"/>
  <c r="AG65" i="3"/>
  <c r="AH65" i="3" s="1"/>
  <c r="AG66" i="3"/>
  <c r="AH66" i="3" s="1"/>
  <c r="AG67" i="3"/>
  <c r="AH67" i="3" s="1"/>
  <c r="D99" i="3"/>
  <c r="D132" i="3" s="1"/>
  <c r="D163" i="3" s="1"/>
  <c r="D195" i="3" s="1"/>
  <c r="D227" i="3" s="1"/>
  <c r="D98" i="3"/>
  <c r="D131" i="3" s="1"/>
  <c r="D162" i="3" s="1"/>
  <c r="D194" i="3" s="1"/>
  <c r="D226" i="3" s="1"/>
  <c r="D97" i="3"/>
  <c r="D130" i="3" s="1"/>
  <c r="D161" i="3" s="1"/>
  <c r="D193" i="3" s="1"/>
  <c r="D225" i="3" s="1"/>
  <c r="D96" i="3"/>
  <c r="D129" i="3" s="1"/>
  <c r="D160" i="3" s="1"/>
  <c r="D192" i="3" s="1"/>
  <c r="D224" i="3" s="1"/>
  <c r="D95" i="3"/>
  <c r="D128" i="3" s="1"/>
  <c r="D159" i="3" s="1"/>
  <c r="D191" i="3" s="1"/>
  <c r="D223" i="3" s="1"/>
  <c r="D94" i="3"/>
  <c r="D127" i="3" s="1"/>
  <c r="D158" i="3" s="1"/>
  <c r="D190" i="3" s="1"/>
  <c r="D222" i="3" s="1"/>
  <c r="D93" i="3"/>
  <c r="D126" i="3" s="1"/>
  <c r="D157" i="3" s="1"/>
  <c r="D189" i="3" s="1"/>
  <c r="D221" i="3" s="1"/>
  <c r="D92" i="3"/>
  <c r="D125" i="3" s="1"/>
  <c r="D156" i="3" s="1"/>
  <c r="D188" i="3" s="1"/>
  <c r="D220" i="3" s="1"/>
  <c r="D91" i="3"/>
  <c r="D124" i="3" s="1"/>
  <c r="D155" i="3" s="1"/>
  <c r="D187" i="3" s="1"/>
  <c r="D219" i="3" s="1"/>
  <c r="D90" i="3"/>
  <c r="D123" i="3" s="1"/>
  <c r="D154" i="3" s="1"/>
  <c r="D186" i="3" s="1"/>
  <c r="D218" i="3" s="1"/>
  <c r="D89" i="3"/>
  <c r="D122" i="3" s="1"/>
  <c r="D153" i="3" s="1"/>
  <c r="D185" i="3" s="1"/>
  <c r="D217" i="3" s="1"/>
  <c r="D88" i="3"/>
  <c r="D121" i="3" s="1"/>
  <c r="D152" i="3" s="1"/>
  <c r="D184" i="3" s="1"/>
  <c r="D216" i="3" s="1"/>
  <c r="D87" i="3"/>
  <c r="D120" i="3" s="1"/>
  <c r="D151" i="3" s="1"/>
  <c r="D183" i="3" s="1"/>
  <c r="D215" i="3" s="1"/>
  <c r="D86" i="3"/>
  <c r="D119" i="3" s="1"/>
  <c r="D150" i="3" s="1"/>
  <c r="D182" i="3" s="1"/>
  <c r="D214" i="3" s="1"/>
  <c r="D85" i="3"/>
  <c r="D118" i="3" s="1"/>
  <c r="D149" i="3" s="1"/>
  <c r="D181" i="3" s="1"/>
  <c r="D213" i="3" s="1"/>
  <c r="D84" i="3"/>
  <c r="D117" i="3" s="1"/>
  <c r="D148" i="3" s="1"/>
  <c r="D180" i="3" s="1"/>
  <c r="D212" i="3" s="1"/>
  <c r="D83" i="3"/>
  <c r="D116" i="3" s="1"/>
  <c r="D147" i="3" s="1"/>
  <c r="D179" i="3" s="1"/>
  <c r="D211" i="3" s="1"/>
  <c r="D82" i="3"/>
  <c r="D115" i="3" s="1"/>
  <c r="D146" i="3" s="1"/>
  <c r="D178" i="3" s="1"/>
  <c r="D210" i="3" s="1"/>
  <c r="D81" i="3"/>
  <c r="D114" i="3" s="1"/>
  <c r="D145" i="3" s="1"/>
  <c r="D177" i="3" s="1"/>
  <c r="D209" i="3" s="1"/>
  <c r="D80" i="3"/>
  <c r="D113" i="3" s="1"/>
  <c r="D144" i="3" s="1"/>
  <c r="D176" i="3" s="1"/>
  <c r="D208" i="3" s="1"/>
  <c r="E9" i="32"/>
  <c r="H42" i="8"/>
  <c r="J45" i="2"/>
  <c r="J70" i="2"/>
  <c r="K70" i="2" s="1"/>
  <c r="L70" i="2" s="1"/>
  <c r="J42" i="8"/>
  <c r="K116" i="2"/>
  <c r="L116" i="2" s="1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F159" i="3"/>
  <c r="AG159" i="3" s="1"/>
  <c r="AH159" i="3" s="1"/>
  <c r="K123" i="2"/>
  <c r="L123" i="2" s="1"/>
  <c r="K33" i="2"/>
  <c r="L33" i="2" s="1"/>
  <c r="J130" i="3" l="1"/>
  <c r="O130" i="3" s="1"/>
  <c r="L38" i="2"/>
  <c r="L125" i="2"/>
  <c r="L172" i="2"/>
  <c r="L90" i="2"/>
  <c r="F160" i="3"/>
  <c r="F192" i="3" s="1"/>
  <c r="AG183" i="3"/>
  <c r="AH183" i="3" s="1"/>
  <c r="F215" i="3"/>
  <c r="AG215" i="3" s="1"/>
  <c r="AH215" i="3" s="1"/>
  <c r="F144" i="3"/>
  <c r="AG144" i="3" s="1"/>
  <c r="J121" i="3"/>
  <c r="O121" i="3" s="1"/>
  <c r="AG194" i="3"/>
  <c r="AH194" i="3" s="1"/>
  <c r="F226" i="3"/>
  <c r="AG226" i="3" s="1"/>
  <c r="AH226" i="3" s="1"/>
  <c r="AG178" i="3"/>
  <c r="AH178" i="3" s="1"/>
  <c r="F210" i="3"/>
  <c r="AG210" i="3" s="1"/>
  <c r="AH210" i="3" s="1"/>
  <c r="AG188" i="3"/>
  <c r="AH188" i="3" s="1"/>
  <c r="F220" i="3"/>
  <c r="AG220" i="3" s="1"/>
  <c r="AH220" i="3" s="1"/>
  <c r="AG92" i="3"/>
  <c r="AH92" i="3" s="1"/>
  <c r="AG181" i="3"/>
  <c r="AH181" i="3" s="1"/>
  <c r="F213" i="3"/>
  <c r="AG213" i="3" s="1"/>
  <c r="AH213" i="3" s="1"/>
  <c r="F95" i="9"/>
  <c r="J95" i="9"/>
  <c r="F96" i="9"/>
  <c r="K36" i="6"/>
  <c r="AG91" i="3"/>
  <c r="AH91" i="3" s="1"/>
  <c r="AG87" i="3"/>
  <c r="AH87" i="3" s="1"/>
  <c r="AG120" i="3"/>
  <c r="F155" i="3"/>
  <c r="F187" i="3" s="1"/>
  <c r="AG132" i="3"/>
  <c r="AG95" i="3"/>
  <c r="AH95" i="3" s="1"/>
  <c r="F89" i="9"/>
  <c r="F90" i="9"/>
  <c r="H32" i="9"/>
  <c r="H58" i="9" s="1"/>
  <c r="R82" i="3"/>
  <c r="Y82" i="3"/>
  <c r="P82" i="3"/>
  <c r="N82" i="3"/>
  <c r="AD82" i="3" s="1"/>
  <c r="T82" i="3"/>
  <c r="S82" i="3"/>
  <c r="I130" i="3"/>
  <c r="T130" i="3"/>
  <c r="N130" i="3"/>
  <c r="AD130" i="3" s="1"/>
  <c r="R99" i="3"/>
  <c r="Y99" i="3"/>
  <c r="S99" i="3"/>
  <c r="P99" i="3"/>
  <c r="N99" i="3"/>
  <c r="AD99" i="3" s="1"/>
  <c r="T99" i="3"/>
  <c r="R87" i="3"/>
  <c r="Y87" i="3"/>
  <c r="S87" i="3"/>
  <c r="P87" i="3"/>
  <c r="N87" i="3"/>
  <c r="AD87" i="3" s="1"/>
  <c r="T87" i="3"/>
  <c r="R85" i="3"/>
  <c r="Y85" i="3"/>
  <c r="N85" i="3"/>
  <c r="AD85" i="3" s="1"/>
  <c r="T85" i="3"/>
  <c r="S85" i="3"/>
  <c r="P85" i="3"/>
  <c r="R98" i="3"/>
  <c r="Y98" i="3"/>
  <c r="P98" i="3"/>
  <c r="N98" i="3"/>
  <c r="AD98" i="3" s="1"/>
  <c r="T98" i="3"/>
  <c r="S98" i="3"/>
  <c r="R86" i="3"/>
  <c r="Y86" i="3"/>
  <c r="P86" i="3"/>
  <c r="N86" i="3"/>
  <c r="AD86" i="3" s="1"/>
  <c r="T86" i="3"/>
  <c r="S86" i="3"/>
  <c r="AG125" i="3"/>
  <c r="R97" i="3"/>
  <c r="Y97" i="3"/>
  <c r="N97" i="3"/>
  <c r="AD97" i="3" s="1"/>
  <c r="T97" i="3"/>
  <c r="S97" i="3"/>
  <c r="P97" i="3"/>
  <c r="R93" i="3"/>
  <c r="Y93" i="3"/>
  <c r="N93" i="3"/>
  <c r="AD93" i="3" s="1"/>
  <c r="T93" i="3"/>
  <c r="S93" i="3"/>
  <c r="P93" i="3"/>
  <c r="R89" i="3"/>
  <c r="Y89" i="3"/>
  <c r="N89" i="3"/>
  <c r="AD89" i="3" s="1"/>
  <c r="T89" i="3"/>
  <c r="S89" i="3"/>
  <c r="P89" i="3"/>
  <c r="R83" i="3"/>
  <c r="Y83" i="3"/>
  <c r="S83" i="3"/>
  <c r="P83" i="3"/>
  <c r="N83" i="3"/>
  <c r="AD83" i="3" s="1"/>
  <c r="T83" i="3"/>
  <c r="R95" i="3"/>
  <c r="Y95" i="3"/>
  <c r="S95" i="3"/>
  <c r="P95" i="3"/>
  <c r="N95" i="3"/>
  <c r="AD95" i="3" s="1"/>
  <c r="T95" i="3"/>
  <c r="R91" i="3"/>
  <c r="Y91" i="3"/>
  <c r="S91" i="3"/>
  <c r="P91" i="3"/>
  <c r="N91" i="3"/>
  <c r="AD91" i="3" s="1"/>
  <c r="T91" i="3"/>
  <c r="R121" i="3"/>
  <c r="I121" i="3"/>
  <c r="T121" i="3"/>
  <c r="S121" i="3"/>
  <c r="N121" i="3"/>
  <c r="P121" i="3"/>
  <c r="R94" i="3"/>
  <c r="Y94" i="3"/>
  <c r="P94" i="3"/>
  <c r="N94" i="3"/>
  <c r="AD94" i="3" s="1"/>
  <c r="T94" i="3"/>
  <c r="S94" i="3"/>
  <c r="R90" i="3"/>
  <c r="Y90" i="3"/>
  <c r="P90" i="3"/>
  <c r="N90" i="3"/>
  <c r="AD90" i="3" s="1"/>
  <c r="T90" i="3"/>
  <c r="S90" i="3"/>
  <c r="F153" i="3"/>
  <c r="AG153" i="3" s="1"/>
  <c r="AH153" i="3" s="1"/>
  <c r="R96" i="3"/>
  <c r="Y96" i="3"/>
  <c r="T96" i="3"/>
  <c r="S96" i="3"/>
  <c r="N96" i="3"/>
  <c r="AD96" i="3" s="1"/>
  <c r="P96" i="3"/>
  <c r="R92" i="3"/>
  <c r="Y92" i="3"/>
  <c r="T92" i="3"/>
  <c r="S92" i="3"/>
  <c r="N92" i="3"/>
  <c r="AD92" i="3" s="1"/>
  <c r="P92" i="3"/>
  <c r="R88" i="3"/>
  <c r="Y88" i="3"/>
  <c r="T88" i="3"/>
  <c r="S88" i="3"/>
  <c r="N88" i="3"/>
  <c r="AD88" i="3" s="1"/>
  <c r="P88" i="3"/>
  <c r="R84" i="3"/>
  <c r="Y84" i="3"/>
  <c r="T84" i="3"/>
  <c r="S84" i="3"/>
  <c r="N84" i="3"/>
  <c r="AD84" i="3" s="1"/>
  <c r="P84" i="3"/>
  <c r="AG96" i="3"/>
  <c r="AH96" i="3" s="1"/>
  <c r="AG88" i="3"/>
  <c r="AH88" i="3" s="1"/>
  <c r="I32" i="9"/>
  <c r="I58" i="9" s="1"/>
  <c r="G32" i="9"/>
  <c r="G58" i="9" s="1"/>
  <c r="F32" i="9"/>
  <c r="Y81" i="3"/>
  <c r="Y80" i="3"/>
  <c r="N80" i="3"/>
  <c r="N81" i="3"/>
  <c r="AG118" i="3"/>
  <c r="F161" i="3"/>
  <c r="AG161" i="3" s="1"/>
  <c r="AH161" i="3" s="1"/>
  <c r="J129" i="3"/>
  <c r="O129" i="3" s="1"/>
  <c r="J125" i="3"/>
  <c r="O125" i="3" s="1"/>
  <c r="J160" i="3"/>
  <c r="O160" i="3" s="1"/>
  <c r="J152" i="3"/>
  <c r="O152" i="3" s="1"/>
  <c r="AF97" i="3"/>
  <c r="AF83" i="3"/>
  <c r="J113" i="3"/>
  <c r="J100" i="3"/>
  <c r="AF86" i="3"/>
  <c r="AF98" i="3"/>
  <c r="AF84" i="3"/>
  <c r="E113" i="3"/>
  <c r="AF87" i="3"/>
  <c r="AF91" i="3"/>
  <c r="AF95" i="3"/>
  <c r="AF99" i="3"/>
  <c r="J119" i="3"/>
  <c r="O119" i="3" s="1"/>
  <c r="AF85" i="3"/>
  <c r="J115" i="3"/>
  <c r="O115" i="3" s="1"/>
  <c r="J114" i="3"/>
  <c r="AF80" i="3"/>
  <c r="AF89" i="3"/>
  <c r="AF93" i="3"/>
  <c r="J117" i="3"/>
  <c r="O117" i="3" s="1"/>
  <c r="E115" i="3"/>
  <c r="E146" i="3" s="1"/>
  <c r="AF90" i="3"/>
  <c r="AF94" i="3"/>
  <c r="J118" i="3"/>
  <c r="O118" i="3" s="1"/>
  <c r="E116" i="3"/>
  <c r="E147" i="3" s="1"/>
  <c r="F145" i="3"/>
  <c r="F177" i="3" s="1"/>
  <c r="F157" i="3"/>
  <c r="F189" i="3" s="1"/>
  <c r="J128" i="3"/>
  <c r="O128" i="3" s="1"/>
  <c r="AF88" i="3"/>
  <c r="AF92" i="3"/>
  <c r="AF96" i="3"/>
  <c r="J126" i="3"/>
  <c r="O126" i="3" s="1"/>
  <c r="E132" i="3"/>
  <c r="E120" i="3"/>
  <c r="J116" i="3"/>
  <c r="O116" i="3" s="1"/>
  <c r="AF82" i="3"/>
  <c r="AF81" i="3"/>
  <c r="AG160" i="3"/>
  <c r="AH160" i="3" s="1"/>
  <c r="J123" i="3"/>
  <c r="O123" i="3" s="1"/>
  <c r="AG86" i="3"/>
  <c r="AH86" i="3" s="1"/>
  <c r="J127" i="3"/>
  <c r="O127" i="3" s="1"/>
  <c r="F158" i="3"/>
  <c r="AG158" i="3" s="1"/>
  <c r="AH158" i="3" s="1"/>
  <c r="J131" i="3"/>
  <c r="O131" i="3" s="1"/>
  <c r="AG150" i="3"/>
  <c r="AH150" i="3" s="1"/>
  <c r="F182" i="3"/>
  <c r="AG115" i="3"/>
  <c r="AH115" i="3" s="1"/>
  <c r="AG119" i="3"/>
  <c r="J122" i="3"/>
  <c r="O122" i="3" s="1"/>
  <c r="AG90" i="3"/>
  <c r="AH90" i="3" s="1"/>
  <c r="AG131" i="3"/>
  <c r="AG94" i="3"/>
  <c r="AH94" i="3" s="1"/>
  <c r="F185" i="3"/>
  <c r="AG98" i="3"/>
  <c r="AH98" i="3" s="1"/>
  <c r="AG82" i="3"/>
  <c r="AH82" i="3" s="1"/>
  <c r="I51" i="8"/>
  <c r="AG162" i="3"/>
  <c r="AH162" i="3" s="1"/>
  <c r="K51" i="8"/>
  <c r="K46" i="8"/>
  <c r="J120" i="3"/>
  <c r="O120" i="3" s="1"/>
  <c r="I61" i="8"/>
  <c r="J132" i="3"/>
  <c r="O132" i="3" s="1"/>
  <c r="J124" i="3"/>
  <c r="O124" i="3" s="1"/>
  <c r="J46" i="8"/>
  <c r="J51" i="8"/>
  <c r="AG97" i="3"/>
  <c r="AH97" i="3" s="1"/>
  <c r="AG93" i="3"/>
  <c r="AH93" i="3" s="1"/>
  <c r="AG89" i="3"/>
  <c r="AH89" i="3" s="1"/>
  <c r="AG85" i="3"/>
  <c r="AH85" i="3" s="1"/>
  <c r="AG68" i="3"/>
  <c r="AG81" i="3"/>
  <c r="AH81" i="3" s="1"/>
  <c r="H114" i="3"/>
  <c r="I46" i="8"/>
  <c r="F55" i="6"/>
  <c r="G12" i="6" s="1"/>
  <c r="G55" i="6" s="1"/>
  <c r="H113" i="3"/>
  <c r="J26" i="2"/>
  <c r="J14" i="7" s="1"/>
  <c r="K26" i="2"/>
  <c r="K14" i="7" s="1"/>
  <c r="I26" i="2"/>
  <c r="I14" i="7" s="1"/>
  <c r="I125" i="2"/>
  <c r="G95" i="9" s="1"/>
  <c r="I38" i="7"/>
  <c r="H46" i="8"/>
  <c r="K45" i="2"/>
  <c r="I38" i="2"/>
  <c r="AG146" i="3"/>
  <c r="AH146" i="3" s="1"/>
  <c r="E10" i="32"/>
  <c r="F10" i="32"/>
  <c r="E8" i="32"/>
  <c r="F8" i="32"/>
  <c r="F58" i="6"/>
  <c r="G15" i="6" s="1"/>
  <c r="G58" i="6" s="1"/>
  <c r="H15" i="6" s="1"/>
  <c r="H58" i="6" s="1"/>
  <c r="I15" i="6" s="1"/>
  <c r="I58" i="6" s="1"/>
  <c r="J15" i="6" s="1"/>
  <c r="J58" i="6" s="1"/>
  <c r="K15" i="6" s="1"/>
  <c r="K58" i="6" s="1"/>
  <c r="K61" i="8"/>
  <c r="J174" i="2"/>
  <c r="K38" i="2"/>
  <c r="J61" i="8"/>
  <c r="AG151" i="3"/>
  <c r="AH151" i="3" s="1"/>
  <c r="F195" i="3"/>
  <c r="AG156" i="3"/>
  <c r="AH156" i="3" s="1"/>
  <c r="AG149" i="3"/>
  <c r="AH149" i="3" s="1"/>
  <c r="K90" i="2"/>
  <c r="K125" i="2"/>
  <c r="I95" i="9" s="1"/>
  <c r="J38" i="2"/>
  <c r="J90" i="2"/>
  <c r="J125" i="2"/>
  <c r="H95" i="9" s="1"/>
  <c r="J47" i="2"/>
  <c r="J54" i="2" s="1"/>
  <c r="I174" i="2"/>
  <c r="I156" i="2"/>
  <c r="G96" i="9" s="1"/>
  <c r="I90" i="2"/>
  <c r="H38" i="7"/>
  <c r="O16" i="5"/>
  <c r="F60" i="6"/>
  <c r="G17" i="6" s="1"/>
  <c r="G60" i="6" s="1"/>
  <c r="H17" i="6" s="1"/>
  <c r="H60" i="6" s="1"/>
  <c r="I17" i="6" s="1"/>
  <c r="I60" i="6" s="1"/>
  <c r="J17" i="6" s="1"/>
  <c r="J60" i="6" s="1"/>
  <c r="K17" i="6" s="1"/>
  <c r="K60" i="6" s="1"/>
  <c r="AG80" i="3"/>
  <c r="AH80" i="3" s="1"/>
  <c r="J88" i="9"/>
  <c r="K46" i="2"/>
  <c r="L46" i="2" s="1"/>
  <c r="J156" i="2"/>
  <c r="H96" i="9" s="1"/>
  <c r="K131" i="2"/>
  <c r="K171" i="2"/>
  <c r="L171" i="2" s="1"/>
  <c r="I54" i="2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K8" i="6" s="1"/>
  <c r="F59" i="6"/>
  <c r="G16" i="6" s="1"/>
  <c r="G59" i="6" s="1"/>
  <c r="H16" i="6" s="1"/>
  <c r="H59" i="6" s="1"/>
  <c r="I16" i="6" s="1"/>
  <c r="I59" i="6" s="1"/>
  <c r="J16" i="6" s="1"/>
  <c r="J59" i="6" s="1"/>
  <c r="K16" i="6" s="1"/>
  <c r="K59" i="6" s="1"/>
  <c r="AG121" i="3"/>
  <c r="F152" i="3"/>
  <c r="AG117" i="3"/>
  <c r="F148" i="3"/>
  <c r="AH68" i="3"/>
  <c r="F154" i="3"/>
  <c r="AG123" i="3"/>
  <c r="F191" i="3"/>
  <c r="AG99" i="3"/>
  <c r="AH113" i="3"/>
  <c r="AG116" i="3"/>
  <c r="F147" i="3"/>
  <c r="E131" i="3"/>
  <c r="E129" i="3"/>
  <c r="E127" i="3"/>
  <c r="E125" i="3"/>
  <c r="E123" i="3"/>
  <c r="E121" i="3"/>
  <c r="E119" i="3"/>
  <c r="E118" i="3"/>
  <c r="E130" i="3"/>
  <c r="E128" i="3"/>
  <c r="E126" i="3"/>
  <c r="E124" i="3"/>
  <c r="E122" i="3"/>
  <c r="E117" i="3"/>
  <c r="E114" i="3"/>
  <c r="AD121" i="3" l="1"/>
  <c r="Y130" i="3"/>
  <c r="P130" i="3"/>
  <c r="R130" i="3"/>
  <c r="Y121" i="3"/>
  <c r="F176" i="3"/>
  <c r="AG176" i="3" s="1"/>
  <c r="AH176" i="3" s="1"/>
  <c r="J161" i="3"/>
  <c r="O161" i="3" s="1"/>
  <c r="S130" i="3"/>
  <c r="J85" i="9"/>
  <c r="F58" i="9"/>
  <c r="L174" i="2"/>
  <c r="K156" i="2"/>
  <c r="I96" i="9" s="1"/>
  <c r="L131" i="2"/>
  <c r="L156" i="2" s="1"/>
  <c r="J96" i="9" s="1"/>
  <c r="L45" i="2"/>
  <c r="J89" i="9"/>
  <c r="F208" i="3"/>
  <c r="AG208" i="3" s="1"/>
  <c r="AG185" i="3"/>
  <c r="AH185" i="3" s="1"/>
  <c r="F217" i="3"/>
  <c r="AG217" i="3" s="1"/>
  <c r="AH217" i="3" s="1"/>
  <c r="AG177" i="3"/>
  <c r="F209" i="3"/>
  <c r="AG209" i="3" s="1"/>
  <c r="AH209" i="3" s="1"/>
  <c r="AG187" i="3"/>
  <c r="AH187" i="3" s="1"/>
  <c r="F219" i="3"/>
  <c r="AG219" i="3" s="1"/>
  <c r="AH219" i="3" s="1"/>
  <c r="AG191" i="3"/>
  <c r="AH191" i="3" s="1"/>
  <c r="F223" i="3"/>
  <c r="AG223" i="3" s="1"/>
  <c r="AH223" i="3" s="1"/>
  <c r="AG195" i="3"/>
  <c r="AH195" i="3" s="1"/>
  <c r="F227" i="3"/>
  <c r="AG227" i="3" s="1"/>
  <c r="AH227" i="3" s="1"/>
  <c r="AG182" i="3"/>
  <c r="AH182" i="3" s="1"/>
  <c r="F214" i="3"/>
  <c r="AG214" i="3" s="1"/>
  <c r="AH214" i="3" s="1"/>
  <c r="AG189" i="3"/>
  <c r="AH189" i="3" s="1"/>
  <c r="F221" i="3"/>
  <c r="AG221" i="3" s="1"/>
  <c r="AH221" i="3" s="1"/>
  <c r="AG192" i="3"/>
  <c r="AH192" i="3" s="1"/>
  <c r="F224" i="3"/>
  <c r="AG224" i="3" s="1"/>
  <c r="AH224" i="3" s="1"/>
  <c r="K40" i="6"/>
  <c r="K50" i="6" s="1"/>
  <c r="L103" i="2"/>
  <c r="L108" i="2" s="1"/>
  <c r="L24" i="7" s="1"/>
  <c r="AG155" i="3"/>
  <c r="AH155" i="3" s="1"/>
  <c r="F85" i="9"/>
  <c r="I68" i="9"/>
  <c r="I69" i="9"/>
  <c r="I70" i="9"/>
  <c r="O81" i="3"/>
  <c r="AD81" i="3" s="1"/>
  <c r="P136" i="5"/>
  <c r="R66" i="5"/>
  <c r="R14" i="5"/>
  <c r="F36" i="6" s="1"/>
  <c r="P29" i="5"/>
  <c r="P118" i="5"/>
  <c r="P106" i="5"/>
  <c r="P44" i="5"/>
  <c r="R58" i="5"/>
  <c r="P51" i="5"/>
  <c r="P129" i="5"/>
  <c r="R120" i="5"/>
  <c r="P83" i="5"/>
  <c r="R20" i="5"/>
  <c r="P37" i="5"/>
  <c r="R48" i="5"/>
  <c r="P141" i="5"/>
  <c r="P82" i="5"/>
  <c r="R18" i="5"/>
  <c r="P14" i="5"/>
  <c r="P87" i="5"/>
  <c r="P16" i="5"/>
  <c r="R83" i="5"/>
  <c r="P35" i="5"/>
  <c r="P40" i="5"/>
  <c r="R16" i="5"/>
  <c r="R42" i="5"/>
  <c r="R33" i="5"/>
  <c r="P137" i="5"/>
  <c r="P90" i="5"/>
  <c r="P47" i="5"/>
  <c r="S8" i="5"/>
  <c r="S148" i="5" s="1"/>
  <c r="R26" i="5"/>
  <c r="P116" i="5"/>
  <c r="P109" i="5"/>
  <c r="P54" i="5"/>
  <c r="R60" i="5"/>
  <c r="R130" i="5"/>
  <c r="R132" i="5"/>
  <c r="P104" i="5"/>
  <c r="P97" i="5"/>
  <c r="P38" i="5"/>
  <c r="R52" i="5"/>
  <c r="Y8" i="5"/>
  <c r="Y140" i="5" s="1"/>
  <c r="R32" i="5"/>
  <c r="P147" i="5"/>
  <c r="P133" i="5"/>
  <c r="P86" i="5"/>
  <c r="P39" i="5"/>
  <c r="P134" i="5"/>
  <c r="P112" i="5"/>
  <c r="P50" i="5"/>
  <c r="R44" i="5"/>
  <c r="R102" i="5"/>
  <c r="R87" i="5"/>
  <c r="P80" i="5"/>
  <c r="P77" i="5"/>
  <c r="P135" i="5"/>
  <c r="R40" i="5"/>
  <c r="R135" i="5"/>
  <c r="R39" i="5"/>
  <c r="P68" i="5"/>
  <c r="P65" i="5"/>
  <c r="P119" i="5"/>
  <c r="R19" i="5"/>
  <c r="R114" i="5"/>
  <c r="R46" i="5"/>
  <c r="P108" i="5"/>
  <c r="P101" i="5"/>
  <c r="P42" i="5"/>
  <c r="R29" i="5"/>
  <c r="P145" i="5"/>
  <c r="R98" i="5"/>
  <c r="R96" i="5"/>
  <c r="P105" i="5"/>
  <c r="R103" i="5"/>
  <c r="R71" i="5"/>
  <c r="P76" i="5"/>
  <c r="P73" i="5"/>
  <c r="P131" i="5"/>
  <c r="R30" i="5"/>
  <c r="R111" i="5"/>
  <c r="R82" i="5"/>
  <c r="P48" i="5"/>
  <c r="P41" i="5"/>
  <c r="P95" i="5"/>
  <c r="P88" i="5"/>
  <c r="R95" i="5"/>
  <c r="R31" i="5"/>
  <c r="P36" i="5"/>
  <c r="P25" i="5"/>
  <c r="P79" i="5"/>
  <c r="R148" i="5"/>
  <c r="R119" i="5"/>
  <c r="R112" i="5"/>
  <c r="P72" i="5"/>
  <c r="P69" i="5"/>
  <c r="P127" i="5"/>
  <c r="R36" i="5"/>
  <c r="O80" i="3"/>
  <c r="H88" i="9"/>
  <c r="G89" i="9"/>
  <c r="H89" i="9"/>
  <c r="G88" i="9"/>
  <c r="H19" i="7"/>
  <c r="F57" i="9" s="1"/>
  <c r="F88" i="9"/>
  <c r="I89" i="9"/>
  <c r="I88" i="9"/>
  <c r="AB94" i="3"/>
  <c r="AA94" i="3"/>
  <c r="AB98" i="3"/>
  <c r="AA98" i="3"/>
  <c r="AA96" i="3"/>
  <c r="AB96" i="3"/>
  <c r="AA89" i="3"/>
  <c r="AB89" i="3"/>
  <c r="AA97" i="3"/>
  <c r="AB97" i="3"/>
  <c r="AA85" i="3"/>
  <c r="AB85" i="3"/>
  <c r="AB99" i="3"/>
  <c r="AA99" i="3"/>
  <c r="AA84" i="3"/>
  <c r="AB84" i="3"/>
  <c r="AA92" i="3"/>
  <c r="AB92" i="3"/>
  <c r="AB95" i="3"/>
  <c r="AA95" i="3"/>
  <c r="AA88" i="3"/>
  <c r="AB88" i="3"/>
  <c r="AB90" i="3"/>
  <c r="AA90" i="3"/>
  <c r="R131" i="3"/>
  <c r="I131" i="3"/>
  <c r="Y131" i="3" s="1"/>
  <c r="T131" i="3"/>
  <c r="S131" i="3"/>
  <c r="N131" i="3"/>
  <c r="AD131" i="3" s="1"/>
  <c r="P131" i="3"/>
  <c r="R127" i="3"/>
  <c r="I127" i="3"/>
  <c r="Y127" i="3" s="1"/>
  <c r="T127" i="3"/>
  <c r="S127" i="3"/>
  <c r="P127" i="3"/>
  <c r="N127" i="3"/>
  <c r="AD127" i="3" s="1"/>
  <c r="F193" i="3"/>
  <c r="AB82" i="3"/>
  <c r="AA82" i="3"/>
  <c r="AB86" i="3"/>
  <c r="AA86" i="3"/>
  <c r="R132" i="3"/>
  <c r="I132" i="3"/>
  <c r="Y132" i="3" s="1"/>
  <c r="AB132" i="3" s="1"/>
  <c r="T132" i="3"/>
  <c r="S132" i="3"/>
  <c r="P132" i="3"/>
  <c r="N132" i="3"/>
  <c r="AD132" i="3" s="1"/>
  <c r="R119" i="3"/>
  <c r="I119" i="3"/>
  <c r="Y119" i="3" s="1"/>
  <c r="T119" i="3"/>
  <c r="S119" i="3"/>
  <c r="N119" i="3"/>
  <c r="AD119" i="3" s="1"/>
  <c r="P119" i="3"/>
  <c r="R125" i="3"/>
  <c r="I125" i="3"/>
  <c r="Y125" i="3" s="1"/>
  <c r="T125" i="3"/>
  <c r="S125" i="3"/>
  <c r="P125" i="3"/>
  <c r="N125" i="3"/>
  <c r="AD125" i="3" s="1"/>
  <c r="R122" i="3"/>
  <c r="I122" i="3"/>
  <c r="Y122" i="3" s="1"/>
  <c r="T122" i="3"/>
  <c r="S122" i="3"/>
  <c r="P122" i="3"/>
  <c r="N122" i="3"/>
  <c r="AD122" i="3" s="1"/>
  <c r="R116" i="3"/>
  <c r="I116" i="3"/>
  <c r="Y116" i="3" s="1"/>
  <c r="T116" i="3"/>
  <c r="S116" i="3"/>
  <c r="N116" i="3"/>
  <c r="AD116" i="3" s="1"/>
  <c r="P116" i="3"/>
  <c r="R115" i="3"/>
  <c r="I115" i="3"/>
  <c r="Y115" i="3" s="1"/>
  <c r="T115" i="3"/>
  <c r="S115" i="3"/>
  <c r="N115" i="3"/>
  <c r="AD115" i="3" s="1"/>
  <c r="P115" i="3"/>
  <c r="R152" i="3"/>
  <c r="I152" i="3"/>
  <c r="T152" i="3"/>
  <c r="S152" i="3"/>
  <c r="P152" i="3"/>
  <c r="N152" i="3"/>
  <c r="AD152" i="3" s="1"/>
  <c r="AB83" i="3"/>
  <c r="AA83" i="3"/>
  <c r="AB87" i="3"/>
  <c r="AA87" i="3"/>
  <c r="R124" i="3"/>
  <c r="I124" i="3"/>
  <c r="Y124" i="3" s="1"/>
  <c r="T124" i="3"/>
  <c r="P124" i="3"/>
  <c r="S124" i="3"/>
  <c r="N124" i="3"/>
  <c r="AD124" i="3" s="1"/>
  <c r="R120" i="3"/>
  <c r="I120" i="3"/>
  <c r="Y120" i="3" s="1"/>
  <c r="T120" i="3"/>
  <c r="S120" i="3"/>
  <c r="N120" i="3"/>
  <c r="AD120" i="3" s="1"/>
  <c r="P120" i="3"/>
  <c r="R160" i="3"/>
  <c r="I160" i="3"/>
  <c r="T160" i="3"/>
  <c r="S160" i="3"/>
  <c r="P160" i="3"/>
  <c r="N160" i="3"/>
  <c r="AD160" i="3" s="1"/>
  <c r="R123" i="3"/>
  <c r="I123" i="3"/>
  <c r="Y123" i="3" s="1"/>
  <c r="T123" i="3"/>
  <c r="S123" i="3"/>
  <c r="N123" i="3"/>
  <c r="AD123" i="3" s="1"/>
  <c r="P123" i="3"/>
  <c r="R126" i="3"/>
  <c r="I126" i="3"/>
  <c r="Y126" i="3" s="1"/>
  <c r="T126" i="3"/>
  <c r="P126" i="3"/>
  <c r="S126" i="3"/>
  <c r="N126" i="3"/>
  <c r="AD126" i="3" s="1"/>
  <c r="R128" i="3"/>
  <c r="I128" i="3"/>
  <c r="Y128" i="3" s="1"/>
  <c r="T128" i="3"/>
  <c r="S128" i="3"/>
  <c r="P128" i="3"/>
  <c r="N128" i="3"/>
  <c r="AD128" i="3" s="1"/>
  <c r="R118" i="3"/>
  <c r="I118" i="3"/>
  <c r="Y118" i="3" s="1"/>
  <c r="T118" i="3"/>
  <c r="S118" i="3"/>
  <c r="P118" i="3"/>
  <c r="N118" i="3"/>
  <c r="AD118" i="3" s="1"/>
  <c r="R117" i="3"/>
  <c r="I117" i="3"/>
  <c r="Y117" i="3" s="1"/>
  <c r="T117" i="3"/>
  <c r="S117" i="3"/>
  <c r="N117" i="3"/>
  <c r="AD117" i="3" s="1"/>
  <c r="P117" i="3"/>
  <c r="T161" i="3"/>
  <c r="R129" i="3"/>
  <c r="I129" i="3"/>
  <c r="Y129" i="3" s="1"/>
  <c r="T129" i="3"/>
  <c r="P129" i="3"/>
  <c r="S129" i="3"/>
  <c r="N129" i="3"/>
  <c r="AD129" i="3" s="1"/>
  <c r="AB91" i="3"/>
  <c r="AA91" i="3"/>
  <c r="AA93" i="3"/>
  <c r="AB93" i="3"/>
  <c r="H85" i="9"/>
  <c r="G85" i="9"/>
  <c r="I85" i="9"/>
  <c r="G69" i="9"/>
  <c r="G70" i="9"/>
  <c r="G68" i="9"/>
  <c r="H68" i="9"/>
  <c r="H69" i="9"/>
  <c r="H70" i="9"/>
  <c r="F70" i="9"/>
  <c r="F69" i="9"/>
  <c r="F68" i="9"/>
  <c r="J38" i="7"/>
  <c r="I114" i="3"/>
  <c r="Y114" i="3" s="1"/>
  <c r="F79" i="9"/>
  <c r="F71" i="9" s="1"/>
  <c r="I113" i="3"/>
  <c r="Y113" i="3" s="1"/>
  <c r="N113" i="3"/>
  <c r="N114" i="3"/>
  <c r="AA81" i="3"/>
  <c r="AB81" i="3"/>
  <c r="AB80" i="3"/>
  <c r="AA80" i="3"/>
  <c r="J144" i="3"/>
  <c r="AG157" i="3"/>
  <c r="AH157" i="3" s="1"/>
  <c r="J156" i="3"/>
  <c r="O156" i="3" s="1"/>
  <c r="N100" i="3"/>
  <c r="AG145" i="3"/>
  <c r="AH145" i="3" s="1"/>
  <c r="E178" i="3"/>
  <c r="E210" i="3" s="1"/>
  <c r="J148" i="3"/>
  <c r="O148" i="3" s="1"/>
  <c r="E144" i="3"/>
  <c r="J145" i="3"/>
  <c r="J163" i="3"/>
  <c r="O163" i="3" s="1"/>
  <c r="AF120" i="3"/>
  <c r="J162" i="3"/>
  <c r="O162" i="3" s="1"/>
  <c r="J154" i="3"/>
  <c r="O154" i="3" s="1"/>
  <c r="T68" i="3"/>
  <c r="R68" i="3"/>
  <c r="AF125" i="3"/>
  <c r="AF124" i="3"/>
  <c r="AF119" i="3"/>
  <c r="AF117" i="3"/>
  <c r="AF116" i="3"/>
  <c r="J158" i="3"/>
  <c r="O158" i="3" s="1"/>
  <c r="J157" i="3"/>
  <c r="O157" i="3" s="1"/>
  <c r="AF113" i="3"/>
  <c r="AF114" i="3"/>
  <c r="AF127" i="3"/>
  <c r="AF132" i="3"/>
  <c r="AF126" i="3"/>
  <c r="J147" i="3"/>
  <c r="O147" i="3" s="1"/>
  <c r="J159" i="3"/>
  <c r="O159" i="3" s="1"/>
  <c r="J149" i="3"/>
  <c r="O149" i="3" s="1"/>
  <c r="J146" i="3"/>
  <c r="O146" i="3" s="1"/>
  <c r="AF129" i="3"/>
  <c r="AF123" i="3"/>
  <c r="AF122" i="3"/>
  <c r="E151" i="3"/>
  <c r="AF115" i="3"/>
  <c r="AF121" i="3"/>
  <c r="AF131" i="3"/>
  <c r="J151" i="3"/>
  <c r="O151" i="3" s="1"/>
  <c r="AF130" i="3"/>
  <c r="AF128" i="3"/>
  <c r="J153" i="3"/>
  <c r="O153" i="3" s="1"/>
  <c r="AF118" i="3"/>
  <c r="E163" i="3"/>
  <c r="J150" i="3"/>
  <c r="O150" i="3" s="1"/>
  <c r="J133" i="3"/>
  <c r="G79" i="9" s="1"/>
  <c r="G71" i="9" s="1"/>
  <c r="J184" i="3"/>
  <c r="J192" i="3"/>
  <c r="F190" i="3"/>
  <c r="J155" i="3"/>
  <c r="O155" i="3" s="1"/>
  <c r="H145" i="3"/>
  <c r="H144" i="3"/>
  <c r="K47" i="2"/>
  <c r="L47" i="2" s="1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I36" i="6" s="1"/>
  <c r="J103" i="2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10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58" i="2"/>
  <c r="K38" i="7"/>
  <c r="K174" i="2"/>
  <c r="H8" i="7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AG148" i="3"/>
  <c r="AH148" i="3" s="1"/>
  <c r="F180" i="3"/>
  <c r="F184" i="3"/>
  <c r="AG152" i="3"/>
  <c r="AH152" i="3" s="1"/>
  <c r="AG154" i="3"/>
  <c r="AH154" i="3" s="1"/>
  <c r="F186" i="3"/>
  <c r="AH132" i="3"/>
  <c r="AH99" i="3"/>
  <c r="AH100" i="3" s="1"/>
  <c r="AG100" i="3"/>
  <c r="AH120" i="3"/>
  <c r="E148" i="3"/>
  <c r="E156" i="3"/>
  <c r="E145" i="3"/>
  <c r="E157" i="3"/>
  <c r="E154" i="3"/>
  <c r="E162" i="3"/>
  <c r="F179" i="3"/>
  <c r="AG147" i="3"/>
  <c r="E179" i="3"/>
  <c r="E211" i="3" s="1"/>
  <c r="S112" i="5"/>
  <c r="S126" i="5"/>
  <c r="S98" i="5"/>
  <c r="S132" i="5"/>
  <c r="S131" i="5"/>
  <c r="S114" i="5"/>
  <c r="S20" i="5"/>
  <c r="S42" i="5"/>
  <c r="S92" i="5"/>
  <c r="S121" i="5"/>
  <c r="S54" i="5"/>
  <c r="S45" i="5"/>
  <c r="Y16" i="5"/>
  <c r="Y86" i="5"/>
  <c r="Y128" i="5"/>
  <c r="Y21" i="5"/>
  <c r="Y14" i="5"/>
  <c r="F25" i="6" s="1"/>
  <c r="F57" i="6" s="1"/>
  <c r="G14" i="6" s="1"/>
  <c r="Y134" i="5"/>
  <c r="Y59" i="5"/>
  <c r="Y69" i="5"/>
  <c r="Y51" i="5"/>
  <c r="Y61" i="5"/>
  <c r="Y107" i="5"/>
  <c r="Y117" i="5"/>
  <c r="Y35" i="5"/>
  <c r="Y45" i="5"/>
  <c r="Y91" i="5"/>
  <c r="Y101" i="5"/>
  <c r="E153" i="3"/>
  <c r="E158" i="3"/>
  <c r="E159" i="3"/>
  <c r="E149" i="3"/>
  <c r="AG133" i="3"/>
  <c r="AH116" i="3"/>
  <c r="E155" i="3"/>
  <c r="E152" i="3"/>
  <c r="E160" i="3"/>
  <c r="H12" i="6"/>
  <c r="E161" i="3"/>
  <c r="E150" i="3"/>
  <c r="T18" i="5" l="1"/>
  <c r="U101" i="5"/>
  <c r="U25" i="5"/>
  <c r="Y152" i="3"/>
  <c r="F61" i="9"/>
  <c r="J193" i="3"/>
  <c r="I161" i="3"/>
  <c r="Y161" i="3" s="1"/>
  <c r="P161" i="3"/>
  <c r="R161" i="3"/>
  <c r="N161" i="3"/>
  <c r="AD161" i="3" s="1"/>
  <c r="AF192" i="3"/>
  <c r="Y160" i="3"/>
  <c r="S161" i="3"/>
  <c r="Y113" i="5"/>
  <c r="Y73" i="5"/>
  <c r="Y129" i="5"/>
  <c r="Y89" i="5"/>
  <c r="Y81" i="5"/>
  <c r="Y41" i="5"/>
  <c r="Y33" i="5"/>
  <c r="Y114" i="5"/>
  <c r="Y146" i="5"/>
  <c r="S107" i="5"/>
  <c r="S49" i="5"/>
  <c r="V8" i="5"/>
  <c r="V14" i="5" s="1"/>
  <c r="J36" i="6" s="1"/>
  <c r="K103" i="2" s="1"/>
  <c r="S84" i="5"/>
  <c r="S33" i="5"/>
  <c r="S117" i="5"/>
  <c r="Y103" i="5"/>
  <c r="Y63" i="5"/>
  <c r="Y119" i="5"/>
  <c r="Y79" i="5"/>
  <c r="Y71" i="5"/>
  <c r="Y31" i="5"/>
  <c r="Y23" i="5"/>
  <c r="Y100" i="5"/>
  <c r="S142" i="5"/>
  <c r="S67" i="5"/>
  <c r="S61" i="5"/>
  <c r="S125" i="5"/>
  <c r="S118" i="5"/>
  <c r="Y142" i="5"/>
  <c r="Y141" i="5"/>
  <c r="Y83" i="5"/>
  <c r="Y93" i="5"/>
  <c r="Y111" i="5"/>
  <c r="Y121" i="5"/>
  <c r="Y139" i="5"/>
  <c r="Y28" i="5"/>
  <c r="Y26" i="5"/>
  <c r="Y40" i="5"/>
  <c r="Y131" i="5"/>
  <c r="Y20" i="5"/>
  <c r="Y34" i="5"/>
  <c r="Y48" i="5"/>
  <c r="Y62" i="5"/>
  <c r="Y76" i="5"/>
  <c r="Y74" i="5"/>
  <c r="Y88" i="5"/>
  <c r="Y54" i="5"/>
  <c r="Y68" i="5"/>
  <c r="Y82" i="5"/>
  <c r="Y96" i="5"/>
  <c r="Y110" i="5"/>
  <c r="Y124" i="5"/>
  <c r="Y122" i="5"/>
  <c r="Y136" i="5"/>
  <c r="Y38" i="5"/>
  <c r="Y52" i="5"/>
  <c r="Y66" i="5"/>
  <c r="Y80" i="5"/>
  <c r="Y94" i="5"/>
  <c r="Y108" i="5"/>
  <c r="Y106" i="5"/>
  <c r="Y120" i="5"/>
  <c r="Y55" i="5"/>
  <c r="Y102" i="5"/>
  <c r="Y116" i="5"/>
  <c r="Y130" i="5"/>
  <c r="Y37" i="5"/>
  <c r="Y39" i="5"/>
  <c r="Y49" i="5"/>
  <c r="Y144" i="5"/>
  <c r="Y148" i="5"/>
  <c r="Y22" i="5"/>
  <c r="Y36" i="5"/>
  <c r="Y50" i="5"/>
  <c r="Y64" i="5"/>
  <c r="Y78" i="5"/>
  <c r="Y92" i="5"/>
  <c r="Y90" i="5"/>
  <c r="Y104" i="5"/>
  <c r="Y70" i="5"/>
  <c r="Y84" i="5"/>
  <c r="Y98" i="5"/>
  <c r="Y112" i="5"/>
  <c r="Y126" i="5"/>
  <c r="Y147" i="5"/>
  <c r="Y138" i="5"/>
  <c r="Y17" i="5"/>
  <c r="Y118" i="5"/>
  <c r="Y132" i="5"/>
  <c r="Y25" i="5"/>
  <c r="Y43" i="5"/>
  <c r="Y53" i="5"/>
  <c r="Y65" i="5"/>
  <c r="Y15" i="5"/>
  <c r="Y27" i="5"/>
  <c r="S25" i="5"/>
  <c r="S87" i="5"/>
  <c r="S52" i="5"/>
  <c r="S51" i="5"/>
  <c r="S71" i="5"/>
  <c r="S60" i="5"/>
  <c r="S145" i="5"/>
  <c r="S72" i="5"/>
  <c r="S37" i="5"/>
  <c r="S50" i="5"/>
  <c r="S32" i="5"/>
  <c r="S75" i="5"/>
  <c r="S95" i="5"/>
  <c r="S59" i="5"/>
  <c r="S113" i="5"/>
  <c r="S31" i="5"/>
  <c r="S136" i="5"/>
  <c r="S79" i="5"/>
  <c r="S77" i="5"/>
  <c r="S14" i="5"/>
  <c r="G36" i="6" s="1"/>
  <c r="H103" i="2" s="1"/>
  <c r="S69" i="5"/>
  <c r="S64" i="5"/>
  <c r="S30" i="5"/>
  <c r="S23" i="5"/>
  <c r="S110" i="5"/>
  <c r="S28" i="5"/>
  <c r="S47" i="5"/>
  <c r="S65" i="5"/>
  <c r="S124" i="5"/>
  <c r="S91" i="5"/>
  <c r="S56" i="5"/>
  <c r="S143" i="5"/>
  <c r="S105" i="5"/>
  <c r="S122" i="5"/>
  <c r="S53" i="5"/>
  <c r="S48" i="5"/>
  <c r="S127" i="5"/>
  <c r="S55" i="5"/>
  <c r="S19" i="5"/>
  <c r="S44" i="5"/>
  <c r="S102" i="5"/>
  <c r="S85" i="5"/>
  <c r="S62" i="5"/>
  <c r="S141" i="5"/>
  <c r="S89" i="5"/>
  <c r="S27" i="5"/>
  <c r="S116" i="5"/>
  <c r="S97" i="5"/>
  <c r="S70" i="5"/>
  <c r="S130" i="5"/>
  <c r="S144" i="5"/>
  <c r="S26" i="5"/>
  <c r="S101" i="5"/>
  <c r="S111" i="5"/>
  <c r="S96" i="5"/>
  <c r="S93" i="5"/>
  <c r="S94" i="5"/>
  <c r="S133" i="5"/>
  <c r="S128" i="5"/>
  <c r="S35" i="5"/>
  <c r="S22" i="5"/>
  <c r="S115" i="5"/>
  <c r="S66" i="5"/>
  <c r="S41" i="5"/>
  <c r="S68" i="5"/>
  <c r="S103" i="5"/>
  <c r="S99" i="5"/>
  <c r="S21" i="5"/>
  <c r="S129" i="5"/>
  <c r="S63" i="5"/>
  <c r="S74" i="5"/>
  <c r="S43" i="5"/>
  <c r="S147" i="5"/>
  <c r="S123" i="5"/>
  <c r="S137" i="5"/>
  <c r="S81" i="5"/>
  <c r="S86" i="5"/>
  <c r="S88" i="5"/>
  <c r="S140" i="5"/>
  <c r="S82" i="5"/>
  <c r="S29" i="5"/>
  <c r="Z8" i="5"/>
  <c r="S36" i="5"/>
  <c r="S39" i="5"/>
  <c r="S24" i="5"/>
  <c r="S16" i="5"/>
  <c r="S80" i="5"/>
  <c r="S120" i="5"/>
  <c r="S104" i="5"/>
  <c r="Y42" i="5"/>
  <c r="Y30" i="5"/>
  <c r="Y127" i="5"/>
  <c r="Y99" i="5"/>
  <c r="Y58" i="5"/>
  <c r="Y46" i="5"/>
  <c r="Y18" i="5"/>
  <c r="Y115" i="5"/>
  <c r="Y135" i="5"/>
  <c r="Y123" i="5"/>
  <c r="Y95" i="5"/>
  <c r="Y67" i="5"/>
  <c r="Y87" i="5"/>
  <c r="Y75" i="5"/>
  <c r="Y47" i="5"/>
  <c r="Y19" i="5"/>
  <c r="Y145" i="5"/>
  <c r="S17" i="5"/>
  <c r="S146" i="5"/>
  <c r="S108" i="5"/>
  <c r="S76" i="5"/>
  <c r="S18" i="5"/>
  <c r="S34" i="5"/>
  <c r="S119" i="5"/>
  <c r="S57" i="5"/>
  <c r="S90" i="5"/>
  <c r="S100" i="5"/>
  <c r="S109" i="5"/>
  <c r="S58" i="5"/>
  <c r="Y56" i="5"/>
  <c r="Y44" i="5"/>
  <c r="Y137" i="5"/>
  <c r="Y109" i="5"/>
  <c r="Y72" i="5"/>
  <c r="Y60" i="5"/>
  <c r="Y32" i="5"/>
  <c r="Y125" i="5"/>
  <c r="Y24" i="5"/>
  <c r="Y133" i="5"/>
  <c r="Y105" i="5"/>
  <c r="Y77" i="5"/>
  <c r="Y97" i="5"/>
  <c r="Y85" i="5"/>
  <c r="Y57" i="5"/>
  <c r="Y29" i="5"/>
  <c r="Y143" i="5"/>
  <c r="S106" i="5"/>
  <c r="S139" i="5"/>
  <c r="S138" i="5"/>
  <c r="S15" i="5"/>
  <c r="S134" i="5"/>
  <c r="S40" i="5"/>
  <c r="S83" i="5"/>
  <c r="S135" i="5"/>
  <c r="S78" i="5"/>
  <c r="S38" i="5"/>
  <c r="S73" i="5"/>
  <c r="S46" i="5"/>
  <c r="L54" i="2"/>
  <c r="L58" i="2" s="1"/>
  <c r="L38" i="7"/>
  <c r="L19" i="7"/>
  <c r="J72" i="9" s="1"/>
  <c r="AC93" i="3"/>
  <c r="AG193" i="3"/>
  <c r="AH193" i="3" s="1"/>
  <c r="F225" i="3"/>
  <c r="AG225" i="3" s="1"/>
  <c r="AH225" i="3" s="1"/>
  <c r="AG179" i="3"/>
  <c r="F211" i="3"/>
  <c r="AG211" i="3" s="1"/>
  <c r="AH211" i="3" s="1"/>
  <c r="O192" i="3"/>
  <c r="J224" i="3"/>
  <c r="AG186" i="3"/>
  <c r="AH186" i="3" s="1"/>
  <c r="F218" i="3"/>
  <c r="AG218" i="3" s="1"/>
  <c r="AH218" i="3" s="1"/>
  <c r="O184" i="3"/>
  <c r="J216" i="3"/>
  <c r="AH208" i="3"/>
  <c r="AG180" i="3"/>
  <c r="AH180" i="3" s="1"/>
  <c r="F212" i="3"/>
  <c r="AG212" i="3" s="1"/>
  <c r="AH212" i="3" s="1"/>
  <c r="AG190" i="3"/>
  <c r="AH190" i="3" s="1"/>
  <c r="F222" i="3"/>
  <c r="AG222" i="3" s="1"/>
  <c r="AH222" i="3" s="1"/>
  <c r="AG184" i="3"/>
  <c r="AH184" i="3" s="1"/>
  <c r="F216" i="3"/>
  <c r="AG216" i="3" s="1"/>
  <c r="AH216" i="3" s="1"/>
  <c r="O193" i="3"/>
  <c r="J225" i="3"/>
  <c r="T148" i="5"/>
  <c r="W8" i="5"/>
  <c r="F47" i="9"/>
  <c r="O100" i="3"/>
  <c r="P81" i="3"/>
  <c r="R81" i="3" s="1"/>
  <c r="P80" i="3"/>
  <c r="R80" i="3" s="1"/>
  <c r="F72" i="9"/>
  <c r="O114" i="3"/>
  <c r="AD114" i="3" s="1"/>
  <c r="U141" i="5"/>
  <c r="T123" i="5"/>
  <c r="U40" i="5"/>
  <c r="T146" i="5"/>
  <c r="T63" i="5"/>
  <c r="AC88" i="3"/>
  <c r="AC92" i="3"/>
  <c r="AC97" i="3"/>
  <c r="AC96" i="3"/>
  <c r="T59" i="5"/>
  <c r="T129" i="5"/>
  <c r="U62" i="5"/>
  <c r="U99" i="5"/>
  <c r="T49" i="5"/>
  <c r="T125" i="5"/>
  <c r="U142" i="5"/>
  <c r="U111" i="5"/>
  <c r="T141" i="5"/>
  <c r="T128" i="5"/>
  <c r="U96" i="5"/>
  <c r="U94" i="5"/>
  <c r="U104" i="5"/>
  <c r="U18" i="5"/>
  <c r="T143" i="5"/>
  <c r="T102" i="5"/>
  <c r="T36" i="5"/>
  <c r="U88" i="5"/>
  <c r="U84" i="5"/>
  <c r="T76" i="5"/>
  <c r="T107" i="5"/>
  <c r="T35" i="5"/>
  <c r="T109" i="5"/>
  <c r="T30" i="5"/>
  <c r="T133" i="5"/>
  <c r="T84" i="5"/>
  <c r="T69" i="5"/>
  <c r="U107" i="5"/>
  <c r="U147" i="5"/>
  <c r="U140" i="5"/>
  <c r="U132" i="5"/>
  <c r="U21" i="5"/>
  <c r="U19" i="5"/>
  <c r="U66" i="5"/>
  <c r="U60" i="5"/>
  <c r="U70" i="5"/>
  <c r="T137" i="5"/>
  <c r="T32" i="5"/>
  <c r="T67" i="5"/>
  <c r="T95" i="5"/>
  <c r="U47" i="5"/>
  <c r="U42" i="5"/>
  <c r="T88" i="5"/>
  <c r="T105" i="5"/>
  <c r="T39" i="5"/>
  <c r="T70" i="5"/>
  <c r="T48" i="5"/>
  <c r="T24" i="5"/>
  <c r="T77" i="5"/>
  <c r="T62" i="5"/>
  <c r="U121" i="5"/>
  <c r="U108" i="5"/>
  <c r="U146" i="5"/>
  <c r="U125" i="5"/>
  <c r="U75" i="5"/>
  <c r="U113" i="5"/>
  <c r="U63" i="5"/>
  <c r="U53" i="5"/>
  <c r="U51" i="5"/>
  <c r="AC84" i="3"/>
  <c r="AC85" i="3"/>
  <c r="AC89" i="3"/>
  <c r="AC86" i="3"/>
  <c r="AD80" i="3"/>
  <c r="O113" i="3"/>
  <c r="P113" i="3" s="1"/>
  <c r="J19" i="7"/>
  <c r="H90" i="9"/>
  <c r="I19" i="7"/>
  <c r="G90" i="9"/>
  <c r="F87" i="9"/>
  <c r="F51" i="9"/>
  <c r="F48" i="9"/>
  <c r="F49" i="9"/>
  <c r="R184" i="3"/>
  <c r="I184" i="3"/>
  <c r="T184" i="3"/>
  <c r="S184" i="3"/>
  <c r="P184" i="3"/>
  <c r="N184" i="3"/>
  <c r="R149" i="3"/>
  <c r="I149" i="3"/>
  <c r="Y149" i="3" s="1"/>
  <c r="T149" i="3"/>
  <c r="S149" i="3"/>
  <c r="P149" i="3"/>
  <c r="N149" i="3"/>
  <c r="AD149" i="3" s="1"/>
  <c r="R157" i="3"/>
  <c r="I157" i="3"/>
  <c r="Y157" i="3" s="1"/>
  <c r="T157" i="3"/>
  <c r="S157" i="3"/>
  <c r="P157" i="3"/>
  <c r="N157" i="3"/>
  <c r="AD157" i="3" s="1"/>
  <c r="R148" i="3"/>
  <c r="I148" i="3"/>
  <c r="Y148" i="3" s="1"/>
  <c r="T148" i="3"/>
  <c r="S148" i="3"/>
  <c r="P148" i="3"/>
  <c r="N148" i="3"/>
  <c r="AD148" i="3" s="1"/>
  <c r="J188" i="3"/>
  <c r="R156" i="3"/>
  <c r="I156" i="3"/>
  <c r="Y156" i="3" s="1"/>
  <c r="T156" i="3"/>
  <c r="S156" i="3"/>
  <c r="P156" i="3"/>
  <c r="N156" i="3"/>
  <c r="AD156" i="3" s="1"/>
  <c r="AA132" i="3"/>
  <c r="AC132" i="3" s="1"/>
  <c r="AC87" i="3"/>
  <c r="AC90" i="3"/>
  <c r="AC95" i="3"/>
  <c r="AC98" i="3"/>
  <c r="R153" i="3"/>
  <c r="I153" i="3"/>
  <c r="Y153" i="3" s="1"/>
  <c r="T153" i="3"/>
  <c r="S153" i="3"/>
  <c r="P153" i="3"/>
  <c r="N153" i="3"/>
  <c r="AD153" i="3" s="1"/>
  <c r="R146" i="3"/>
  <c r="I146" i="3"/>
  <c r="Y146" i="3" s="1"/>
  <c r="T146" i="3"/>
  <c r="S146" i="3"/>
  <c r="P146" i="3"/>
  <c r="N146" i="3"/>
  <c r="AD146" i="3" s="1"/>
  <c r="R162" i="3"/>
  <c r="I162" i="3"/>
  <c r="Y162" i="3" s="1"/>
  <c r="T162" i="3"/>
  <c r="S162" i="3"/>
  <c r="P162" i="3"/>
  <c r="N162" i="3"/>
  <c r="AD162" i="3" s="1"/>
  <c r="R155" i="3"/>
  <c r="I155" i="3"/>
  <c r="Y155" i="3" s="1"/>
  <c r="T155" i="3"/>
  <c r="S155" i="3"/>
  <c r="P155" i="3"/>
  <c r="N155" i="3"/>
  <c r="AD155" i="3" s="1"/>
  <c r="R159" i="3"/>
  <c r="I159" i="3"/>
  <c r="Y159" i="3" s="1"/>
  <c r="T159" i="3"/>
  <c r="S159" i="3"/>
  <c r="P159" i="3"/>
  <c r="N159" i="3"/>
  <c r="AD159" i="3" s="1"/>
  <c r="R158" i="3"/>
  <c r="I158" i="3"/>
  <c r="Y158" i="3" s="1"/>
  <c r="T158" i="3"/>
  <c r="S158" i="3"/>
  <c r="P158" i="3"/>
  <c r="N158" i="3"/>
  <c r="AD158" i="3" s="1"/>
  <c r="R163" i="3"/>
  <c r="I163" i="3"/>
  <c r="Y163" i="3" s="1"/>
  <c r="T163" i="3"/>
  <c r="S163" i="3"/>
  <c r="P163" i="3"/>
  <c r="N163" i="3"/>
  <c r="AD163" i="3" s="1"/>
  <c r="AC82" i="3"/>
  <c r="R192" i="3"/>
  <c r="I192" i="3"/>
  <c r="T192" i="3"/>
  <c r="S192" i="3"/>
  <c r="P192" i="3"/>
  <c r="N192" i="3"/>
  <c r="R150" i="3"/>
  <c r="I150" i="3"/>
  <c r="Y150" i="3" s="1"/>
  <c r="T150" i="3"/>
  <c r="S150" i="3"/>
  <c r="P150" i="3"/>
  <c r="N150" i="3"/>
  <c r="AD150" i="3" s="1"/>
  <c r="R151" i="3"/>
  <c r="I151" i="3"/>
  <c r="Y151" i="3" s="1"/>
  <c r="T151" i="3"/>
  <c r="S151" i="3"/>
  <c r="P151" i="3"/>
  <c r="N151" i="3"/>
  <c r="AD151" i="3" s="1"/>
  <c r="R193" i="3"/>
  <c r="I193" i="3"/>
  <c r="T193" i="3"/>
  <c r="S193" i="3"/>
  <c r="P193" i="3"/>
  <c r="N193" i="3"/>
  <c r="R147" i="3"/>
  <c r="I147" i="3"/>
  <c r="T147" i="3"/>
  <c r="S147" i="3"/>
  <c r="P147" i="3"/>
  <c r="N147" i="3"/>
  <c r="AD147" i="3" s="1"/>
  <c r="R154" i="3"/>
  <c r="I154" i="3"/>
  <c r="Y154" i="3" s="1"/>
  <c r="T154" i="3"/>
  <c r="S154" i="3"/>
  <c r="P154" i="3"/>
  <c r="N154" i="3"/>
  <c r="AD154" i="3" s="1"/>
  <c r="AC91" i="3"/>
  <c r="AC83" i="3"/>
  <c r="AC99" i="3"/>
  <c r="AC94" i="3"/>
  <c r="F80" i="9"/>
  <c r="I145" i="3"/>
  <c r="Y145" i="3" s="1"/>
  <c r="AC81" i="3"/>
  <c r="S81" i="3" s="1"/>
  <c r="J176" i="3"/>
  <c r="J208" i="3" s="1"/>
  <c r="I144" i="3"/>
  <c r="Y144" i="3" s="1"/>
  <c r="N144" i="3"/>
  <c r="AB124" i="3"/>
  <c r="AA124" i="3"/>
  <c r="AB128" i="3"/>
  <c r="AA128" i="3"/>
  <c r="AB122" i="3"/>
  <c r="AA122" i="3"/>
  <c r="AB120" i="3"/>
  <c r="AA120" i="3"/>
  <c r="AB126" i="3"/>
  <c r="AA126" i="3"/>
  <c r="AB121" i="3"/>
  <c r="AA121" i="3"/>
  <c r="AB123" i="3"/>
  <c r="AA123" i="3"/>
  <c r="AB117" i="3"/>
  <c r="AA117" i="3"/>
  <c r="AB115" i="3"/>
  <c r="AA115" i="3"/>
  <c r="AB130" i="3"/>
  <c r="AA130" i="3"/>
  <c r="AB119" i="3"/>
  <c r="AA119" i="3"/>
  <c r="AB129" i="3"/>
  <c r="AA129" i="3"/>
  <c r="AB118" i="3"/>
  <c r="AA118" i="3"/>
  <c r="AB127" i="3"/>
  <c r="AA127" i="3"/>
  <c r="AB131" i="3"/>
  <c r="AA131" i="3"/>
  <c r="AB125" i="3"/>
  <c r="AA125" i="3"/>
  <c r="AB116" i="3"/>
  <c r="AA116" i="3"/>
  <c r="N145" i="3"/>
  <c r="AA114" i="3"/>
  <c r="AB114" i="3"/>
  <c r="AA113" i="3"/>
  <c r="AB113" i="3"/>
  <c r="AC80" i="3"/>
  <c r="N133" i="3"/>
  <c r="E183" i="3"/>
  <c r="E215" i="3" s="1"/>
  <c r="AF144" i="3"/>
  <c r="AF181" i="3"/>
  <c r="AF179" i="3"/>
  <c r="AF155" i="3"/>
  <c r="AF154" i="3"/>
  <c r="AF159" i="3"/>
  <c r="E195" i="3"/>
  <c r="E227" i="3" s="1"/>
  <c r="AF147" i="3"/>
  <c r="AF148" i="3"/>
  <c r="AF152" i="3"/>
  <c r="AF162" i="3"/>
  <c r="AF157" i="3"/>
  <c r="AF153" i="3"/>
  <c r="J189" i="3"/>
  <c r="J190" i="3"/>
  <c r="J195" i="3"/>
  <c r="AF145" i="3"/>
  <c r="AF150" i="3"/>
  <c r="AF158" i="3"/>
  <c r="AF161" i="3"/>
  <c r="AF160" i="3"/>
  <c r="G80" i="9"/>
  <c r="J182" i="3"/>
  <c r="AF149" i="3"/>
  <c r="J185" i="3"/>
  <c r="J183" i="3"/>
  <c r="J164" i="3"/>
  <c r="J177" i="3"/>
  <c r="J209" i="3" s="1"/>
  <c r="N209" i="3" s="1"/>
  <c r="J180" i="3"/>
  <c r="AF146" i="3"/>
  <c r="AF156" i="3"/>
  <c r="AF163" i="3"/>
  <c r="AF151" i="3"/>
  <c r="J178" i="3"/>
  <c r="J181" i="3"/>
  <c r="J191" i="3"/>
  <c r="J179" i="3"/>
  <c r="J186" i="3"/>
  <c r="J194" i="3"/>
  <c r="E176" i="3"/>
  <c r="E208" i="3" s="1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B8" i="5"/>
  <c r="AB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AA8" i="5"/>
  <c r="AA143" i="5" s="1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J187" i="3"/>
  <c r="H177" i="3"/>
  <c r="H176" i="3"/>
  <c r="K54" i="2"/>
  <c r="F24" i="6"/>
  <c r="F56" i="6" s="1"/>
  <c r="G35" i="6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H36" i="6" s="1"/>
  <c r="I103" i="2" s="1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AH128" i="3"/>
  <c r="AH127" i="3"/>
  <c r="AH131" i="3"/>
  <c r="AH123" i="3"/>
  <c r="AH129" i="3"/>
  <c r="AH124" i="3"/>
  <c r="AH125" i="3"/>
  <c r="AH126" i="3"/>
  <c r="AH130" i="3"/>
  <c r="AH119" i="3"/>
  <c r="AH121" i="3"/>
  <c r="AH122" i="3"/>
  <c r="E177" i="3"/>
  <c r="E209" i="3" s="1"/>
  <c r="E188" i="3"/>
  <c r="E220" i="3" s="1"/>
  <c r="E180" i="3"/>
  <c r="E212" i="3" s="1"/>
  <c r="E182" i="3"/>
  <c r="E214" i="3" s="1"/>
  <c r="AA145" i="5"/>
  <c r="AA111" i="5"/>
  <c r="AA57" i="5"/>
  <c r="AA85" i="5"/>
  <c r="AA26" i="5"/>
  <c r="AA97" i="5"/>
  <c r="AA109" i="5"/>
  <c r="AA95" i="5"/>
  <c r="AA41" i="5"/>
  <c r="AA69" i="5"/>
  <c r="AA135" i="5"/>
  <c r="AA81" i="5"/>
  <c r="AA93" i="5"/>
  <c r="AA79" i="5"/>
  <c r="AA25" i="5"/>
  <c r="AA53" i="5"/>
  <c r="AA119" i="5"/>
  <c r="AA65" i="5"/>
  <c r="AA77" i="5"/>
  <c r="AA63" i="5"/>
  <c r="AA130" i="5"/>
  <c r="AA37" i="5"/>
  <c r="AA103" i="5"/>
  <c r="AA49" i="5"/>
  <c r="AA61" i="5"/>
  <c r="E184" i="3"/>
  <c r="E216" i="3" s="1"/>
  <c r="E181" i="3"/>
  <c r="E213" i="3" s="1"/>
  <c r="E189" i="3"/>
  <c r="E221" i="3" s="1"/>
  <c r="E193" i="3"/>
  <c r="E225" i="3" s="1"/>
  <c r="H55" i="6"/>
  <c r="E187" i="3"/>
  <c r="E219" i="3" s="1"/>
  <c r="AH118" i="3"/>
  <c r="E190" i="3"/>
  <c r="E222" i="3" s="1"/>
  <c r="V102" i="5"/>
  <c r="V79" i="5"/>
  <c r="V73" i="5"/>
  <c r="V99" i="5"/>
  <c r="V103" i="5"/>
  <c r="V98" i="5"/>
  <c r="V81" i="5"/>
  <c r="V123" i="5"/>
  <c r="Z146" i="5"/>
  <c r="Z143" i="5"/>
  <c r="Z141" i="5"/>
  <c r="Z140" i="5"/>
  <c r="Z148" i="5"/>
  <c r="Z145" i="5"/>
  <c r="Z142" i="5"/>
  <c r="Z144" i="5"/>
  <c r="Z17" i="5"/>
  <c r="Z36" i="5"/>
  <c r="Z100" i="5"/>
  <c r="Z47" i="5"/>
  <c r="Z111" i="5"/>
  <c r="Z50" i="5"/>
  <c r="Z114" i="5"/>
  <c r="Z57" i="5"/>
  <c r="Z121" i="5"/>
  <c r="Z64" i="5"/>
  <c r="Z128" i="5"/>
  <c r="Z75" i="5"/>
  <c r="Z139" i="5"/>
  <c r="Z78" i="5"/>
  <c r="Z21" i="5"/>
  <c r="Z85" i="5"/>
  <c r="Z28" i="5"/>
  <c r="Z92" i="5"/>
  <c r="Z23" i="5"/>
  <c r="Z87" i="5"/>
  <c r="Z26" i="5"/>
  <c r="Z90" i="5"/>
  <c r="Z33" i="5"/>
  <c r="Z97" i="5"/>
  <c r="Z40" i="5"/>
  <c r="Z104" i="5"/>
  <c r="Z35" i="5"/>
  <c r="Z99" i="5"/>
  <c r="Z38" i="5"/>
  <c r="Z102" i="5"/>
  <c r="Z45" i="5"/>
  <c r="Z109" i="5"/>
  <c r="Z15" i="5"/>
  <c r="Z20" i="5"/>
  <c r="Z84" i="5"/>
  <c r="Z31" i="5"/>
  <c r="Z95" i="5"/>
  <c r="Z34" i="5"/>
  <c r="Z98" i="5"/>
  <c r="Z41" i="5"/>
  <c r="Z105" i="5"/>
  <c r="Z48" i="5"/>
  <c r="Z112" i="5"/>
  <c r="Z59" i="5"/>
  <c r="Z123" i="5"/>
  <c r="Z62" i="5"/>
  <c r="Z126" i="5"/>
  <c r="Z69" i="5"/>
  <c r="Z133" i="5"/>
  <c r="Z76" i="5"/>
  <c r="Z147" i="5"/>
  <c r="Z71" i="5"/>
  <c r="Z135" i="5"/>
  <c r="Z74" i="5"/>
  <c r="Z138" i="5"/>
  <c r="Z81" i="5"/>
  <c r="Z24" i="5"/>
  <c r="Z88" i="5"/>
  <c r="Z19" i="5"/>
  <c r="Z83" i="5"/>
  <c r="Z22" i="5"/>
  <c r="Z86" i="5"/>
  <c r="Z29" i="5"/>
  <c r="Z93" i="5"/>
  <c r="Z16" i="5"/>
  <c r="Z68" i="5"/>
  <c r="Z132" i="5"/>
  <c r="Z79" i="5"/>
  <c r="Z18" i="5"/>
  <c r="Z82" i="5"/>
  <c r="Z25" i="5"/>
  <c r="Z89" i="5"/>
  <c r="Z32" i="5"/>
  <c r="Z96" i="5"/>
  <c r="Z43" i="5"/>
  <c r="Z107" i="5"/>
  <c r="Z46" i="5"/>
  <c r="Z110" i="5"/>
  <c r="Z53" i="5"/>
  <c r="Z117" i="5"/>
  <c r="Z60" i="5"/>
  <c r="Z124" i="5"/>
  <c r="Z55" i="5"/>
  <c r="Z119" i="5"/>
  <c r="Z58" i="5"/>
  <c r="Z122" i="5"/>
  <c r="Z65" i="5"/>
  <c r="Z129" i="5"/>
  <c r="Z72" i="5"/>
  <c r="Z136" i="5"/>
  <c r="Z67" i="5"/>
  <c r="Z131" i="5"/>
  <c r="Z70" i="5"/>
  <c r="Z134" i="5"/>
  <c r="Z77" i="5"/>
  <c r="Z14" i="5"/>
  <c r="G25" i="6" s="1"/>
  <c r="Z52" i="5"/>
  <c r="Z116" i="5"/>
  <c r="Z63" i="5"/>
  <c r="Z127" i="5"/>
  <c r="Z66" i="5"/>
  <c r="Z130" i="5"/>
  <c r="Z73" i="5"/>
  <c r="Z137" i="5"/>
  <c r="Z80" i="5"/>
  <c r="Z27" i="5"/>
  <c r="Z91" i="5"/>
  <c r="Z30" i="5"/>
  <c r="Z94" i="5"/>
  <c r="Z37" i="5"/>
  <c r="Z101" i="5"/>
  <c r="Z44" i="5"/>
  <c r="Z108" i="5"/>
  <c r="Z39" i="5"/>
  <c r="Z103" i="5"/>
  <c r="Z42" i="5"/>
  <c r="Z106" i="5"/>
  <c r="Z49" i="5"/>
  <c r="Z113" i="5"/>
  <c r="Z56" i="5"/>
  <c r="Z120" i="5"/>
  <c r="Z51" i="5"/>
  <c r="Z115" i="5"/>
  <c r="Z54" i="5"/>
  <c r="Z118" i="5"/>
  <c r="Z61" i="5"/>
  <c r="Z125" i="5"/>
  <c r="AH179" i="3"/>
  <c r="AH114" i="3"/>
  <c r="E192" i="3"/>
  <c r="E224" i="3" s="1"/>
  <c r="E191" i="3"/>
  <c r="E223" i="3" s="1"/>
  <c r="E185" i="3"/>
  <c r="E217" i="3" s="1"/>
  <c r="AH147" i="3"/>
  <c r="AG164" i="3"/>
  <c r="E194" i="3"/>
  <c r="E226" i="3" s="1"/>
  <c r="E186" i="3"/>
  <c r="E218" i="3" s="1"/>
  <c r="AH117" i="3"/>
  <c r="AD192" i="3" l="1"/>
  <c r="S12" i="5"/>
  <c r="V91" i="5"/>
  <c r="V65" i="5"/>
  <c r="V63" i="5"/>
  <c r="V77" i="5"/>
  <c r="V21" i="5"/>
  <c r="V90" i="5"/>
  <c r="V52" i="5"/>
  <c r="V117" i="5"/>
  <c r="V40" i="5"/>
  <c r="V108" i="5"/>
  <c r="V88" i="5"/>
  <c r="V23" i="5"/>
  <c r="V19" i="5"/>
  <c r="V57" i="5"/>
  <c r="V119" i="5"/>
  <c r="V115" i="5"/>
  <c r="V80" i="5"/>
  <c r="V148" i="5"/>
  <c r="V56" i="5"/>
  <c r="V54" i="5"/>
  <c r="V62" i="5"/>
  <c r="AC8" i="5"/>
  <c r="V36" i="5"/>
  <c r="V37" i="5"/>
  <c r="V33" i="5"/>
  <c r="V18" i="5"/>
  <c r="P100" i="3"/>
  <c r="Y147" i="3"/>
  <c r="AA147" i="3" s="1"/>
  <c r="Y193" i="3"/>
  <c r="AF217" i="3"/>
  <c r="H208" i="3"/>
  <c r="AD193" i="3"/>
  <c r="Y184" i="3"/>
  <c r="AG196" i="3"/>
  <c r="H209" i="3"/>
  <c r="AD184" i="3"/>
  <c r="Y192" i="3"/>
  <c r="V145" i="5"/>
  <c r="V138" i="5"/>
  <c r="V143" i="5"/>
  <c r="V133" i="5"/>
  <c r="V96" i="5"/>
  <c r="V34" i="5"/>
  <c r="V118" i="5"/>
  <c r="V72" i="5"/>
  <c r="V95" i="5"/>
  <c r="V39" i="5"/>
  <c r="V78" i="5"/>
  <c r="V114" i="5"/>
  <c r="V35" i="5"/>
  <c r="V127" i="5"/>
  <c r="V55" i="5"/>
  <c r="V94" i="5"/>
  <c r="V130" i="5"/>
  <c r="V109" i="5"/>
  <c r="V51" i="5"/>
  <c r="V26" i="5"/>
  <c r="V135" i="5"/>
  <c r="V53" i="5"/>
  <c r="V89" i="5"/>
  <c r="V68" i="5"/>
  <c r="V131" i="5"/>
  <c r="V97" i="5"/>
  <c r="V140" i="5"/>
  <c r="Y12" i="5"/>
  <c r="V105" i="5"/>
  <c r="V43" i="5"/>
  <c r="V122" i="5"/>
  <c r="V74" i="5"/>
  <c r="V49" i="5"/>
  <c r="V111" i="5"/>
  <c r="V93" i="5"/>
  <c r="V147" i="5"/>
  <c r="V15" i="5"/>
  <c r="V146" i="5"/>
  <c r="V137" i="5"/>
  <c r="V47" i="5"/>
  <c r="V106" i="5"/>
  <c r="V45" i="5"/>
  <c r="V141" i="5"/>
  <c r="V27" i="5"/>
  <c r="V69" i="5"/>
  <c r="V32" i="5"/>
  <c r="V84" i="5"/>
  <c r="V22" i="5"/>
  <c r="V113" i="5"/>
  <c r="V128" i="5"/>
  <c r="V28" i="5"/>
  <c r="V112" i="5"/>
  <c r="V50" i="5"/>
  <c r="V134" i="5"/>
  <c r="V104" i="5"/>
  <c r="V75" i="5"/>
  <c r="V44" i="5"/>
  <c r="V30" i="5"/>
  <c r="V66" i="5"/>
  <c r="V29" i="5"/>
  <c r="V120" i="5"/>
  <c r="V16" i="5"/>
  <c r="V71" i="5"/>
  <c r="V110" i="5"/>
  <c r="V25" i="5"/>
  <c r="V125" i="5"/>
  <c r="V67" i="5"/>
  <c r="V42" i="5"/>
  <c r="V144" i="5"/>
  <c r="V107" i="5"/>
  <c r="V124" i="5"/>
  <c r="V17" i="5"/>
  <c r="V139" i="5"/>
  <c r="V92" i="5"/>
  <c r="V86" i="5"/>
  <c r="V121" i="5"/>
  <c r="V76" i="5"/>
  <c r="V142" i="5"/>
  <c r="V87" i="5"/>
  <c r="V126" i="5"/>
  <c r="V41" i="5"/>
  <c r="V20" i="5"/>
  <c r="V83" i="5"/>
  <c r="V58" i="5"/>
  <c r="V59" i="5"/>
  <c r="V85" i="5"/>
  <c r="V48" i="5"/>
  <c r="V100" i="5"/>
  <c r="V38" i="5"/>
  <c r="V129" i="5"/>
  <c r="V132" i="5"/>
  <c r="V101" i="5"/>
  <c r="V64" i="5"/>
  <c r="V116" i="5"/>
  <c r="V70" i="5"/>
  <c r="V24" i="5"/>
  <c r="V31" i="5"/>
  <c r="V60" i="5"/>
  <c r="V46" i="5"/>
  <c r="V82" i="5"/>
  <c r="V61" i="5"/>
  <c r="V136" i="5"/>
  <c r="G57" i="6"/>
  <c r="H14" i="6" s="1"/>
  <c r="H102" i="2"/>
  <c r="H108" i="2" s="1"/>
  <c r="H24" i="7" s="1"/>
  <c r="J57" i="9"/>
  <c r="J87" i="9" s="1"/>
  <c r="J90" i="9"/>
  <c r="AH144" i="3"/>
  <c r="AH164" i="3" s="1"/>
  <c r="AF218" i="3"/>
  <c r="O185" i="3"/>
  <c r="J217" i="3"/>
  <c r="P216" i="3"/>
  <c r="R216" i="3"/>
  <c r="I216" i="3"/>
  <c r="O216" i="3"/>
  <c r="N216" i="3"/>
  <c r="T216" i="3"/>
  <c r="S216" i="3"/>
  <c r="P224" i="3"/>
  <c r="R224" i="3"/>
  <c r="I224" i="3"/>
  <c r="O224" i="3"/>
  <c r="N224" i="3"/>
  <c r="T224" i="3"/>
  <c r="S224" i="3"/>
  <c r="O187" i="3"/>
  <c r="J219" i="3"/>
  <c r="O191" i="3"/>
  <c r="J223" i="3"/>
  <c r="O188" i="3"/>
  <c r="J220" i="3"/>
  <c r="O179" i="3"/>
  <c r="J211" i="3"/>
  <c r="O180" i="3"/>
  <c r="J212" i="3"/>
  <c r="O189" i="3"/>
  <c r="J221" i="3"/>
  <c r="O194" i="3"/>
  <c r="J226" i="3"/>
  <c r="O181" i="3"/>
  <c r="J213" i="3"/>
  <c r="O182" i="3"/>
  <c r="J214" i="3"/>
  <c r="T225" i="3"/>
  <c r="N225" i="3"/>
  <c r="S225" i="3"/>
  <c r="I225" i="3"/>
  <c r="P225" i="3"/>
  <c r="O225" i="3"/>
  <c r="AD225" i="3" s="1"/>
  <c r="R225" i="3"/>
  <c r="AG228" i="3"/>
  <c r="O195" i="3"/>
  <c r="J227" i="3"/>
  <c r="O186" i="3"/>
  <c r="J218" i="3"/>
  <c r="O178" i="3"/>
  <c r="J210" i="3"/>
  <c r="J228" i="3" s="1"/>
  <c r="O183" i="3"/>
  <c r="J215" i="3"/>
  <c r="O190" i="3"/>
  <c r="J222" i="3"/>
  <c r="N208" i="3"/>
  <c r="AH228" i="3"/>
  <c r="AA115" i="5"/>
  <c r="AA91" i="5"/>
  <c r="AA131" i="5"/>
  <c r="AA107" i="5"/>
  <c r="AA22" i="5"/>
  <c r="AA123" i="5"/>
  <c r="AA38" i="5"/>
  <c r="AA139" i="5"/>
  <c r="P114" i="3"/>
  <c r="R114" i="3" s="1"/>
  <c r="W16" i="5"/>
  <c r="W21" i="5"/>
  <c r="W27" i="5"/>
  <c r="W32" i="5"/>
  <c r="W37" i="5"/>
  <c r="W43" i="5"/>
  <c r="W48" i="5"/>
  <c r="W53" i="5"/>
  <c r="W59" i="5"/>
  <c r="W64" i="5"/>
  <c r="W69" i="5"/>
  <c r="W75" i="5"/>
  <c r="W80" i="5"/>
  <c r="W85" i="5"/>
  <c r="W91" i="5"/>
  <c r="W96" i="5"/>
  <c r="W101" i="5"/>
  <c r="W107" i="5"/>
  <c r="W112" i="5"/>
  <c r="W117" i="5"/>
  <c r="W123" i="5"/>
  <c r="W128" i="5"/>
  <c r="W133" i="5"/>
  <c r="W139" i="5"/>
  <c r="W144" i="5"/>
  <c r="W31" i="5"/>
  <c r="W52" i="5"/>
  <c r="W63" i="5"/>
  <c r="W73" i="5"/>
  <c r="W84" i="5"/>
  <c r="W100" i="5"/>
  <c r="W111" i="5"/>
  <c r="W121" i="5"/>
  <c r="W137" i="5"/>
  <c r="W143" i="5"/>
  <c r="AD8" i="5"/>
  <c r="W17" i="5"/>
  <c r="W23" i="5"/>
  <c r="W28" i="5"/>
  <c r="W33" i="5"/>
  <c r="W39" i="5"/>
  <c r="W44" i="5"/>
  <c r="W49" i="5"/>
  <c r="W55" i="5"/>
  <c r="W60" i="5"/>
  <c r="W65" i="5"/>
  <c r="W71" i="5"/>
  <c r="W76" i="5"/>
  <c r="W81" i="5"/>
  <c r="W87" i="5"/>
  <c r="W92" i="5"/>
  <c r="W97" i="5"/>
  <c r="W103" i="5"/>
  <c r="W108" i="5"/>
  <c r="W113" i="5"/>
  <c r="W119" i="5"/>
  <c r="W124" i="5"/>
  <c r="W129" i="5"/>
  <c r="W135" i="5"/>
  <c r="W140" i="5"/>
  <c r="W145" i="5"/>
  <c r="W127" i="5"/>
  <c r="W19" i="5"/>
  <c r="W24" i="5"/>
  <c r="W29" i="5"/>
  <c r="W35" i="5"/>
  <c r="W40" i="5"/>
  <c r="W45" i="5"/>
  <c r="W51" i="5"/>
  <c r="W56" i="5"/>
  <c r="W61" i="5"/>
  <c r="W67" i="5"/>
  <c r="W72" i="5"/>
  <c r="W77" i="5"/>
  <c r="W83" i="5"/>
  <c r="W88" i="5"/>
  <c r="W93" i="5"/>
  <c r="W99" i="5"/>
  <c r="W104" i="5"/>
  <c r="W109" i="5"/>
  <c r="W115" i="5"/>
  <c r="W120" i="5"/>
  <c r="W125" i="5"/>
  <c r="W131" i="5"/>
  <c r="W136" i="5"/>
  <c r="W141" i="5"/>
  <c r="W147" i="5"/>
  <c r="W15" i="5"/>
  <c r="W20" i="5"/>
  <c r="W25" i="5"/>
  <c r="W36" i="5"/>
  <c r="W41" i="5"/>
  <c r="W47" i="5"/>
  <c r="W57" i="5"/>
  <c r="W68" i="5"/>
  <c r="W79" i="5"/>
  <c r="W89" i="5"/>
  <c r="W95" i="5"/>
  <c r="W105" i="5"/>
  <c r="W116" i="5"/>
  <c r="W132" i="5"/>
  <c r="W148" i="5"/>
  <c r="W138" i="5"/>
  <c r="W122" i="5"/>
  <c r="W106" i="5"/>
  <c r="W90" i="5"/>
  <c r="W74" i="5"/>
  <c r="W58" i="5"/>
  <c r="W42" i="5"/>
  <c r="W26" i="5"/>
  <c r="W134" i="5"/>
  <c r="W118" i="5"/>
  <c r="W102" i="5"/>
  <c r="W86" i="5"/>
  <c r="W70" i="5"/>
  <c r="W54" i="5"/>
  <c r="W38" i="5"/>
  <c r="W22" i="5"/>
  <c r="W146" i="5"/>
  <c r="W130" i="5"/>
  <c r="W114" i="5"/>
  <c r="W98" i="5"/>
  <c r="W82" i="5"/>
  <c r="W66" i="5"/>
  <c r="W50" i="5"/>
  <c r="W34" i="5"/>
  <c r="W18" i="5"/>
  <c r="W142" i="5"/>
  <c r="W126" i="5"/>
  <c r="W110" i="5"/>
  <c r="W94" i="5"/>
  <c r="W78" i="5"/>
  <c r="W62" i="5"/>
  <c r="W46" i="5"/>
  <c r="W30" i="5"/>
  <c r="W14" i="5"/>
  <c r="J54" i="9"/>
  <c r="S80" i="3"/>
  <c r="S100" i="3" s="1"/>
  <c r="T81" i="3"/>
  <c r="O133" i="3"/>
  <c r="O145" i="3"/>
  <c r="P145" i="3" s="1"/>
  <c r="AB93" i="5"/>
  <c r="AB61" i="5"/>
  <c r="AB97" i="5"/>
  <c r="AB126" i="5"/>
  <c r="AB94" i="5"/>
  <c r="AB122" i="5"/>
  <c r="AB109" i="5"/>
  <c r="AB110" i="5"/>
  <c r="AB28" i="5"/>
  <c r="O144" i="3"/>
  <c r="P144" i="3" s="1"/>
  <c r="AD113" i="3"/>
  <c r="G57" i="9"/>
  <c r="G72" i="9"/>
  <c r="H57" i="9"/>
  <c r="H72" i="9"/>
  <c r="AB151" i="3"/>
  <c r="AA151" i="3"/>
  <c r="R194" i="3"/>
  <c r="I194" i="3"/>
  <c r="Y194" i="3" s="1"/>
  <c r="T194" i="3"/>
  <c r="S194" i="3"/>
  <c r="P194" i="3"/>
  <c r="N194" i="3"/>
  <c r="R182" i="3"/>
  <c r="I182" i="3"/>
  <c r="Y182" i="3" s="1"/>
  <c r="T182" i="3"/>
  <c r="S182" i="3"/>
  <c r="P182" i="3"/>
  <c r="N182" i="3"/>
  <c r="R178" i="3"/>
  <c r="I178" i="3"/>
  <c r="Y178" i="3" s="1"/>
  <c r="T178" i="3"/>
  <c r="S178" i="3"/>
  <c r="P178" i="3"/>
  <c r="N178" i="3"/>
  <c r="R195" i="3"/>
  <c r="I195" i="3"/>
  <c r="Y195" i="3" s="1"/>
  <c r="T195" i="3"/>
  <c r="S195" i="3"/>
  <c r="P195" i="3"/>
  <c r="N195" i="3"/>
  <c r="R113" i="3"/>
  <c r="R179" i="3"/>
  <c r="I179" i="3"/>
  <c r="T179" i="3"/>
  <c r="S179" i="3"/>
  <c r="P179" i="3"/>
  <c r="N179" i="3"/>
  <c r="R180" i="3"/>
  <c r="I180" i="3"/>
  <c r="Y180" i="3" s="1"/>
  <c r="T180" i="3"/>
  <c r="S180" i="3"/>
  <c r="P180" i="3"/>
  <c r="N180" i="3"/>
  <c r="R185" i="3"/>
  <c r="I185" i="3"/>
  <c r="Y185" i="3" s="1"/>
  <c r="T185" i="3"/>
  <c r="S185" i="3"/>
  <c r="P185" i="3"/>
  <c r="N185" i="3"/>
  <c r="R190" i="3"/>
  <c r="I190" i="3"/>
  <c r="Y190" i="3" s="1"/>
  <c r="T190" i="3"/>
  <c r="S190" i="3"/>
  <c r="P190" i="3"/>
  <c r="N190" i="3"/>
  <c r="R188" i="3"/>
  <c r="I188" i="3"/>
  <c r="Y188" i="3" s="1"/>
  <c r="T188" i="3"/>
  <c r="S188" i="3"/>
  <c r="P188" i="3"/>
  <c r="N188" i="3"/>
  <c r="R181" i="3"/>
  <c r="I181" i="3"/>
  <c r="Y181" i="3" s="1"/>
  <c r="T181" i="3"/>
  <c r="S181" i="3"/>
  <c r="P181" i="3"/>
  <c r="N181" i="3"/>
  <c r="R186" i="3"/>
  <c r="I186" i="3"/>
  <c r="Y186" i="3" s="1"/>
  <c r="T186" i="3"/>
  <c r="S186" i="3"/>
  <c r="P186" i="3"/>
  <c r="N186" i="3"/>
  <c r="R183" i="3"/>
  <c r="I183" i="3"/>
  <c r="Y183" i="3" s="1"/>
  <c r="T183" i="3"/>
  <c r="S183" i="3"/>
  <c r="P183" i="3"/>
  <c r="N183" i="3"/>
  <c r="R187" i="3"/>
  <c r="I187" i="3"/>
  <c r="Y187" i="3" s="1"/>
  <c r="T187" i="3"/>
  <c r="S187" i="3"/>
  <c r="P187" i="3"/>
  <c r="N187" i="3"/>
  <c r="R191" i="3"/>
  <c r="I191" i="3"/>
  <c r="Y191" i="3" s="1"/>
  <c r="T191" i="3"/>
  <c r="S191" i="3"/>
  <c r="P191" i="3"/>
  <c r="N191" i="3"/>
  <c r="AD191" i="3" s="1"/>
  <c r="R189" i="3"/>
  <c r="I189" i="3"/>
  <c r="Y189" i="3" s="1"/>
  <c r="T189" i="3"/>
  <c r="S189" i="3"/>
  <c r="P189" i="3"/>
  <c r="N189" i="3"/>
  <c r="AC125" i="3"/>
  <c r="AC118" i="3"/>
  <c r="AC119" i="3"/>
  <c r="AC115" i="3"/>
  <c r="AC123" i="3"/>
  <c r="G67" i="9"/>
  <c r="G86" i="9"/>
  <c r="F67" i="9"/>
  <c r="F86" i="9"/>
  <c r="I177" i="3"/>
  <c r="Y177" i="3" s="1"/>
  <c r="AH177" i="3" s="1"/>
  <c r="AH196" i="3" s="1"/>
  <c r="H79" i="9"/>
  <c r="H71" i="9" s="1"/>
  <c r="I176" i="3"/>
  <c r="Y176" i="3" s="1"/>
  <c r="N176" i="3"/>
  <c r="AA162" i="3"/>
  <c r="AB162" i="3"/>
  <c r="AA153" i="3"/>
  <c r="AB153" i="3"/>
  <c r="AA152" i="3"/>
  <c r="AB152" i="3"/>
  <c r="AA150" i="3"/>
  <c r="AB150" i="3"/>
  <c r="AA156" i="3"/>
  <c r="AB156" i="3"/>
  <c r="AA163" i="3"/>
  <c r="AB163" i="3"/>
  <c r="AC116" i="3"/>
  <c r="AC131" i="3"/>
  <c r="AC127" i="3"/>
  <c r="AC129" i="3"/>
  <c r="AC130" i="3"/>
  <c r="AC117" i="3"/>
  <c r="AC121" i="3"/>
  <c r="AC126" i="3"/>
  <c r="AC122" i="3"/>
  <c r="AA154" i="3"/>
  <c r="AB154" i="3"/>
  <c r="AA157" i="3"/>
  <c r="AB157" i="3"/>
  <c r="AA160" i="3"/>
  <c r="AB160" i="3"/>
  <c r="AA161" i="3"/>
  <c r="AB161" i="3"/>
  <c r="AA149" i="3"/>
  <c r="AB149" i="3"/>
  <c r="AA146" i="3"/>
  <c r="AB146" i="3"/>
  <c r="AA148" i="3"/>
  <c r="AB148" i="3"/>
  <c r="AA159" i="3"/>
  <c r="AB159" i="3"/>
  <c r="AA158" i="3"/>
  <c r="AB158" i="3"/>
  <c r="AA155" i="3"/>
  <c r="AB155" i="3"/>
  <c r="AC120" i="3"/>
  <c r="AC128" i="3"/>
  <c r="AC124" i="3"/>
  <c r="AC114" i="3"/>
  <c r="N177" i="3"/>
  <c r="AA145" i="3"/>
  <c r="AB145" i="3"/>
  <c r="AA144" i="3"/>
  <c r="AC113" i="3"/>
  <c r="N164" i="3"/>
  <c r="AF188" i="3"/>
  <c r="AF184" i="3"/>
  <c r="AF195" i="3"/>
  <c r="AF186" i="3"/>
  <c r="AF190" i="3"/>
  <c r="R100" i="3"/>
  <c r="AF176" i="3"/>
  <c r="AF189" i="3"/>
  <c r="AF185" i="3"/>
  <c r="AF178" i="3"/>
  <c r="AF193" i="3"/>
  <c r="AF183" i="3"/>
  <c r="AF194" i="3"/>
  <c r="AF182" i="3"/>
  <c r="AF191" i="3"/>
  <c r="AF177" i="3"/>
  <c r="AF180" i="3"/>
  <c r="AF187" i="3"/>
  <c r="J196" i="3"/>
  <c r="AB33" i="5"/>
  <c r="AB66" i="5"/>
  <c r="AB43" i="5"/>
  <c r="AB82" i="5"/>
  <c r="AB59" i="5"/>
  <c r="AB98" i="5"/>
  <c r="AB75" i="5"/>
  <c r="AB50" i="5"/>
  <c r="AB27" i="5"/>
  <c r="AB42" i="5"/>
  <c r="AB115" i="5"/>
  <c r="AB49" i="5"/>
  <c r="AB131" i="5"/>
  <c r="AB65" i="5"/>
  <c r="AB20" i="5"/>
  <c r="AB134" i="5"/>
  <c r="AB99" i="5"/>
  <c r="AB143" i="5"/>
  <c r="AB89" i="5"/>
  <c r="AB56" i="5"/>
  <c r="AB37" i="5"/>
  <c r="AB72" i="5"/>
  <c r="AB53" i="5"/>
  <c r="AB88" i="5"/>
  <c r="AB138" i="5"/>
  <c r="AB40" i="5"/>
  <c r="AB148" i="5"/>
  <c r="AB140" i="5"/>
  <c r="AB91" i="5"/>
  <c r="AB108" i="5"/>
  <c r="AB104" i="5"/>
  <c r="AB100" i="5"/>
  <c r="AB114" i="5"/>
  <c r="AB118" i="5"/>
  <c r="AB69" i="5"/>
  <c r="AB16" i="5"/>
  <c r="AB139" i="5"/>
  <c r="AB23" i="5"/>
  <c r="AB19" i="5"/>
  <c r="AB31" i="5"/>
  <c r="AB58" i="5"/>
  <c r="AB57" i="5"/>
  <c r="AB117" i="5"/>
  <c r="AB17" i="5"/>
  <c r="AB123" i="5"/>
  <c r="AB147" i="5"/>
  <c r="AB136" i="5"/>
  <c r="AB132" i="5"/>
  <c r="AB26" i="5"/>
  <c r="AB41" i="5"/>
  <c r="AB101" i="5"/>
  <c r="AB15" i="5"/>
  <c r="AB107" i="5"/>
  <c r="AB124" i="5"/>
  <c r="AB120" i="5"/>
  <c r="AB116" i="5"/>
  <c r="AB130" i="5"/>
  <c r="AB25" i="5"/>
  <c r="AB85" i="5"/>
  <c r="AB30" i="5"/>
  <c r="AB35" i="5"/>
  <c r="AB90" i="5"/>
  <c r="AB73" i="5"/>
  <c r="AB64" i="5"/>
  <c r="AB78" i="5"/>
  <c r="AB83" i="5"/>
  <c r="AB95" i="5"/>
  <c r="AB45" i="5"/>
  <c r="AB102" i="5"/>
  <c r="AB48" i="5"/>
  <c r="AB71" i="5"/>
  <c r="AB67" i="5"/>
  <c r="AB29" i="5"/>
  <c r="AB105" i="5"/>
  <c r="AB70" i="5"/>
  <c r="AB46" i="5"/>
  <c r="AB55" i="5"/>
  <c r="AB63" i="5"/>
  <c r="AB145" i="5"/>
  <c r="AB146" i="5"/>
  <c r="AB14" i="5"/>
  <c r="I25" i="6" s="1"/>
  <c r="AB39" i="5"/>
  <c r="AB47" i="5"/>
  <c r="AB133" i="5"/>
  <c r="AB87" i="5"/>
  <c r="AB121" i="5"/>
  <c r="AB62" i="5"/>
  <c r="AB79" i="5"/>
  <c r="AB32" i="5"/>
  <c r="AB51" i="5"/>
  <c r="AB38" i="5"/>
  <c r="AB22" i="5"/>
  <c r="AB127" i="5"/>
  <c r="AB119" i="5"/>
  <c r="AB96" i="5"/>
  <c r="AB74" i="5"/>
  <c r="AB18" i="5"/>
  <c r="AB135" i="5"/>
  <c r="AB112" i="5"/>
  <c r="AB106" i="5"/>
  <c r="AB34" i="5"/>
  <c r="AB24" i="5"/>
  <c r="AB128" i="5"/>
  <c r="AB137" i="5"/>
  <c r="AB111" i="5"/>
  <c r="AB103" i="5"/>
  <c r="AB80" i="5"/>
  <c r="AB142" i="5"/>
  <c r="AA141" i="5"/>
  <c r="AA36" i="5"/>
  <c r="AA50" i="5"/>
  <c r="AA64" i="5"/>
  <c r="AA78" i="5"/>
  <c r="AA92" i="5"/>
  <c r="AA90" i="5"/>
  <c r="AA104" i="5"/>
  <c r="AA102" i="5"/>
  <c r="AA20" i="5"/>
  <c r="AA34" i="5"/>
  <c r="AA48" i="5"/>
  <c r="AA62" i="5"/>
  <c r="AA76" i="5"/>
  <c r="AA74" i="5"/>
  <c r="AA88" i="5"/>
  <c r="AA86" i="5"/>
  <c r="AA16" i="5"/>
  <c r="AA18" i="5"/>
  <c r="AA32" i="5"/>
  <c r="AA46" i="5"/>
  <c r="AA60" i="5"/>
  <c r="AA58" i="5"/>
  <c r="AA72" i="5"/>
  <c r="AA70" i="5"/>
  <c r="AA17" i="5"/>
  <c r="AA127" i="5"/>
  <c r="AA137" i="5"/>
  <c r="AA30" i="5"/>
  <c r="AA44" i="5"/>
  <c r="AA42" i="5"/>
  <c r="AA56" i="5"/>
  <c r="AA54" i="5"/>
  <c r="AA144" i="5"/>
  <c r="AA140" i="5"/>
  <c r="AA100" i="5"/>
  <c r="AA114" i="5"/>
  <c r="AA128" i="5"/>
  <c r="AA21" i="5"/>
  <c r="AA23" i="5"/>
  <c r="AA33" i="5"/>
  <c r="AA35" i="5"/>
  <c r="AA45" i="5"/>
  <c r="AA84" i="5"/>
  <c r="AA98" i="5"/>
  <c r="AA112" i="5"/>
  <c r="AA126" i="5"/>
  <c r="AA147" i="5"/>
  <c r="AA138" i="5"/>
  <c r="AA19" i="5"/>
  <c r="AA29" i="5"/>
  <c r="AA68" i="5"/>
  <c r="AA82" i="5"/>
  <c r="AA96" i="5"/>
  <c r="AA110" i="5"/>
  <c r="AA124" i="5"/>
  <c r="AA122" i="5"/>
  <c r="AA136" i="5"/>
  <c r="AA134" i="5"/>
  <c r="AA52" i="5"/>
  <c r="AA66" i="5"/>
  <c r="AA80" i="5"/>
  <c r="AA94" i="5"/>
  <c r="AA108" i="5"/>
  <c r="AA106" i="5"/>
  <c r="AA120" i="5"/>
  <c r="AA118" i="5"/>
  <c r="AB21" i="5"/>
  <c r="AB77" i="5"/>
  <c r="AB52" i="5"/>
  <c r="AB60" i="5"/>
  <c r="AB113" i="5"/>
  <c r="AB54" i="5"/>
  <c r="AB68" i="5"/>
  <c r="AB76" i="5"/>
  <c r="AB129" i="5"/>
  <c r="AB86" i="5"/>
  <c r="AB84" i="5"/>
  <c r="AB92" i="5"/>
  <c r="AB81" i="5"/>
  <c r="AB125" i="5"/>
  <c r="AB36" i="5"/>
  <c r="AB44" i="5"/>
  <c r="AB141" i="5"/>
  <c r="AA51" i="5"/>
  <c r="AA39" i="5"/>
  <c r="AA27" i="5"/>
  <c r="AA116" i="5"/>
  <c r="AA67" i="5"/>
  <c r="AA55" i="5"/>
  <c r="AA43" i="5"/>
  <c r="AA132" i="5"/>
  <c r="AA83" i="5"/>
  <c r="AA71" i="5"/>
  <c r="AA59" i="5"/>
  <c r="AA31" i="5"/>
  <c r="AA99" i="5"/>
  <c r="AA87" i="5"/>
  <c r="AA75" i="5"/>
  <c r="AA47" i="5"/>
  <c r="AA146" i="5"/>
  <c r="AA125" i="5"/>
  <c r="AA113" i="5"/>
  <c r="AA101" i="5"/>
  <c r="AA73" i="5"/>
  <c r="AA148" i="5"/>
  <c r="AA129" i="5"/>
  <c r="AA117" i="5"/>
  <c r="AA89" i="5"/>
  <c r="AA15" i="5"/>
  <c r="AA24" i="5"/>
  <c r="AA133" i="5"/>
  <c r="AA105" i="5"/>
  <c r="AA14" i="5"/>
  <c r="H25" i="6" s="1"/>
  <c r="H57" i="6" s="1"/>
  <c r="I14" i="6" s="1"/>
  <c r="AA40" i="5"/>
  <c r="AA28" i="5"/>
  <c r="AA121" i="5"/>
  <c r="AA142" i="5"/>
  <c r="T12" i="5"/>
  <c r="G40" i="6"/>
  <c r="G50" i="6" s="1"/>
  <c r="F29" i="6"/>
  <c r="K58" i="2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F55" i="9" s="1"/>
  <c r="I24" i="6"/>
  <c r="H24" i="6"/>
  <c r="J35" i="6"/>
  <c r="K102" i="2" s="1"/>
  <c r="K108" i="2" s="1"/>
  <c r="K24" i="7" s="1"/>
  <c r="G13" i="6"/>
  <c r="F61" i="6"/>
  <c r="I96" i="2"/>
  <c r="J8" i="2"/>
  <c r="J8" i="7"/>
  <c r="I8" i="8"/>
  <c r="G8" i="9"/>
  <c r="Z12" i="5"/>
  <c r="I12" i="6"/>
  <c r="AH133" i="3"/>
  <c r="AC140" i="5"/>
  <c r="AC145" i="5"/>
  <c r="AC142" i="5"/>
  <c r="AC144" i="5"/>
  <c r="AC146" i="5"/>
  <c r="AC143" i="5"/>
  <c r="AC141" i="5"/>
  <c r="AC148" i="5"/>
  <c r="AC15" i="5"/>
  <c r="AC32" i="5"/>
  <c r="AC96" i="5"/>
  <c r="AC43" i="5"/>
  <c r="AC107" i="5"/>
  <c r="AC46" i="5"/>
  <c r="AC110" i="5"/>
  <c r="AC53" i="5"/>
  <c r="AC117" i="5"/>
  <c r="AC60" i="5"/>
  <c r="AC124" i="5"/>
  <c r="AC55" i="5"/>
  <c r="AC119" i="5"/>
  <c r="AC58" i="5"/>
  <c r="AC122" i="5"/>
  <c r="AC65" i="5"/>
  <c r="AC129" i="5"/>
  <c r="AC72" i="5"/>
  <c r="AC136" i="5"/>
  <c r="AC67" i="5"/>
  <c r="AC131" i="5"/>
  <c r="AC70" i="5"/>
  <c r="AC134" i="5"/>
  <c r="AC77" i="5"/>
  <c r="AC20" i="5"/>
  <c r="AC84" i="5"/>
  <c r="AC31" i="5"/>
  <c r="AC95" i="5"/>
  <c r="AC34" i="5"/>
  <c r="AC98" i="5"/>
  <c r="AC41" i="5"/>
  <c r="AC105" i="5"/>
  <c r="AC17" i="5"/>
  <c r="AC80" i="5"/>
  <c r="AC27" i="5"/>
  <c r="AC91" i="5"/>
  <c r="AC30" i="5"/>
  <c r="AC94" i="5"/>
  <c r="AC37" i="5"/>
  <c r="AC101" i="5"/>
  <c r="AC44" i="5"/>
  <c r="AC108" i="5"/>
  <c r="AC39" i="5"/>
  <c r="AC103" i="5"/>
  <c r="AC42" i="5"/>
  <c r="AC106" i="5"/>
  <c r="AC49" i="5"/>
  <c r="AC113" i="5"/>
  <c r="AC56" i="5"/>
  <c r="AC120" i="5"/>
  <c r="AC51" i="5"/>
  <c r="AC115" i="5"/>
  <c r="AC54" i="5"/>
  <c r="AC118" i="5"/>
  <c r="AC61" i="5"/>
  <c r="AC125" i="5"/>
  <c r="AC68" i="5"/>
  <c r="AC132" i="5"/>
  <c r="AC79" i="5"/>
  <c r="AC18" i="5"/>
  <c r="AC82" i="5"/>
  <c r="AC25" i="5"/>
  <c r="AC89" i="5"/>
  <c r="AC48" i="5"/>
  <c r="AC59" i="5"/>
  <c r="AC62" i="5"/>
  <c r="AC69" i="5"/>
  <c r="AC76" i="5"/>
  <c r="AC71" i="5"/>
  <c r="AC74" i="5"/>
  <c r="AC81" i="5"/>
  <c r="AC88" i="5"/>
  <c r="AC83" i="5"/>
  <c r="AC86" i="5"/>
  <c r="AC93" i="5"/>
  <c r="AC100" i="5"/>
  <c r="AC111" i="5"/>
  <c r="AC114" i="5"/>
  <c r="AC121" i="5"/>
  <c r="AC16" i="5"/>
  <c r="AC128" i="5"/>
  <c r="AC139" i="5"/>
  <c r="AC21" i="5"/>
  <c r="AC28" i="5"/>
  <c r="AC23" i="5"/>
  <c r="AC26" i="5"/>
  <c r="AC33" i="5"/>
  <c r="AC40" i="5"/>
  <c r="AC35" i="5"/>
  <c r="AC38" i="5"/>
  <c r="AC45" i="5"/>
  <c r="AC52" i="5"/>
  <c r="AC63" i="5"/>
  <c r="AC66" i="5"/>
  <c r="AC73" i="5"/>
  <c r="AC14" i="5"/>
  <c r="AC112" i="5"/>
  <c r="AC123" i="5"/>
  <c r="AC126" i="5"/>
  <c r="AC133" i="5"/>
  <c r="AC147" i="5"/>
  <c r="AC135" i="5"/>
  <c r="AC138" i="5"/>
  <c r="AC24" i="5"/>
  <c r="AC19" i="5"/>
  <c r="AC22" i="5"/>
  <c r="AC29" i="5"/>
  <c r="AC36" i="5"/>
  <c r="AC47" i="5"/>
  <c r="AC50" i="5"/>
  <c r="AC57" i="5"/>
  <c r="AC64" i="5"/>
  <c r="AC75" i="5"/>
  <c r="AC78" i="5"/>
  <c r="AC85" i="5"/>
  <c r="AC92" i="5"/>
  <c r="AC87" i="5"/>
  <c r="AC90" i="5"/>
  <c r="AC97" i="5"/>
  <c r="AC104" i="5"/>
  <c r="AC99" i="5"/>
  <c r="AC102" i="5"/>
  <c r="AC109" i="5"/>
  <c r="AC116" i="5"/>
  <c r="AC127" i="5"/>
  <c r="AC130" i="5"/>
  <c r="AC137" i="5"/>
  <c r="AD190" i="3" l="1"/>
  <c r="S114" i="3"/>
  <c r="P133" i="3"/>
  <c r="AD178" i="3"/>
  <c r="V12" i="5"/>
  <c r="AD195" i="3"/>
  <c r="H29" i="6"/>
  <c r="AD187" i="3"/>
  <c r="AD185" i="3"/>
  <c r="AD224" i="3"/>
  <c r="I61" i="9"/>
  <c r="AF224" i="3"/>
  <c r="Y224" i="3"/>
  <c r="AA224" i="3" s="1"/>
  <c r="AF216" i="3"/>
  <c r="Y216" i="3"/>
  <c r="AA216" i="3" s="1"/>
  <c r="H61" i="9"/>
  <c r="G61" i="9"/>
  <c r="AB147" i="3"/>
  <c r="AC147" i="3" s="1"/>
  <c r="AD194" i="3"/>
  <c r="AF223" i="3"/>
  <c r="AF214" i="3"/>
  <c r="AF219" i="3"/>
  <c r="AF211" i="3"/>
  <c r="AF225" i="3"/>
  <c r="Y225" i="3"/>
  <c r="AB225" i="3" s="1"/>
  <c r="AD180" i="3"/>
  <c r="AF226" i="3"/>
  <c r="Y179" i="3"/>
  <c r="AA179" i="3" s="1"/>
  <c r="AD188" i="3"/>
  <c r="AD182" i="3"/>
  <c r="AF222" i="3"/>
  <c r="AF220" i="3"/>
  <c r="AF209" i="3"/>
  <c r="AF221" i="3"/>
  <c r="AF212" i="3"/>
  <c r="AF208" i="3"/>
  <c r="AF213" i="3"/>
  <c r="AF215" i="3"/>
  <c r="AF210" i="3"/>
  <c r="AF227" i="3"/>
  <c r="G55" i="9"/>
  <c r="F60" i="9"/>
  <c r="J47" i="9"/>
  <c r="J48" i="9"/>
  <c r="J49" i="9"/>
  <c r="J51" i="9"/>
  <c r="I29" i="6"/>
  <c r="H55" i="9" s="1"/>
  <c r="I94" i="9"/>
  <c r="T80" i="3"/>
  <c r="T100" i="3" s="1"/>
  <c r="AB144" i="3"/>
  <c r="AC144" i="3" s="1"/>
  <c r="J61" i="9"/>
  <c r="O214" i="3"/>
  <c r="I214" i="3"/>
  <c r="Y214" i="3" s="1"/>
  <c r="N214" i="3"/>
  <c r="R214" i="3"/>
  <c r="T214" i="3"/>
  <c r="S214" i="3"/>
  <c r="P214" i="3"/>
  <c r="R219" i="3"/>
  <c r="I219" i="3"/>
  <c r="Y219" i="3" s="1"/>
  <c r="S219" i="3"/>
  <c r="N219" i="3"/>
  <c r="P219" i="3"/>
  <c r="O219" i="3"/>
  <c r="T219" i="3"/>
  <c r="AD189" i="3"/>
  <c r="AD186" i="3"/>
  <c r="O222" i="3"/>
  <c r="S222" i="3"/>
  <c r="P222" i="3"/>
  <c r="N222" i="3"/>
  <c r="T222" i="3"/>
  <c r="I222" i="3"/>
  <c r="Y222" i="3" s="1"/>
  <c r="R222" i="3"/>
  <c r="T210" i="3"/>
  <c r="I210" i="3"/>
  <c r="Y210" i="3" s="1"/>
  <c r="N210" i="3"/>
  <c r="O210" i="3"/>
  <c r="R210" i="3"/>
  <c r="S210" i="3"/>
  <c r="P210" i="3"/>
  <c r="R227" i="3"/>
  <c r="N227" i="3"/>
  <c r="S227" i="3"/>
  <c r="I227" i="3"/>
  <c r="Y227" i="3" s="1"/>
  <c r="P227" i="3"/>
  <c r="O227" i="3"/>
  <c r="AD227" i="3" s="1"/>
  <c r="T227" i="3"/>
  <c r="O226" i="3"/>
  <c r="S226" i="3"/>
  <c r="P226" i="3"/>
  <c r="N226" i="3"/>
  <c r="T226" i="3"/>
  <c r="I226" i="3"/>
  <c r="Y226" i="3" s="1"/>
  <c r="R226" i="3"/>
  <c r="P212" i="3"/>
  <c r="R212" i="3"/>
  <c r="S212" i="3"/>
  <c r="N212" i="3"/>
  <c r="O212" i="3"/>
  <c r="T212" i="3"/>
  <c r="I212" i="3"/>
  <c r="Y212" i="3" s="1"/>
  <c r="P220" i="3"/>
  <c r="R220" i="3"/>
  <c r="S220" i="3"/>
  <c r="T220" i="3"/>
  <c r="N220" i="3"/>
  <c r="I220" i="3"/>
  <c r="Y220" i="3" s="1"/>
  <c r="O220" i="3"/>
  <c r="J79" i="9"/>
  <c r="AD179" i="3"/>
  <c r="I79" i="9"/>
  <c r="I71" i="9" s="1"/>
  <c r="R223" i="3"/>
  <c r="P223" i="3"/>
  <c r="S223" i="3"/>
  <c r="N223" i="3"/>
  <c r="I223" i="3"/>
  <c r="Y223" i="3" s="1"/>
  <c r="T223" i="3"/>
  <c r="O223" i="3"/>
  <c r="AA225" i="3"/>
  <c r="T217" i="3"/>
  <c r="N217" i="3"/>
  <c r="I217" i="3"/>
  <c r="Y217" i="3" s="1"/>
  <c r="P217" i="3"/>
  <c r="S217" i="3"/>
  <c r="R217" i="3"/>
  <c r="O217" i="3"/>
  <c r="AD183" i="3"/>
  <c r="AD181" i="3"/>
  <c r="R215" i="3"/>
  <c r="S215" i="3"/>
  <c r="P215" i="3"/>
  <c r="N215" i="3"/>
  <c r="I215" i="3"/>
  <c r="Y215" i="3" s="1"/>
  <c r="O215" i="3"/>
  <c r="T215" i="3"/>
  <c r="S218" i="3"/>
  <c r="P218" i="3"/>
  <c r="O218" i="3"/>
  <c r="R218" i="3"/>
  <c r="N218" i="3"/>
  <c r="T218" i="3"/>
  <c r="I218" i="3"/>
  <c r="Y218" i="3" s="1"/>
  <c r="T213" i="3"/>
  <c r="N213" i="3"/>
  <c r="I213" i="3"/>
  <c r="Y213" i="3" s="1"/>
  <c r="P213" i="3"/>
  <c r="S213" i="3"/>
  <c r="R213" i="3"/>
  <c r="O213" i="3"/>
  <c r="AD213" i="3" s="1"/>
  <c r="T221" i="3"/>
  <c r="S221" i="3"/>
  <c r="P221" i="3"/>
  <c r="N221" i="3"/>
  <c r="I221" i="3"/>
  <c r="Y221" i="3" s="1"/>
  <c r="O221" i="3"/>
  <c r="R221" i="3"/>
  <c r="R211" i="3"/>
  <c r="P211" i="3"/>
  <c r="S211" i="3"/>
  <c r="N211" i="3"/>
  <c r="I211" i="3"/>
  <c r="Y211" i="3" s="1"/>
  <c r="O211" i="3"/>
  <c r="T211" i="3"/>
  <c r="AD216" i="3"/>
  <c r="O177" i="3"/>
  <c r="AD177" i="3" s="1"/>
  <c r="I209" i="3"/>
  <c r="Y209" i="3" s="1"/>
  <c r="AA176" i="3"/>
  <c r="I208" i="3"/>
  <c r="Y208" i="3" s="1"/>
  <c r="W12" i="5"/>
  <c r="AD17" i="5"/>
  <c r="AD19" i="5"/>
  <c r="AD27" i="5"/>
  <c r="AD35" i="5"/>
  <c r="AD43" i="5"/>
  <c r="AD51" i="5"/>
  <c r="AD59" i="5"/>
  <c r="AD67" i="5"/>
  <c r="AD75" i="5"/>
  <c r="AD83" i="5"/>
  <c r="AD91" i="5"/>
  <c r="AD99" i="5"/>
  <c r="AD107" i="5"/>
  <c r="AD115" i="5"/>
  <c r="AD123" i="5"/>
  <c r="AD131" i="5"/>
  <c r="AD139" i="5"/>
  <c r="AD147" i="5"/>
  <c r="AD24" i="5"/>
  <c r="AD20" i="5"/>
  <c r="AD28" i="5"/>
  <c r="AD36" i="5"/>
  <c r="AD44" i="5"/>
  <c r="AD52" i="5"/>
  <c r="AD60" i="5"/>
  <c r="AD68" i="5"/>
  <c r="AD76" i="5"/>
  <c r="AD84" i="5"/>
  <c r="AD92" i="5"/>
  <c r="AD100" i="5"/>
  <c r="AD108" i="5"/>
  <c r="AD116" i="5"/>
  <c r="AD124" i="5"/>
  <c r="AD132" i="5"/>
  <c r="AD140" i="5"/>
  <c r="AD148" i="5"/>
  <c r="AD32" i="5"/>
  <c r="AD15" i="5"/>
  <c r="AD23" i="5"/>
  <c r="AD31" i="5"/>
  <c r="AD39" i="5"/>
  <c r="AD47" i="5"/>
  <c r="AD55" i="5"/>
  <c r="AD63" i="5"/>
  <c r="AD71" i="5"/>
  <c r="AD79" i="5"/>
  <c r="AD87" i="5"/>
  <c r="AD95" i="5"/>
  <c r="AD103" i="5"/>
  <c r="AD111" i="5"/>
  <c r="AD119" i="5"/>
  <c r="AD127" i="5"/>
  <c r="AD135" i="5"/>
  <c r="AD143" i="5"/>
  <c r="AD16" i="5"/>
  <c r="AD40" i="5"/>
  <c r="AD48" i="5"/>
  <c r="AD56" i="5"/>
  <c r="AD64" i="5"/>
  <c r="AD72" i="5"/>
  <c r="AD80" i="5"/>
  <c r="AD88" i="5"/>
  <c r="AD96" i="5"/>
  <c r="AD104" i="5"/>
  <c r="AD112" i="5"/>
  <c r="AD120" i="5"/>
  <c r="AD128" i="5"/>
  <c r="AD136" i="5"/>
  <c r="AD144" i="5"/>
  <c r="AD146" i="5"/>
  <c r="AD130" i="5"/>
  <c r="AD114" i="5"/>
  <c r="AD98" i="5"/>
  <c r="AD82" i="5"/>
  <c r="AD66" i="5"/>
  <c r="AD50" i="5"/>
  <c r="AD34" i="5"/>
  <c r="AD18" i="5"/>
  <c r="AD137" i="5"/>
  <c r="AD121" i="5"/>
  <c r="AD105" i="5"/>
  <c r="AD89" i="5"/>
  <c r="AD73" i="5"/>
  <c r="AD57" i="5"/>
  <c r="AD41" i="5"/>
  <c r="AD25" i="5"/>
  <c r="AD142" i="5"/>
  <c r="AD126" i="5"/>
  <c r="AD110" i="5"/>
  <c r="AD94" i="5"/>
  <c r="AD78" i="5"/>
  <c r="AD62" i="5"/>
  <c r="AD46" i="5"/>
  <c r="AD30" i="5"/>
  <c r="AD14" i="5"/>
  <c r="AD133" i="5"/>
  <c r="AD117" i="5"/>
  <c r="AD101" i="5"/>
  <c r="AD85" i="5"/>
  <c r="AD69" i="5"/>
  <c r="AD53" i="5"/>
  <c r="AD37" i="5"/>
  <c r="AD21" i="5"/>
  <c r="AD138" i="5"/>
  <c r="AD122" i="5"/>
  <c r="AD106" i="5"/>
  <c r="AD90" i="5"/>
  <c r="AD74" i="5"/>
  <c r="AD58" i="5"/>
  <c r="AD42" i="5"/>
  <c r="AD26" i="5"/>
  <c r="AD145" i="5"/>
  <c r="AD129" i="5"/>
  <c r="AD113" i="5"/>
  <c r="AD97" i="5"/>
  <c r="AD81" i="5"/>
  <c r="AD65" i="5"/>
  <c r="AD49" i="5"/>
  <c r="AD33" i="5"/>
  <c r="AD134" i="5"/>
  <c r="AD118" i="5"/>
  <c r="AD102" i="5"/>
  <c r="AD86" i="5"/>
  <c r="AD70" i="5"/>
  <c r="AD54" i="5"/>
  <c r="AD38" i="5"/>
  <c r="AD22" i="5"/>
  <c r="AD141" i="5"/>
  <c r="AD125" i="5"/>
  <c r="AD109" i="5"/>
  <c r="AD93" i="5"/>
  <c r="AD77" i="5"/>
  <c r="AD61" i="5"/>
  <c r="AD45" i="5"/>
  <c r="AD29" i="5"/>
  <c r="I57" i="6"/>
  <c r="J14" i="6" s="1"/>
  <c r="J24" i="6"/>
  <c r="J25" i="6"/>
  <c r="AA177" i="3"/>
  <c r="AD145" i="3"/>
  <c r="O164" i="3"/>
  <c r="AC158" i="3"/>
  <c r="AC148" i="3"/>
  <c r="AC163" i="3"/>
  <c r="AC150" i="3"/>
  <c r="AC162" i="3"/>
  <c r="AC151" i="3"/>
  <c r="S113" i="3"/>
  <c r="S133" i="3" s="1"/>
  <c r="O176" i="3"/>
  <c r="AD144" i="3"/>
  <c r="H54" i="9"/>
  <c r="I54" i="9"/>
  <c r="K19" i="7"/>
  <c r="I90" i="9"/>
  <c r="H87" i="9"/>
  <c r="H51" i="9"/>
  <c r="H47" i="9"/>
  <c r="H48" i="9"/>
  <c r="H49" i="9"/>
  <c r="G87" i="9"/>
  <c r="G51" i="9"/>
  <c r="G47" i="9"/>
  <c r="G48" i="9"/>
  <c r="G49" i="9"/>
  <c r="AB178" i="3"/>
  <c r="AA178" i="3"/>
  <c r="H80" i="9"/>
  <c r="AC155" i="3"/>
  <c r="AC159" i="3"/>
  <c r="AC146" i="3"/>
  <c r="AC156" i="3"/>
  <c r="AC152" i="3"/>
  <c r="AC153" i="3"/>
  <c r="P164" i="3"/>
  <c r="R145" i="3"/>
  <c r="AC145" i="3"/>
  <c r="AB192" i="3"/>
  <c r="AA192" i="3"/>
  <c r="AA184" i="3"/>
  <c r="AB184" i="3"/>
  <c r="AB188" i="3"/>
  <c r="AA188" i="3"/>
  <c r="AB189" i="3"/>
  <c r="AA189" i="3"/>
  <c r="AB194" i="3"/>
  <c r="AA194" i="3"/>
  <c r="AC161" i="3"/>
  <c r="AC157" i="3"/>
  <c r="AA182" i="3"/>
  <c r="AB182" i="3"/>
  <c r="AA186" i="3"/>
  <c r="AB186" i="3"/>
  <c r="AA187" i="3"/>
  <c r="AB187" i="3"/>
  <c r="AA183" i="3"/>
  <c r="AB183" i="3"/>
  <c r="AA185" i="3"/>
  <c r="AB185" i="3"/>
  <c r="AB193" i="3"/>
  <c r="AA193" i="3"/>
  <c r="AA181" i="3"/>
  <c r="AB181" i="3"/>
  <c r="AB180" i="3"/>
  <c r="AA180" i="3"/>
  <c r="AB190" i="3"/>
  <c r="AA190" i="3"/>
  <c r="AA191" i="3"/>
  <c r="AB191" i="3"/>
  <c r="AB195" i="3"/>
  <c r="AA195" i="3"/>
  <c r="AC149" i="3"/>
  <c r="AC160" i="3"/>
  <c r="AC154" i="3"/>
  <c r="T114" i="3"/>
  <c r="AB177" i="3"/>
  <c r="AB176" i="3"/>
  <c r="N196" i="3"/>
  <c r="R133" i="3"/>
  <c r="AA12" i="5"/>
  <c r="AB12" i="5"/>
  <c r="J40" i="6"/>
  <c r="J50" i="6" s="1"/>
  <c r="I102" i="2"/>
  <c r="I108" i="2" s="1"/>
  <c r="I24" i="7" s="1"/>
  <c r="G56" i="6"/>
  <c r="G18" i="6"/>
  <c r="K8" i="2"/>
  <c r="J96" i="2"/>
  <c r="K8" i="7"/>
  <c r="L8" i="7" s="1"/>
  <c r="J8" i="8"/>
  <c r="H8" i="9"/>
  <c r="AC12" i="5"/>
  <c r="I55" i="6"/>
  <c r="AB216" i="3" l="1"/>
  <c r="F59" i="9"/>
  <c r="H66" i="2"/>
  <c r="AD211" i="3"/>
  <c r="AD215" i="3"/>
  <c r="AD217" i="3"/>
  <c r="AD210" i="3"/>
  <c r="AB179" i="3"/>
  <c r="AC179" i="3" s="1"/>
  <c r="AD220" i="3"/>
  <c r="AC216" i="3"/>
  <c r="R144" i="3"/>
  <c r="R164" i="3" s="1"/>
  <c r="AD212" i="3"/>
  <c r="AD222" i="3"/>
  <c r="N228" i="3"/>
  <c r="AB224" i="3"/>
  <c r="AC224" i="3" s="1"/>
  <c r="AD214" i="3"/>
  <c r="AD221" i="3"/>
  <c r="G60" i="9"/>
  <c r="H94" i="9"/>
  <c r="J94" i="9"/>
  <c r="F94" i="9"/>
  <c r="F54" i="9"/>
  <c r="J57" i="6"/>
  <c r="K14" i="6" s="1"/>
  <c r="S145" i="3"/>
  <c r="T145" i="3" s="1"/>
  <c r="O196" i="3"/>
  <c r="AA221" i="3"/>
  <c r="AB221" i="3"/>
  <c r="AB218" i="3"/>
  <c r="AA218" i="3"/>
  <c r="AC225" i="3"/>
  <c r="AD223" i="3"/>
  <c r="AB212" i="3"/>
  <c r="AA212" i="3"/>
  <c r="AB226" i="3"/>
  <c r="AA226" i="3"/>
  <c r="I80" i="9"/>
  <c r="AB211" i="3"/>
  <c r="AA211" i="3"/>
  <c r="AB213" i="3"/>
  <c r="AA213" i="3"/>
  <c r="AB215" i="3"/>
  <c r="AA215" i="3"/>
  <c r="AB217" i="3"/>
  <c r="AA217" i="3"/>
  <c r="J80" i="9"/>
  <c r="J71" i="9"/>
  <c r="AB227" i="3"/>
  <c r="AA227" i="3"/>
  <c r="AA222" i="3"/>
  <c r="AB222" i="3"/>
  <c r="AA214" i="3"/>
  <c r="AB214" i="3"/>
  <c r="P177" i="3"/>
  <c r="R177" i="3" s="1"/>
  <c r="AD218" i="3"/>
  <c r="AB223" i="3"/>
  <c r="AA223" i="3"/>
  <c r="AA220" i="3"/>
  <c r="AB220" i="3"/>
  <c r="AD226" i="3"/>
  <c r="AB210" i="3"/>
  <c r="AA210" i="3"/>
  <c r="AD219" i="3"/>
  <c r="AA219" i="3"/>
  <c r="AB219" i="3"/>
  <c r="S144" i="3"/>
  <c r="K25" i="6"/>
  <c r="K29" i="6" s="1"/>
  <c r="J55" i="9" s="1"/>
  <c r="AD12" i="5"/>
  <c r="O208" i="3"/>
  <c r="O209" i="3"/>
  <c r="J8" i="9"/>
  <c r="L8" i="8"/>
  <c r="K96" i="2"/>
  <c r="L8" i="2"/>
  <c r="L96" i="2" s="1"/>
  <c r="J29" i="6"/>
  <c r="P176" i="3"/>
  <c r="R176" i="3" s="1"/>
  <c r="AC178" i="3"/>
  <c r="T113" i="3"/>
  <c r="T133" i="3" s="1"/>
  <c r="AC181" i="3"/>
  <c r="AC185" i="3"/>
  <c r="AC187" i="3"/>
  <c r="AD176" i="3"/>
  <c r="G94" i="9"/>
  <c r="G54" i="9"/>
  <c r="I57" i="9"/>
  <c r="I72" i="9"/>
  <c r="AC182" i="3"/>
  <c r="H67" i="9"/>
  <c r="H86" i="9"/>
  <c r="AC191" i="3"/>
  <c r="AC183" i="3"/>
  <c r="AC186" i="3"/>
  <c r="AC184" i="3"/>
  <c r="AC177" i="3"/>
  <c r="AC180" i="3"/>
  <c r="AC193" i="3"/>
  <c r="AC189" i="3"/>
  <c r="AC195" i="3"/>
  <c r="AC190" i="3"/>
  <c r="AC194" i="3"/>
  <c r="AC188" i="3"/>
  <c r="AC192" i="3"/>
  <c r="AC176" i="3"/>
  <c r="H13" i="6"/>
  <c r="G61" i="6"/>
  <c r="H16" i="8" s="1"/>
  <c r="H18" i="8" s="1"/>
  <c r="I8" i="9"/>
  <c r="K8" i="8"/>
  <c r="J12" i="6"/>
  <c r="I66" i="2" l="1"/>
  <c r="I21" i="7" s="1"/>
  <c r="G59" i="9"/>
  <c r="G92" i="9" s="1"/>
  <c r="S164" i="3"/>
  <c r="H60" i="9" s="1"/>
  <c r="S177" i="3"/>
  <c r="T177" i="3" s="1"/>
  <c r="AC222" i="3"/>
  <c r="AC215" i="3"/>
  <c r="I55" i="9"/>
  <c r="AC220" i="3"/>
  <c r="AC211" i="3"/>
  <c r="H160" i="2"/>
  <c r="H164" i="2" s="1"/>
  <c r="H179" i="2" s="1"/>
  <c r="H21" i="7"/>
  <c r="H23" i="7" s="1"/>
  <c r="F53" i="9" s="1"/>
  <c r="I86" i="9"/>
  <c r="AC219" i="3"/>
  <c r="AC210" i="3"/>
  <c r="AC214" i="3"/>
  <c r="AC227" i="3"/>
  <c r="I67" i="9"/>
  <c r="AC212" i="3"/>
  <c r="AC218" i="3"/>
  <c r="AC221" i="3"/>
  <c r="T144" i="3"/>
  <c r="T164" i="3" s="1"/>
  <c r="P196" i="3"/>
  <c r="AC223" i="3"/>
  <c r="AC217" i="3"/>
  <c r="AC213" i="3"/>
  <c r="AC226" i="3"/>
  <c r="J67" i="9"/>
  <c r="J86" i="9"/>
  <c r="P209" i="3"/>
  <c r="AD209" i="3"/>
  <c r="AA209" i="3"/>
  <c r="AB209" i="3"/>
  <c r="AA208" i="3"/>
  <c r="AB208" i="3"/>
  <c r="O228" i="3"/>
  <c r="P208" i="3"/>
  <c r="AD208" i="3"/>
  <c r="K57" i="6"/>
  <c r="F92" i="9"/>
  <c r="S176" i="3"/>
  <c r="I87" i="9"/>
  <c r="I51" i="9"/>
  <c r="I48" i="9"/>
  <c r="I47" i="9"/>
  <c r="I49" i="9"/>
  <c r="H56" i="6"/>
  <c r="H18" i="6"/>
  <c r="J55" i="6"/>
  <c r="K12" i="6" s="1"/>
  <c r="R196" i="3"/>
  <c r="I160" i="2"/>
  <c r="S196" i="3" l="1"/>
  <c r="I60" i="9" s="1"/>
  <c r="J66" i="2"/>
  <c r="J21" i="7" s="1"/>
  <c r="J23" i="7" s="1"/>
  <c r="H59" i="9"/>
  <c r="H92" i="9" s="1"/>
  <c r="AC209" i="3"/>
  <c r="S209" i="3" s="1"/>
  <c r="F93" i="9"/>
  <c r="H27" i="7"/>
  <c r="F52" i="9" s="1"/>
  <c r="F50" i="9"/>
  <c r="T176" i="3"/>
  <c r="T196" i="3" s="1"/>
  <c r="I59" i="9" s="1"/>
  <c r="AC208" i="3"/>
  <c r="S208" i="3" s="1"/>
  <c r="P228" i="3"/>
  <c r="R208" i="3"/>
  <c r="R209" i="3"/>
  <c r="K55" i="6"/>
  <c r="I13" i="6"/>
  <c r="H61" i="6"/>
  <c r="I16" i="8" s="1"/>
  <c r="I18" i="8" s="1"/>
  <c r="I23" i="7"/>
  <c r="I164" i="2"/>
  <c r="I179" i="2" s="1"/>
  <c r="J160" i="2" l="1"/>
  <c r="J164" i="2" s="1"/>
  <c r="J179" i="2" s="1"/>
  <c r="S228" i="3"/>
  <c r="J60" i="9" s="1"/>
  <c r="F73" i="9"/>
  <c r="F91" i="9"/>
  <c r="H29" i="7"/>
  <c r="H42" i="7" s="1"/>
  <c r="T209" i="3"/>
  <c r="K66" i="2"/>
  <c r="R228" i="3"/>
  <c r="T208" i="3"/>
  <c r="J27" i="7"/>
  <c r="H93" i="9"/>
  <c r="H53" i="9"/>
  <c r="H50" i="9"/>
  <c r="I27" i="7"/>
  <c r="G93" i="9"/>
  <c r="G53" i="9"/>
  <c r="G50" i="9"/>
  <c r="I92" i="9"/>
  <c r="I56" i="6"/>
  <c r="I18" i="6"/>
  <c r="F42" i="9" l="1"/>
  <c r="H34" i="8"/>
  <c r="H72" i="8"/>
  <c r="K160" i="2"/>
  <c r="K164" i="2" s="1"/>
  <c r="K179" i="2" s="1"/>
  <c r="K21" i="7"/>
  <c r="K23" i="7" s="1"/>
  <c r="I53" i="9" s="1"/>
  <c r="T228" i="3"/>
  <c r="L66" i="2" s="1"/>
  <c r="I29" i="7"/>
  <c r="I42" i="7" s="1"/>
  <c r="G91" i="9"/>
  <c r="G52" i="9"/>
  <c r="G73" i="9"/>
  <c r="J29" i="7"/>
  <c r="J42" i="7" s="1"/>
  <c r="H52" i="9"/>
  <c r="H91" i="9"/>
  <c r="H73" i="9"/>
  <c r="J13" i="6"/>
  <c r="I61" i="6"/>
  <c r="J16" i="8" s="1"/>
  <c r="J18" i="8" s="1"/>
  <c r="L21" i="7" l="1"/>
  <c r="L23" i="7" s="1"/>
  <c r="L160" i="2"/>
  <c r="L164" i="2" s="1"/>
  <c r="L179" i="2" s="1"/>
  <c r="J59" i="9"/>
  <c r="J92" i="9" s="1"/>
  <c r="K27" i="7"/>
  <c r="K29" i="7" s="1"/>
  <c r="K42" i="7" s="1"/>
  <c r="I50" i="9"/>
  <c r="I93" i="9"/>
  <c r="J72" i="8"/>
  <c r="H42" i="9"/>
  <c r="G42" i="9"/>
  <c r="I72" i="8"/>
  <c r="J56" i="6"/>
  <c r="K13" i="6" s="1"/>
  <c r="J18" i="6"/>
  <c r="J50" i="9" l="1"/>
  <c r="L27" i="7"/>
  <c r="L29" i="7" s="1"/>
  <c r="L42" i="7" s="1"/>
  <c r="J93" i="9"/>
  <c r="J53" i="9"/>
  <c r="I91" i="9"/>
  <c r="I73" i="9"/>
  <c r="I52" i="9"/>
  <c r="K56" i="6"/>
  <c r="K61" i="6" s="1"/>
  <c r="L16" i="8" s="1"/>
  <c r="L18" i="8" s="1"/>
  <c r="K18" i="6"/>
  <c r="K72" i="8"/>
  <c r="I42" i="9"/>
  <c r="J61" i="6"/>
  <c r="K16" i="8" s="1"/>
  <c r="K18" i="8" s="1"/>
  <c r="J91" i="9" l="1"/>
  <c r="J52" i="9"/>
  <c r="J73" i="9"/>
  <c r="J42" i="9"/>
  <c r="L72" i="8"/>
  <c r="H39" i="8" l="1"/>
  <c r="I34" i="8" s="1"/>
  <c r="I39" i="8" l="1"/>
  <c r="F41" i="9"/>
  <c r="H73" i="8"/>
  <c r="H63" i="8"/>
  <c r="F39" i="9" l="1"/>
  <c r="H24" i="8"/>
  <c r="H25" i="8" s="1"/>
  <c r="H70" i="8"/>
  <c r="F38" i="9"/>
  <c r="I73" i="8"/>
  <c r="J34" i="8"/>
  <c r="J39" i="8" s="1"/>
  <c r="I63" i="8"/>
  <c r="I24" i="8" s="1"/>
  <c r="I25" i="8" s="1"/>
  <c r="G41" i="9"/>
  <c r="H71" i="8" l="1"/>
  <c r="F40" i="9"/>
  <c r="H27" i="8"/>
  <c r="G39" i="9"/>
  <c r="G38" i="9"/>
  <c r="I71" i="8"/>
  <c r="I27" i="8"/>
  <c r="G40" i="9"/>
  <c r="I70" i="8"/>
  <c r="H41" i="9"/>
  <c r="J73" i="8"/>
  <c r="K34" i="8"/>
  <c r="K39" i="8" s="1"/>
  <c r="L34" i="8" s="1"/>
  <c r="L39" i="8" s="1"/>
  <c r="J63" i="8"/>
  <c r="J24" i="8" s="1"/>
  <c r="J25" i="8" s="1"/>
  <c r="F37" i="9" l="1"/>
  <c r="H74" i="8"/>
  <c r="J41" i="9"/>
  <c r="L73" i="8"/>
  <c r="L63" i="8"/>
  <c r="L24" i="8" s="1"/>
  <c r="L25" i="8" s="1"/>
  <c r="H39" i="9"/>
  <c r="H38" i="9"/>
  <c r="K73" i="8"/>
  <c r="I41" i="9"/>
  <c r="K63" i="8"/>
  <c r="K24" i="8" s="1"/>
  <c r="K25" i="8" s="1"/>
  <c r="J70" i="8"/>
  <c r="J27" i="8"/>
  <c r="H40" i="9"/>
  <c r="J71" i="8"/>
  <c r="G37" i="9"/>
  <c r="I74" i="8"/>
  <c r="L71" i="8" l="1"/>
  <c r="J40" i="9"/>
  <c r="L27" i="8"/>
  <c r="J39" i="9"/>
  <c r="L70" i="8"/>
  <c r="J38" i="9"/>
  <c r="I39" i="9"/>
  <c r="H37" i="9"/>
  <c r="J74" i="8"/>
  <c r="I38" i="9"/>
  <c r="K27" i="8"/>
  <c r="K71" i="8"/>
  <c r="I40" i="9"/>
  <c r="K70" i="8"/>
  <c r="L74" i="8" l="1"/>
  <c r="J37" i="9"/>
  <c r="I37" i="9"/>
  <c r="K74" i="8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Bé Keizer</author>
  </authors>
  <commentList>
    <comment ref="E249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1-1-2020 zorgt dat de aanloopschalen dan tenminste 1653,60 zijn. </t>
        </r>
      </text>
    </comment>
  </commentList>
</comments>
</file>

<file path=xl/comments3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5.xml><?xml version="1.0" encoding="utf-8"?>
<comments xmlns="http://schemas.openxmlformats.org/spreadsheetml/2006/main">
  <authors>
    <author>Bé Keizer</author>
  </authors>
  <commentList>
    <comment ref="B26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1-7-2019 zorgt dat de aanloopschalen dan tenminste 1635,60 zijn. </t>
        </r>
      </text>
    </comment>
    <comment ref="B81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1-1-2020 zorgt dat de aanloopschalen dan tenminste 1653,60 zijn. </t>
        </r>
      </text>
    </comment>
    <comment ref="B125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1-1-2020 zorgt dat de aanloopschalen dan tenminste 1653,60 zijn. </t>
        </r>
      </text>
    </comment>
  </commentList>
</comments>
</file>

<file path=xl/sharedStrings.xml><?xml version="1.0" encoding="utf-8"?>
<sst xmlns="http://schemas.openxmlformats.org/spreadsheetml/2006/main" count="1836" uniqueCount="397">
  <si>
    <t>Eigen vermogen</t>
  </si>
  <si>
    <t>dienst</t>
  </si>
  <si>
    <t xml:space="preserve">jaren </t>
  </si>
  <si>
    <t>DA</t>
  </si>
  <si>
    <t>DB</t>
  </si>
  <si>
    <t>DC</t>
  </si>
  <si>
    <t>AB</t>
  </si>
  <si>
    <t>AC</t>
  </si>
  <si>
    <t>AD</t>
  </si>
  <si>
    <t>DD</t>
  </si>
  <si>
    <t>DE</t>
  </si>
  <si>
    <t>AE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</si>
  <si>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</si>
  <si>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</si>
  <si>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</si>
  <si>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</si>
  <si>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</si>
  <si>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</si>
  <si>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</si>
  <si>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</si>
  <si>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</si>
  <si>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</si>
  <si>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</si>
  <si>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</si>
  <si>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</si>
  <si>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</si>
  <si>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</si>
  <si>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</si>
  <si>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</si>
  <si>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</si>
  <si>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</si>
  <si>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</si>
  <si>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</si>
  <si>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</si>
  <si>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</si>
  <si>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</si>
  <si>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</si>
  <si>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</si>
  <si>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</si>
  <si>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</si>
  <si>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</si>
  <si>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</si>
  <si>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</si>
  <si>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</si>
  <si>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</si>
  <si>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</si>
  <si>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</si>
  <si>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</si>
  <si>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</si>
  <si>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</si>
  <si>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</si>
  <si>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</si>
  <si>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</si>
  <si>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</si>
  <si>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</si>
  <si>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</si>
  <si>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</si>
  <si>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</si>
  <si>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</si>
  <si>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</si>
  <si>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</si>
  <si>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</si>
  <si>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</si>
  <si>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</si>
  <si>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</si>
  <si>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</si>
  <si>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</si>
  <si>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</si>
  <si>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</si>
  <si>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</si>
  <si>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</si>
  <si>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</si>
  <si>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</si>
  <si>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bas DA11</t>
  </si>
  <si>
    <t>Lasten personeelsbeleid</t>
  </si>
  <si>
    <t>Investeringen</t>
  </si>
  <si>
    <t>Financiële baten en lasten</t>
  </si>
  <si>
    <t>Salarissen en sociale lasten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</si>
  <si>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</si>
  <si>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</si>
  <si>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</si>
  <si>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</si>
  <si>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</si>
  <si>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</si>
  <si>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</si>
  <si>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MEERJARENINVESTERINGSPLAN (MIP) T.L.V. BESTUURSKANTOOR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</si>
  <si>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</si>
  <si>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</si>
  <si>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</si>
  <si>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</si>
  <si>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</si>
  <si>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</si>
  <si>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</si>
  <si>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</si>
  <si>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</si>
  <si>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</si>
  <si>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</si>
  <si>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</si>
  <si>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</si>
  <si>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</si>
  <si>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</si>
  <si>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</si>
  <si>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</si>
  <si>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</si>
  <si>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</si>
  <si>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</si>
  <si>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</si>
  <si>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</si>
  <si>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</si>
  <si>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</si>
  <si>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</si>
  <si>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</si>
  <si>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</si>
  <si>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</si>
  <si>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</si>
  <si>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</si>
  <si>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</si>
  <si>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</si>
  <si>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</si>
  <si>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</si>
  <si>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</si>
  <si>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</si>
  <si>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</si>
  <si>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</si>
  <si>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</si>
  <si>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</si>
  <si>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</si>
  <si>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</si>
  <si>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Begroting (bestuurskantoor)</t>
  </si>
  <si>
    <t xml:space="preserve">Dit werkblad geeft een overzicht van alle baten en lasten van het totale bestuur (bestuurskantoor en scholen) op basis van kalenderjaar.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</si>
  <si>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</si>
  <si>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</si>
  <si>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</si>
  <si>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</si>
  <si>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</si>
  <si>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</si>
  <si>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</si>
  <si>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</si>
  <si>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</si>
  <si>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</si>
  <si>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</si>
  <si>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</si>
  <si>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</si>
  <si>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</si>
  <si>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</si>
  <si>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</si>
  <si>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</si>
  <si>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</si>
  <si>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</si>
  <si>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</si>
  <si>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</si>
  <si>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</si>
  <si>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</si>
  <si>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</si>
  <si>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</si>
  <si>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</si>
  <si>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</si>
  <si>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</si>
  <si>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</si>
  <si>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</si>
  <si>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</si>
  <si>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</si>
  <si>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</si>
  <si>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</si>
  <si>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</si>
  <si>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</si>
  <si>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</si>
  <si>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</si>
  <si>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</si>
  <si>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</si>
  <si>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</si>
  <si>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</si>
  <si>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</si>
  <si>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</si>
  <si>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</si>
  <si>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</si>
  <si>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</si>
  <si>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</si>
  <si>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</si>
  <si>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</si>
  <si>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</si>
  <si>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</si>
  <si>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</si>
  <si>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</si>
  <si>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</si>
  <si>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</si>
  <si>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</si>
  <si>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</si>
  <si>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</si>
  <si>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</si>
  <si>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</si>
  <si>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</si>
  <si>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</si>
  <si>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</si>
  <si>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</si>
  <si>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</si>
  <si>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</si>
  <si>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</si>
  <si>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</si>
  <si>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</si>
  <si>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</si>
  <si>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</si>
  <si>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</si>
  <si>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</si>
  <si>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</si>
  <si>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</si>
  <si>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</si>
  <si>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</si>
  <si>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</si>
  <si>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</si>
  <si>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</si>
  <si>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</si>
  <si>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</si>
  <si>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</si>
  <si>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</si>
  <si>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</si>
  <si>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</si>
  <si>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</si>
  <si>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</si>
  <si>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</si>
  <si>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</si>
  <si>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</si>
  <si>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</si>
  <si>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</si>
  <si>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</si>
  <si>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>jubilea</t>
  </si>
  <si>
    <t>2. Verdeel de dotatielasten gelijkmatig over de jaren heen (egalisastie van kosten) op zo'n manier dat deze voorziening nooit negatief zal uitvallen.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</si>
  <si>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</si>
  <si>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</si>
  <si>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</si>
  <si>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</si>
  <si>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</si>
  <si>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</si>
  <si>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</si>
  <si>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</si>
  <si>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</si>
  <si>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</si>
  <si>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</si>
  <si>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</si>
  <si>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</si>
  <si>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</si>
  <si>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</si>
  <si>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</si>
  <si>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 xml:space="preserve">Vaste activa </t>
  </si>
  <si>
    <t>versie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</si>
  <si>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</si>
  <si>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</si>
  <si>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</si>
  <si>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gemiddelde van alle scholen inclusief het bestuurskantoor. De relevantie zal bij samenvoeging van verschillende schoolsoorten genuanceerd </t>
  </si>
  <si>
    <t>moeten worden bekeken.</t>
  </si>
  <si>
    <t>Algemene reserve via bestuurskantoor</t>
  </si>
  <si>
    <t>FTE ondersteunend en beheerspersoneel</t>
  </si>
  <si>
    <t>die van toepassing zijn. Voor deze bepaling is er een apart instrument beschikbaar (Toolbox PO-Raad).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</si>
  <si>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</si>
  <si>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</si>
  <si>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</si>
  <si>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</si>
  <si>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</si>
  <si>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</si>
  <si>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</si>
  <si>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</si>
  <si>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</si>
  <si>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</si>
  <si>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</si>
  <si>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</si>
  <si>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</si>
  <si>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</si>
  <si>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</si>
  <si>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</si>
  <si>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</si>
  <si>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</si>
  <si>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</si>
  <si>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</si>
  <si>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</si>
  <si>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</si>
  <si>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</si>
  <si>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</si>
  <si>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</si>
  <si>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</si>
  <si>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</si>
  <si>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</si>
  <si>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</si>
  <si>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</si>
  <si>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</si>
  <si>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</si>
  <si>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>Rijksbijdragen OCW</t>
  </si>
  <si>
    <t>aantal cumi leerlingen sbo</t>
  </si>
  <si>
    <t>aantal leerlingen so jonger dan 8 jaar</t>
  </si>
  <si>
    <t>aantal leerlingen so  8 jaar en ouder</t>
  </si>
  <si>
    <t>aantal leerlingen vso</t>
  </si>
  <si>
    <t>aantal plaatsen JJI en/of GJI</t>
  </si>
  <si>
    <t xml:space="preserve">     waarvan aantal SO-leerlingen</t>
  </si>
  <si>
    <t xml:space="preserve">     waarvan aantal VSO-leerlingen</t>
  </si>
  <si>
    <t>Kosten Duurzame inzetbaarheid</t>
  </si>
  <si>
    <t>FTE onderwijs ondersteunend personeel</t>
  </si>
  <si>
    <t>vanuit samenwerkingsverband passend onderwijs</t>
  </si>
  <si>
    <t>Financiële kengetallen</t>
  </si>
  <si>
    <t>kapitalisatiefactor (incl. privaat vermogen)</t>
  </si>
  <si>
    <t>Solvabiliteit 2</t>
  </si>
  <si>
    <t>2020/21</t>
  </si>
  <si>
    <t xml:space="preserve">Exploitatie kengetallen </t>
  </si>
  <si>
    <t>rijksbijdragen/  totale baten</t>
  </si>
  <si>
    <t>overige overheidsbijdragen/ totale baten</t>
  </si>
  <si>
    <t>overige baten/  totale baten</t>
  </si>
  <si>
    <t>personele lasten/totale baten</t>
  </si>
  <si>
    <t>totale baten/ rijksbijdragen</t>
  </si>
  <si>
    <t>totale lasten/ rijksbijdragen</t>
  </si>
  <si>
    <t xml:space="preserve">personele lasten/ rijksbijdragen </t>
  </si>
  <si>
    <t xml:space="preserve">materiële lasten/ rijksbijdragen </t>
  </si>
  <si>
    <t>investeringen/  totale baten</t>
  </si>
  <si>
    <t>totale baten (incl. financiële baten)</t>
  </si>
  <si>
    <t>Vanuit samenwerkingsverband Passend Onderwijs/ leerling</t>
  </si>
  <si>
    <t xml:space="preserve">loonkosten/ per FTE </t>
  </si>
  <si>
    <t>Kosten duurzame inzetbaarheid</t>
  </si>
  <si>
    <t>FTE-leerling ratio's</t>
  </si>
  <si>
    <t>leerling- FTE ratio</t>
  </si>
  <si>
    <t>leerling- directie ratio</t>
  </si>
  <si>
    <t>leerling- OP ratio</t>
  </si>
  <si>
    <t>leerling- OOP ratio</t>
  </si>
  <si>
    <t>baten per leerling (excl. financiële baten)</t>
  </si>
  <si>
    <t>lasten per leerling (excl. financiële lasten)</t>
  </si>
  <si>
    <t>Aantal FTE (incl. uren duurzame inzetbaarheid)</t>
  </si>
  <si>
    <t>Indices</t>
  </si>
  <si>
    <t xml:space="preserve">Ontwikkeling aantal leerlingen </t>
  </si>
  <si>
    <t>Ontwikkeling aantal FTE</t>
  </si>
  <si>
    <t>Ontwikkeling totale baten</t>
  </si>
  <si>
    <t>Ontwikkeling Rijksbijdragen</t>
  </si>
  <si>
    <t>Ontwikkeling overige overheidsbijdragen</t>
  </si>
  <si>
    <t>Ontwikkeling overige baten</t>
  </si>
  <si>
    <t>Ontwikkeling totale lasten</t>
  </si>
  <si>
    <t>Ontwikkeling salarislasten</t>
  </si>
  <si>
    <t>Ontwikkeling afschrijvingen</t>
  </si>
  <si>
    <t>Onwikkelling huisvestingslasten</t>
  </si>
  <si>
    <t>Ontwikkeling overige lasten (materieel)</t>
  </si>
  <si>
    <t>totaal aantal leerlingen bas/sbo/(v)so</t>
  </si>
  <si>
    <t>Jubileakosten</t>
  </si>
  <si>
    <t>leerling- bovenschools</t>
  </si>
  <si>
    <t>Ontwikkeling personele  lasten (incl. personeelsbeleid)</t>
  </si>
  <si>
    <t xml:space="preserve">In de tabellen zijn de gegevens opgenomen die betrekking hebben op de onderliggende normeringen voor de bekostiging. </t>
  </si>
  <si>
    <t>2021/22</t>
  </si>
  <si>
    <t>2022/23</t>
  </si>
  <si>
    <t>nn</t>
  </si>
  <si>
    <t xml:space="preserve">Hiervoor is het vereist dat alle investeringen, voorzover nog niet volledig afgeschreven, en de toekomstige investeringen </t>
  </si>
  <si>
    <t>2023/24</t>
  </si>
  <si>
    <t>Bé Keizer, e-mail:</t>
  </si>
  <si>
    <t>be.keizer@wxs.nl</t>
  </si>
  <si>
    <t xml:space="preserve">r.goedhart@poraad.nl  </t>
  </si>
  <si>
    <t>L10</t>
  </si>
  <si>
    <t>L11</t>
  </si>
  <si>
    <t>L12</t>
  </si>
  <si>
    <t>L13</t>
  </si>
  <si>
    <t>L14</t>
  </si>
  <si>
    <t>meerh sbo DC 13</t>
  </si>
  <si>
    <t>zie:</t>
  </si>
  <si>
    <t>Werkgeverslasten PO</t>
  </si>
  <si>
    <t>voor de eigen scholen per schoolsoort de opgave van de kengetallen verkrijgen die het gemiddelde zijn voor die schoolsoort.</t>
  </si>
  <si>
    <t>Algemeen</t>
  </si>
  <si>
    <t>2024/25</t>
  </si>
  <si>
    <t>In het werkblad 'tab' geldt echter dat alleen de gele velden invulbaar zijn.</t>
  </si>
  <si>
    <t>pp</t>
  </si>
  <si>
    <r>
      <t xml:space="preserve">In deze applicatie kunnen de uitkomsten van de meerjarenbegrotingen </t>
    </r>
    <r>
      <rPr>
        <b/>
        <sz val="10"/>
        <color rgb="FFC00000"/>
        <rFont val="Calibri"/>
        <family val="2"/>
      </rPr>
      <t>bas 2020, sbo 2020 en (v)so 2020</t>
    </r>
  </si>
  <si>
    <t xml:space="preserve">In deze werkbladen moeten de aangegeven gedeelten uit de werkbladen 'som' vanuit de meerjarenbegroting bas, de meerjarenbegroting </t>
  </si>
  <si>
    <t xml:space="preserve">sbo en de meerjarenbegroting (v)so worden geplakt. De procedure hierbij staat beschreven in het werkblad 'som' van de desbetreffende  meerjarenbegrotingen. </t>
  </si>
  <si>
    <t>Meerjarenonderhoudsplan (mop)</t>
  </si>
  <si>
    <t>Meerjareninvesteringsplan (mip)</t>
  </si>
  <si>
    <t>Participatiebaan</t>
  </si>
  <si>
    <t>A10</t>
  </si>
  <si>
    <t>A11</t>
  </si>
  <si>
    <t>A12</t>
  </si>
  <si>
    <t>A13</t>
  </si>
  <si>
    <t>D11</t>
  </si>
  <si>
    <t>D12</t>
  </si>
  <si>
    <t>D13</t>
  </si>
  <si>
    <t>D14</t>
  </si>
  <si>
    <t>D15</t>
  </si>
  <si>
    <t>zelfde als 2019?</t>
  </si>
  <si>
    <t>Aanpassing t.o.v. vs 23okt2019:</t>
  </si>
  <si>
    <t xml:space="preserve"> - aanpassing salaristabellen conform cao PO 2019-2020</t>
  </si>
  <si>
    <t xml:space="preserve"> - in verband daarmee is het schooljaar 2019-2020 in werkblad 'loon' opgesplitst in de periode tot 1 jan. 2020 en van 1 jan. 2020 t/m juli 2020.</t>
  </si>
  <si>
    <t xml:space="preserve">In dit werkblad dienen de personele gegevens te worden opgegeven die noodzakelijk zijn voor de berekening van de loonkosten. </t>
  </si>
  <si>
    <t xml:space="preserve">De kosten voor duurzame inzetbaarheid worden apart berekend. </t>
  </si>
  <si>
    <t>premies en dergelijke is opgenomen, maar uitgegaan wordt van een vast percentage aan werkgeverslasten.</t>
  </si>
  <si>
    <r>
      <t>Daartoe is de tool "</t>
    </r>
    <r>
      <rPr>
        <b/>
        <sz val="10"/>
        <color rgb="FFC00000"/>
        <rFont val="Calibri"/>
        <family val="2"/>
      </rPr>
      <t>werkgeverslasten po 2020</t>
    </r>
    <r>
      <rPr>
        <sz val="10"/>
        <rFont val="Calibri"/>
        <family val="2"/>
      </rPr>
      <t>"  aangepast. Deze update is te vinden in de toolbox van de PO-Raad. Met name schoolbesturen die niet</t>
    </r>
  </si>
  <si>
    <t>bij het Vervangingsfonds aangesloten zijn (zie modernisering) zullen rekening moeten houden met andere premiepercentages.</t>
  </si>
  <si>
    <t xml:space="preserve">Uren ouderenverlof die gespaard worden, worden via deze berekening ook volledig ten laste van de exploitatie gebracht.  Hier kan een verschil zitten met </t>
  </si>
  <si>
    <t xml:space="preserve">de berekening coform het model "voorzieningen duurzame inzetbaarheid" vanuit de toolbox financiën van de PO-Raad. Dit heeft te maken met </t>
  </si>
  <si>
    <t>het feit dat hier onder andere de "opnamekans" mogelijk een rol kan spelen bij de berekening.</t>
  </si>
  <si>
    <t xml:space="preserve">Voor het schooljaar 2019-2020 geldt dat er voor de directiefuncties de beleidskeuze is vanaf 1 januari 2020 om de oude functiebenaming te hanteren of te </t>
  </si>
  <si>
    <t>kiezen voor de nieuwe numerieke schaalaanduiding met de andere inschaling die daaruit voortvloeit.</t>
  </si>
  <si>
    <t>Die beleidskeuze dient handmatig ingevoerd te worden per 1 januari 2020 of, wanneer die keuze pas wordt geeffectueerd per 1 augustus 2020, per 1 augustus 2020.</t>
  </si>
  <si>
    <t xml:space="preserve">Bij wijziging van de functie naar de cijferaanduiding dient over gegaan te worden naar het regelnummer dat hoort bij het naasthogere bedrag van de 'oude' functie in de </t>
  </si>
  <si>
    <t>In de volgende jaren (21/22 en verder) wordt het automatisch geregeld.</t>
  </si>
  <si>
    <r>
      <t xml:space="preserve">De werkgeverslasten zijn opgenomen in het tabellenwerkblad (cel D6 en E6) en zijn geraamd op </t>
    </r>
    <r>
      <rPr>
        <b/>
        <sz val="10"/>
        <color rgb="FFC00000"/>
        <rFont val="Calibri"/>
        <family val="2"/>
      </rPr>
      <t>60%</t>
    </r>
    <r>
      <rPr>
        <sz val="10"/>
        <rFont val="Calibri"/>
        <family val="2"/>
      </rPr>
      <t xml:space="preserve">. Daarbij dient opgemerkt te worden dat dit een heel </t>
    </r>
  </si>
  <si>
    <t>ruwe raming betreft en het wordt met klem aangeraden op grond van de eigen historische gegevens een nauwkeuriger percentage vast te stellen.</t>
  </si>
  <si>
    <t xml:space="preserve">nieuwe cijfermatige functieaanduiding. Zo gaat per 1 januari bijv. DB10 over naar D11 met regelnummer 10 en DB9 ook over naar D11 met regelnummer 10. </t>
  </si>
  <si>
    <t>Bij overgang per 1 augustus 2020 dient eerst de periodieke verhoging doorgevoerd te worden.</t>
  </si>
  <si>
    <t>Handleiding bij Sommatiemodel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</si>
</sst>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€&quot;\ * #,##0_ ;_ &quot;€&quot;\ * \-#,##0_ ;_ &quot;€&quot;\ * &quot;-&quot;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  <numFmt numFmtId="177" formatCode="[$-413]d\ mmmm\ yyyy;@"/>
  </numFmts>
  <fonts count="71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 tint="0.499984740745262"/>
      <name val="Calibri"/>
      <family val="2"/>
    </font>
    <font>
      <b/>
      <sz val="10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1" tint="0.499984740745262"/>
      <name val="Calibri"/>
      <family val="2"/>
    </font>
    <font>
      <sz val="14"/>
      <color theme="0" tint="-0.499984740745262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678">
    <xf numFmtId="0" fontId="0" fillId="0" borderId="0" xfId="0"/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0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Border="1" applyProtection="1"/>
    <xf numFmtId="0" fontId="13" fillId="4" borderId="0" xfId="0" applyFont="1" applyFill="1" applyBorder="1" applyProtection="1"/>
    <xf numFmtId="0" fontId="18" fillId="4" borderId="0" xfId="0" applyFont="1" applyFill="1" applyBorder="1" applyAlignment="1" applyProtection="1">
      <alignment horizontal="center"/>
    </xf>
    <xf numFmtId="165" fontId="19" fillId="4" borderId="0" xfId="3" applyNumberFormat="1" applyFont="1" applyFill="1" applyBorder="1" applyProtection="1"/>
    <xf numFmtId="165" fontId="12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Protection="1"/>
    <xf numFmtId="0" fontId="12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2" fillId="5" borderId="2" xfId="0" applyFont="1" applyFill="1" applyBorder="1" applyProtection="1"/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3" fillId="5" borderId="4" xfId="0" applyFont="1" applyFill="1" applyBorder="1" applyProtection="1"/>
    <xf numFmtId="0" fontId="13" fillId="5" borderId="0" xfId="0" applyFont="1" applyFill="1" applyBorder="1" applyProtection="1"/>
    <xf numFmtId="0" fontId="19" fillId="5" borderId="0" xfId="0" applyNumberFormat="1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center"/>
    </xf>
    <xf numFmtId="165" fontId="19" fillId="5" borderId="0" xfId="3" applyNumberFormat="1" applyFont="1" applyFill="1" applyBorder="1" applyProtection="1"/>
    <xf numFmtId="165" fontId="19" fillId="5" borderId="5" xfId="3" applyNumberFormat="1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165" fontId="12" fillId="5" borderId="0" xfId="3" applyNumberFormat="1" applyFont="1" applyFill="1" applyBorder="1" applyProtection="1"/>
    <xf numFmtId="165" fontId="12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10" fillId="5" borderId="5" xfId="0" applyFont="1" applyFill="1" applyBorder="1" applyProtection="1"/>
    <xf numFmtId="0" fontId="12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right"/>
    </xf>
    <xf numFmtId="165" fontId="12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2" fillId="4" borderId="13" xfId="0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2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1" fillId="5" borderId="0" xfId="0" applyFont="1" applyFill="1" applyBorder="1" applyAlignment="1" applyProtection="1">
      <alignment horizontal="right"/>
    </xf>
    <xf numFmtId="0" fontId="31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4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164" fontId="13" fillId="4" borderId="0" xfId="0" applyNumberFormat="1" applyFont="1" applyFill="1" applyBorder="1" applyProtection="1"/>
    <xf numFmtId="0" fontId="11" fillId="4" borderId="0" xfId="0" applyFont="1" applyFill="1" applyBorder="1" applyProtection="1"/>
    <xf numFmtId="164" fontId="12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16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Protection="1"/>
    <xf numFmtId="0" fontId="15" fillId="4" borderId="0" xfId="0" applyNumberFormat="1" applyFont="1" applyFill="1" applyBorder="1" applyProtection="1"/>
    <xf numFmtId="1" fontId="15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1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3" fillId="4" borderId="0" xfId="0" applyNumberFormat="1" applyFont="1" applyFill="1" applyBorder="1" applyAlignment="1" applyProtection="1">
      <alignment horizontal="center"/>
    </xf>
    <xf numFmtId="166" fontId="19" fillId="4" borderId="0" xfId="0" applyNumberFormat="1" applyFont="1" applyFill="1" applyBorder="1" applyAlignment="1" applyProtection="1">
      <alignment horizontal="center"/>
    </xf>
    <xf numFmtId="166" fontId="13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Alignment="1" applyProtection="1">
      <alignment horizontal="center"/>
    </xf>
    <xf numFmtId="0" fontId="11" fillId="4" borderId="0" xfId="0" quotePrefix="1" applyFont="1" applyFill="1" applyBorder="1" applyAlignment="1" applyProtection="1">
      <alignment horizontal="right"/>
    </xf>
    <xf numFmtId="49" fontId="12" fillId="4" borderId="0" xfId="0" applyNumberFormat="1" applyFont="1" applyFill="1" applyBorder="1" applyAlignment="1" applyProtection="1">
      <alignment horizontal="center"/>
    </xf>
    <xf numFmtId="166" fontId="11" fillId="4" borderId="0" xfId="0" applyNumberFormat="1" applyFont="1" applyFill="1" applyBorder="1" applyProtection="1"/>
    <xf numFmtId="0" fontId="13" fillId="5" borderId="0" xfId="0" applyFont="1" applyFill="1" applyBorder="1" applyAlignment="1" applyProtection="1">
      <alignment horizontal="right"/>
    </xf>
    <xf numFmtId="0" fontId="13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Protection="1"/>
    <xf numFmtId="0" fontId="11" fillId="5" borderId="4" xfId="0" applyFont="1" applyFill="1" applyBorder="1" applyProtection="1"/>
    <xf numFmtId="0" fontId="11" fillId="5" borderId="5" xfId="0" applyFont="1" applyFill="1" applyBorder="1" applyProtection="1"/>
    <xf numFmtId="49" fontId="12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2" fillId="5" borderId="7" xfId="0" applyFont="1" applyFill="1" applyBorder="1" applyProtection="1"/>
    <xf numFmtId="49" fontId="12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4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2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1" fillId="5" borderId="7" xfId="0" applyFont="1" applyFill="1" applyBorder="1" applyAlignment="1" applyProtection="1">
      <alignment horizontal="right"/>
    </xf>
    <xf numFmtId="166" fontId="11" fillId="5" borderId="7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Protection="1"/>
    <xf numFmtId="0" fontId="11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right"/>
    </xf>
    <xf numFmtId="166" fontId="12" fillId="4" borderId="13" xfId="0" applyNumberFormat="1" applyFont="1" applyFill="1" applyBorder="1" applyAlignment="1" applyProtection="1">
      <alignment horizontal="right"/>
    </xf>
    <xf numFmtId="0" fontId="12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Protection="1"/>
    <xf numFmtId="49" fontId="11" fillId="4" borderId="13" xfId="0" applyNumberFormat="1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1" fillId="4" borderId="13" xfId="0" applyNumberFormat="1" applyFont="1" applyFill="1" applyBorder="1" applyProtection="1"/>
    <xf numFmtId="166" fontId="12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164" fontId="10" fillId="4" borderId="13" xfId="0" applyNumberFormat="1" applyFont="1" applyFill="1" applyBorder="1" applyAlignment="1" applyProtection="1">
      <alignment horizontal="center"/>
    </xf>
    <xf numFmtId="0" fontId="10" fillId="4" borderId="16" xfId="0" applyFont="1" applyFill="1" applyBorder="1" applyProtection="1"/>
    <xf numFmtId="0" fontId="10" fillId="4" borderId="16" xfId="0" applyFont="1" applyFill="1" applyBorder="1" applyAlignment="1" applyProtection="1">
      <alignment horizontal="center"/>
    </xf>
    <xf numFmtId="164" fontId="10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2" fillId="4" borderId="16" xfId="0" applyFont="1" applyFill="1" applyBorder="1" applyProtection="1"/>
    <xf numFmtId="49" fontId="12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5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center"/>
    </xf>
    <xf numFmtId="0" fontId="15" fillId="5" borderId="0" xfId="0" applyNumberFormat="1" applyFont="1" applyFill="1" applyBorder="1" applyAlignment="1" applyProtection="1">
      <alignment horizontal="center"/>
    </xf>
    <xf numFmtId="170" fontId="15" fillId="5" borderId="0" xfId="0" applyNumberFormat="1" applyFont="1" applyFill="1" applyBorder="1" applyAlignment="1" applyProtection="1">
      <alignment horizontal="center"/>
    </xf>
    <xf numFmtId="166" fontId="15" fillId="5" borderId="0" xfId="0" applyNumberFormat="1" applyFont="1" applyFill="1" applyBorder="1" applyProtection="1"/>
    <xf numFmtId="0" fontId="15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left"/>
    </xf>
    <xf numFmtId="0" fontId="11" fillId="5" borderId="0" xfId="0" applyNumberFormat="1" applyFont="1" applyFill="1" applyBorder="1" applyAlignment="1" applyProtection="1">
      <alignment horizontal="left"/>
    </xf>
    <xf numFmtId="171" fontId="11" fillId="5" borderId="0" xfId="0" applyNumberFormat="1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 indent="1"/>
    </xf>
    <xf numFmtId="0" fontId="13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2" fillId="4" borderId="13" xfId="0" applyNumberFormat="1" applyFont="1" applyFill="1" applyBorder="1" applyAlignment="1" applyProtection="1">
      <alignment horizontal="center"/>
    </xf>
    <xf numFmtId="170" fontId="12" fillId="4" borderId="13" xfId="0" applyNumberFormat="1" applyFont="1" applyFill="1" applyBorder="1" applyAlignment="1" applyProtection="1">
      <alignment horizontal="center"/>
    </xf>
    <xf numFmtId="1" fontId="12" fillId="4" borderId="13" xfId="0" applyNumberFormat="1" applyFont="1" applyFill="1" applyBorder="1" applyAlignment="1" applyProtection="1">
      <alignment horizontal="center"/>
    </xf>
    <xf numFmtId="166" fontId="12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2" fillId="4" borderId="14" xfId="0" applyNumberFormat="1" applyFont="1" applyFill="1" applyBorder="1" applyAlignment="1" applyProtection="1">
      <alignment horizontal="center"/>
    </xf>
    <xf numFmtId="0" fontId="11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1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4" fillId="5" borderId="0" xfId="0" applyFont="1" applyFill="1" applyBorder="1" applyProtection="1"/>
    <xf numFmtId="0" fontId="14" fillId="5" borderId="5" xfId="0" applyFont="1" applyFill="1" applyBorder="1" applyProtection="1"/>
    <xf numFmtId="0" fontId="20" fillId="5" borderId="4" xfId="0" applyFont="1" applyFill="1" applyBorder="1" applyProtection="1"/>
    <xf numFmtId="0" fontId="16" fillId="5" borderId="0" xfId="0" applyFont="1" applyFill="1" applyBorder="1" applyAlignment="1" applyProtection="1">
      <alignment horizontal="left"/>
    </xf>
    <xf numFmtId="0" fontId="16" fillId="5" borderId="0" xfId="0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right"/>
    </xf>
    <xf numFmtId="0" fontId="17" fillId="5" borderId="4" xfId="0" applyFont="1" applyFill="1" applyBorder="1" applyProtection="1"/>
    <xf numFmtId="0" fontId="1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19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4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5" borderId="5" xfId="0" applyFont="1" applyFill="1" applyBorder="1" applyProtection="1"/>
    <xf numFmtId="0" fontId="10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2" fillId="5" borderId="4" xfId="0" applyFont="1" applyFill="1" applyBorder="1" applyProtection="1"/>
    <xf numFmtId="0" fontId="19" fillId="5" borderId="0" xfId="0" applyFont="1" applyFill="1" applyBorder="1" applyProtection="1"/>
    <xf numFmtId="0" fontId="12" fillId="5" borderId="5" xfId="0" applyFont="1" applyFill="1" applyBorder="1" applyProtection="1"/>
    <xf numFmtId="164" fontId="11" fillId="5" borderId="0" xfId="0" applyNumberFormat="1" applyFont="1" applyFill="1" applyBorder="1" applyAlignment="1" applyProtection="1">
      <alignment horizontal="center"/>
    </xf>
    <xf numFmtId="0" fontId="11" fillId="5" borderId="7" xfId="0" applyFont="1" applyFill="1" applyBorder="1" applyProtection="1"/>
    <xf numFmtId="169" fontId="11" fillId="5" borderId="7" xfId="0" applyNumberFormat="1" applyFont="1" applyFill="1" applyBorder="1" applyAlignment="1" applyProtection="1">
      <alignment horizontal="center"/>
    </xf>
    <xf numFmtId="0" fontId="21" fillId="5" borderId="4" xfId="0" applyFont="1" applyFill="1" applyBorder="1" applyProtection="1"/>
    <xf numFmtId="0" fontId="21" fillId="5" borderId="0" xfId="0" applyFont="1" applyFill="1" applyBorder="1" applyProtection="1"/>
    <xf numFmtId="165" fontId="22" fillId="5" borderId="0" xfId="3" applyNumberFormat="1" applyFont="1" applyFill="1" applyBorder="1" applyProtection="1"/>
    <xf numFmtId="165" fontId="22" fillId="5" borderId="5" xfId="3" applyNumberFormat="1" applyFont="1" applyFill="1" applyBorder="1" applyProtection="1"/>
    <xf numFmtId="0" fontId="13" fillId="5" borderId="4" xfId="0" applyFont="1" applyFill="1" applyBorder="1" applyAlignment="1" applyProtection="1">
      <alignment horizontal="right"/>
    </xf>
    <xf numFmtId="0" fontId="17" fillId="5" borderId="0" xfId="0" applyFont="1" applyFill="1" applyBorder="1" applyAlignment="1" applyProtection="1">
      <alignment horizontal="right"/>
    </xf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19" fillId="5" borderId="5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5" fillId="5" borderId="0" xfId="0" applyFont="1" applyFill="1" applyBorder="1" applyProtection="1"/>
    <xf numFmtId="0" fontId="26" fillId="5" borderId="0" xfId="0" applyFont="1" applyFill="1" applyBorder="1" applyProtection="1"/>
    <xf numFmtId="0" fontId="25" fillId="5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3" fillId="4" borderId="12" xfId="0" applyFont="1" applyFill="1" applyBorder="1" applyProtection="1"/>
    <xf numFmtId="0" fontId="33" fillId="4" borderId="13" xfId="0" applyFont="1" applyFill="1" applyBorder="1" applyAlignment="1" applyProtection="1">
      <alignment horizontal="left"/>
    </xf>
    <xf numFmtId="0" fontId="33" fillId="4" borderId="13" xfId="0" applyFont="1" applyFill="1" applyBorder="1" applyAlignment="1" applyProtection="1">
      <alignment horizontal="center"/>
    </xf>
    <xf numFmtId="0" fontId="33" fillId="4" borderId="13" xfId="0" applyFont="1" applyFill="1" applyBorder="1" applyProtection="1"/>
    <xf numFmtId="0" fontId="33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0" xfId="0" applyFont="1" applyFill="1" applyBorder="1" applyAlignment="1" applyProtection="1">
      <alignment horizontal="right"/>
    </xf>
    <xf numFmtId="0" fontId="30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1" fillId="4" borderId="14" xfId="0" applyNumberFormat="1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left"/>
    </xf>
    <xf numFmtId="0" fontId="11" fillId="4" borderId="16" xfId="0" applyFont="1" applyFill="1" applyBorder="1" applyAlignment="1" applyProtection="1">
      <alignment horizontal="left"/>
    </xf>
    <xf numFmtId="164" fontId="11" fillId="4" borderId="16" xfId="0" applyNumberFormat="1" applyFont="1" applyFill="1" applyBorder="1" applyAlignment="1" applyProtection="1">
      <alignment horizontal="center"/>
    </xf>
    <xf numFmtId="164" fontId="11" fillId="4" borderId="17" xfId="0" applyNumberFormat="1" applyFont="1" applyFill="1" applyBorder="1" applyAlignment="1" applyProtection="1">
      <alignment horizontal="center"/>
    </xf>
    <xf numFmtId="0" fontId="11" fillId="4" borderId="9" xfId="0" applyFont="1" applyFill="1" applyBorder="1" applyProtection="1"/>
    <xf numFmtId="0" fontId="12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164" fontId="10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4" fillId="5" borderId="0" xfId="0" applyFont="1" applyFill="1" applyBorder="1" applyProtection="1"/>
    <xf numFmtId="0" fontId="34" fillId="5" borderId="0" xfId="0" applyFont="1" applyFill="1" applyBorder="1" applyAlignment="1" applyProtection="1">
      <alignment horizontal="center"/>
    </xf>
    <xf numFmtId="164" fontId="34" fillId="5" borderId="0" xfId="0" applyNumberFormat="1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164" fontId="32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164" fontId="8" fillId="4" borderId="17" xfId="0" applyNumberFormat="1" applyFont="1" applyFill="1" applyBorder="1" applyProtection="1"/>
    <xf numFmtId="0" fontId="28" fillId="5" borderId="4" xfId="0" applyFont="1" applyFill="1" applyBorder="1" applyProtection="1"/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9" fillId="5" borderId="5" xfId="0" applyFont="1" applyFill="1" applyBorder="1" applyProtection="1"/>
    <xf numFmtId="0" fontId="29" fillId="4" borderId="0" xfId="0" applyFont="1" applyFill="1" applyBorder="1" applyProtection="1"/>
    <xf numFmtId="0" fontId="25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2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5" fillId="5" borderId="4" xfId="0" applyFont="1" applyFill="1" applyBorder="1" applyProtection="1"/>
    <xf numFmtId="0" fontId="25" fillId="5" borderId="5" xfId="0" applyFont="1" applyFill="1" applyBorder="1" applyProtection="1"/>
    <xf numFmtId="0" fontId="30" fillId="5" borderId="4" xfId="0" applyFont="1" applyFill="1" applyBorder="1" applyAlignment="1" applyProtection="1">
      <alignment horizontal="center"/>
    </xf>
    <xf numFmtId="0" fontId="30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3" fillId="5" borderId="4" xfId="0" applyFont="1" applyFill="1" applyBorder="1" applyProtection="1"/>
    <xf numFmtId="0" fontId="33" fillId="5" borderId="5" xfId="0" applyFont="1" applyFill="1" applyBorder="1" applyProtection="1"/>
    <xf numFmtId="0" fontId="34" fillId="5" borderId="0" xfId="0" applyFont="1" applyFill="1" applyBorder="1"/>
    <xf numFmtId="0" fontId="14" fillId="5" borderId="4" xfId="0" applyFont="1" applyFill="1" applyBorder="1" applyProtection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37" fillId="4" borderId="13" xfId="0" applyFont="1" applyFill="1" applyBorder="1" applyAlignment="1" applyProtection="1">
      <alignment horizontal="left"/>
    </xf>
    <xf numFmtId="0" fontId="37" fillId="4" borderId="13" xfId="0" applyFont="1" applyFill="1" applyBorder="1" applyProtection="1"/>
    <xf numFmtId="0" fontId="38" fillId="5" borderId="0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1" fontId="37" fillId="4" borderId="10" xfId="0" applyNumberFormat="1" applyFont="1" applyFill="1" applyBorder="1" applyProtection="1"/>
    <xf numFmtId="0" fontId="40" fillId="4" borderId="10" xfId="0" applyFont="1" applyFill="1" applyBorder="1" applyProtection="1"/>
    <xf numFmtId="49" fontId="39" fillId="4" borderId="10" xfId="0" applyNumberFormat="1" applyFont="1" applyFill="1" applyBorder="1" applyAlignment="1" applyProtection="1">
      <alignment horizontal="center"/>
    </xf>
    <xf numFmtId="0" fontId="38" fillId="5" borderId="0" xfId="3" applyNumberFormat="1" applyFont="1" applyFill="1" applyBorder="1" applyAlignment="1" applyProtection="1">
      <alignment horizontal="center"/>
    </xf>
    <xf numFmtId="0" fontId="39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0" fillId="4" borderId="9" xfId="0" applyFont="1" applyFill="1" applyBorder="1" applyProtection="1"/>
    <xf numFmtId="0" fontId="40" fillId="4" borderId="10" xfId="0" applyFont="1" applyFill="1" applyBorder="1" applyAlignment="1" applyProtection="1"/>
    <xf numFmtId="0" fontId="38" fillId="4" borderId="10" xfId="0" applyFont="1" applyFill="1" applyBorder="1" applyAlignment="1" applyProtection="1">
      <alignment horizontal="left"/>
    </xf>
    <xf numFmtId="0" fontId="40" fillId="4" borderId="10" xfId="0" applyFont="1" applyFill="1" applyBorder="1" applyAlignment="1" applyProtection="1">
      <alignment horizontal="center"/>
    </xf>
    <xf numFmtId="172" fontId="40" fillId="4" borderId="10" xfId="0" applyNumberFormat="1" applyFont="1" applyFill="1" applyBorder="1" applyAlignment="1" applyProtection="1">
      <alignment horizontal="center"/>
    </xf>
    <xf numFmtId="0" fontId="40" fillId="4" borderId="10" xfId="0" applyNumberFormat="1" applyFont="1" applyFill="1" applyBorder="1" applyAlignment="1" applyProtection="1">
      <alignment horizontal="center"/>
    </xf>
    <xf numFmtId="170" fontId="40" fillId="4" borderId="10" xfId="0" applyNumberFormat="1" applyFont="1" applyFill="1" applyBorder="1" applyAlignment="1" applyProtection="1">
      <alignment horizontal="center"/>
    </xf>
    <xf numFmtId="166" fontId="40" fillId="4" borderId="10" xfId="0" applyNumberFormat="1" applyFont="1" applyFill="1" applyBorder="1" applyProtection="1"/>
    <xf numFmtId="0" fontId="40" fillId="4" borderId="12" xfId="0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0" fontId="39" fillId="4" borderId="13" xfId="0" applyFont="1" applyFill="1" applyBorder="1" applyAlignment="1" applyProtection="1"/>
    <xf numFmtId="0" fontId="39" fillId="4" borderId="13" xfId="0" applyFont="1" applyFill="1" applyBorder="1" applyAlignment="1" applyProtection="1">
      <alignment horizontal="left"/>
    </xf>
    <xf numFmtId="0" fontId="39" fillId="4" borderId="13" xfId="0" applyNumberFormat="1" applyFont="1" applyFill="1" applyBorder="1" applyAlignment="1" applyProtection="1">
      <alignment horizontal="center"/>
    </xf>
    <xf numFmtId="172" fontId="39" fillId="4" borderId="13" xfId="0" applyNumberFormat="1" applyFont="1" applyFill="1" applyBorder="1" applyAlignment="1" applyProtection="1">
      <alignment horizontal="center"/>
    </xf>
    <xf numFmtId="170" fontId="39" fillId="4" borderId="13" xfId="0" applyNumberFormat="1" applyFont="1" applyFill="1" applyBorder="1" applyAlignment="1" applyProtection="1">
      <alignment horizontal="center"/>
    </xf>
    <xf numFmtId="1" fontId="39" fillId="4" borderId="13" xfId="0" applyNumberFormat="1" applyFont="1" applyFill="1" applyBorder="1" applyAlignment="1" applyProtection="1">
      <alignment horizontal="center"/>
    </xf>
    <xf numFmtId="166" fontId="39" fillId="4" borderId="13" xfId="0" applyNumberFormat="1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164" fontId="39" fillId="4" borderId="13" xfId="0" applyNumberFormat="1" applyFont="1" applyFill="1" applyBorder="1" applyAlignment="1" applyProtection="1">
      <alignment horizontal="center"/>
    </xf>
    <xf numFmtId="0" fontId="40" fillId="4" borderId="12" xfId="0" applyFont="1" applyFill="1" applyBorder="1" applyProtection="1"/>
    <xf numFmtId="170" fontId="41" fillId="7" borderId="13" xfId="0" applyNumberFormat="1" applyFont="1" applyFill="1" applyBorder="1" applyAlignment="1" applyProtection="1">
      <alignment horizontal="center"/>
    </xf>
    <xf numFmtId="166" fontId="41" fillId="7" borderId="13" xfId="0" applyNumberFormat="1" applyFont="1" applyFill="1" applyBorder="1" applyProtection="1"/>
    <xf numFmtId="164" fontId="41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right"/>
    </xf>
    <xf numFmtId="0" fontId="45" fillId="5" borderId="0" xfId="0" applyFont="1" applyFill="1" applyBorder="1" applyProtection="1"/>
    <xf numFmtId="0" fontId="40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left"/>
    </xf>
    <xf numFmtId="0" fontId="39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left"/>
    </xf>
    <xf numFmtId="0" fontId="39" fillId="5" borderId="0" xfId="0" applyNumberFormat="1" applyFont="1" applyFill="1" applyBorder="1" applyAlignment="1" applyProtection="1">
      <alignment horizontal="right"/>
    </xf>
    <xf numFmtId="0" fontId="40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39" fillId="5" borderId="0" xfId="0" applyFont="1" applyFill="1" applyBorder="1" applyAlignment="1" applyProtection="1">
      <alignment horizontal="center"/>
    </xf>
    <xf numFmtId="0" fontId="39" fillId="5" borderId="0" xfId="0" applyNumberFormat="1" applyFont="1" applyFill="1" applyBorder="1" applyAlignment="1" applyProtection="1">
      <alignment horizontal="center"/>
    </xf>
    <xf numFmtId="1" fontId="39" fillId="5" borderId="0" xfId="0" quotePrefix="1" applyNumberFormat="1" applyFont="1" applyFill="1" applyBorder="1" applyAlignment="1" applyProtection="1">
      <alignment horizontal="center"/>
    </xf>
    <xf numFmtId="1" fontId="39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2" fillId="7" borderId="13" xfId="0" applyNumberFormat="1" applyFont="1" applyFill="1" applyBorder="1" applyAlignment="1" applyProtection="1">
      <alignment horizontal="center"/>
    </xf>
    <xf numFmtId="164" fontId="41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0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/>
    <xf numFmtId="1" fontId="8" fillId="8" borderId="13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>
      <alignment horizontal="left"/>
    </xf>
    <xf numFmtId="0" fontId="43" fillId="4" borderId="13" xfId="0" applyFont="1" applyFill="1" applyBorder="1" applyAlignment="1" applyProtection="1">
      <alignment horizontal="left"/>
    </xf>
    <xf numFmtId="0" fontId="40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43" fillId="4" borderId="13" xfId="0" applyNumberFormat="1" applyFont="1" applyFill="1" applyBorder="1" applyAlignment="1" applyProtection="1">
      <alignment horizontal="left"/>
    </xf>
    <xf numFmtId="166" fontId="39" fillId="4" borderId="13" xfId="0" applyNumberFormat="1" applyFont="1" applyFill="1" applyBorder="1" applyAlignment="1" applyProtection="1"/>
    <xf numFmtId="9" fontId="46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Protection="1"/>
    <xf numFmtId="0" fontId="46" fillId="4" borderId="0" xfId="0" applyFont="1" applyFill="1" applyBorder="1" applyAlignment="1" applyProtection="1">
      <alignment horizontal="center"/>
    </xf>
    <xf numFmtId="168" fontId="46" fillId="4" borderId="0" xfId="0" applyNumberFormat="1" applyFont="1" applyFill="1" applyBorder="1" applyProtection="1"/>
    <xf numFmtId="2" fontId="46" fillId="4" borderId="0" xfId="0" applyNumberFormat="1" applyFont="1" applyFill="1" applyBorder="1" applyProtection="1"/>
    <xf numFmtId="164" fontId="46" fillId="4" borderId="0" xfId="0" applyNumberFormat="1" applyFont="1" applyFill="1" applyBorder="1" applyProtection="1"/>
    <xf numFmtId="0" fontId="47" fillId="4" borderId="0" xfId="0" applyNumberFormat="1" applyFont="1" applyFill="1" applyBorder="1" applyProtection="1"/>
    <xf numFmtId="164" fontId="47" fillId="4" borderId="0" xfId="0" applyNumberFormat="1" applyFont="1" applyFill="1" applyBorder="1" applyProtection="1"/>
    <xf numFmtId="2" fontId="47" fillId="4" borderId="0" xfId="0" applyNumberFormat="1" applyFont="1" applyFill="1" applyBorder="1" applyProtection="1"/>
    <xf numFmtId="0" fontId="46" fillId="4" borderId="0" xfId="0" applyNumberFormat="1" applyFont="1" applyFill="1" applyBorder="1" applyProtection="1"/>
    <xf numFmtId="2" fontId="48" fillId="4" borderId="0" xfId="0" applyNumberFormat="1" applyFont="1" applyFill="1" applyBorder="1" applyAlignment="1" applyProtection="1">
      <alignment horizontal="center"/>
    </xf>
    <xf numFmtId="0" fontId="49" fillId="4" borderId="0" xfId="0" applyFont="1" applyFill="1" applyBorder="1" applyAlignment="1" applyProtection="1">
      <alignment horizontal="center"/>
    </xf>
    <xf numFmtId="2" fontId="50" fillId="4" borderId="0" xfId="0" applyNumberFormat="1" applyFont="1" applyFill="1" applyBorder="1" applyAlignment="1" applyProtection="1">
      <alignment horizontal="center"/>
    </xf>
    <xf numFmtId="164" fontId="50" fillId="4" borderId="0" xfId="0" applyNumberFormat="1" applyFont="1" applyFill="1" applyBorder="1" applyAlignment="1" applyProtection="1">
      <alignment horizontal="center"/>
    </xf>
    <xf numFmtId="2" fontId="46" fillId="4" borderId="0" xfId="0" applyNumberFormat="1" applyFont="1" applyFill="1" applyBorder="1" applyAlignment="1" applyProtection="1">
      <alignment horizontal="center"/>
    </xf>
    <xf numFmtId="164" fontId="48" fillId="4" borderId="0" xfId="0" applyNumberFormat="1" applyFont="1" applyFill="1" applyBorder="1" applyAlignment="1" applyProtection="1">
      <alignment horizontal="center"/>
    </xf>
    <xf numFmtId="2" fontId="48" fillId="4" borderId="0" xfId="0" applyNumberFormat="1" applyFont="1" applyFill="1" applyBorder="1" applyProtection="1"/>
    <xf numFmtId="164" fontId="48" fillId="4" borderId="0" xfId="0" applyNumberFormat="1" applyFont="1" applyFill="1" applyBorder="1" applyProtection="1"/>
    <xf numFmtId="164" fontId="46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1" fillId="7" borderId="13" xfId="0" applyNumberFormat="1" applyFont="1" applyFill="1" applyBorder="1" applyAlignment="1" applyProtection="1">
      <alignment horizontal="center"/>
    </xf>
    <xf numFmtId="0" fontId="51" fillId="4" borderId="0" xfId="0" applyNumberFormat="1" applyFont="1" applyFill="1" applyBorder="1" applyAlignment="1" applyProtection="1"/>
    <xf numFmtId="0" fontId="51" fillId="4" borderId="0" xfId="0" applyFont="1" applyFill="1" applyBorder="1" applyProtection="1"/>
    <xf numFmtId="0" fontId="52" fillId="4" borderId="0" xfId="0" applyNumberFormat="1" applyFont="1" applyFill="1" applyBorder="1" applyAlignment="1" applyProtection="1"/>
    <xf numFmtId="0" fontId="52" fillId="4" borderId="0" xfId="0" applyFont="1" applyFill="1" applyBorder="1" applyProtection="1"/>
    <xf numFmtId="166" fontId="55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>
      <alignment horizontal="left"/>
    </xf>
    <xf numFmtId="166" fontId="51" fillId="4" borderId="0" xfId="3" applyNumberFormat="1" applyFont="1" applyFill="1" applyBorder="1" applyAlignment="1" applyProtection="1"/>
    <xf numFmtId="166" fontId="53" fillId="4" borderId="0" xfId="0" applyNumberFormat="1" applyFont="1" applyFill="1" applyBorder="1" applyProtection="1"/>
    <xf numFmtId="0" fontId="51" fillId="4" borderId="0" xfId="0" applyNumberFormat="1" applyFont="1" applyFill="1" applyBorder="1" applyAlignment="1" applyProtection="1">
      <alignment horizontal="center"/>
    </xf>
    <xf numFmtId="166" fontId="51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1" fillId="4" borderId="0" xfId="3" applyNumberFormat="1" applyFont="1" applyFill="1" applyBorder="1" applyProtection="1"/>
    <xf numFmtId="1" fontId="51" fillId="4" borderId="0" xfId="3" applyNumberFormat="1" applyFont="1" applyFill="1" applyBorder="1" applyAlignment="1" applyProtection="1">
      <alignment horizontal="center"/>
      <protection locked="0"/>
    </xf>
    <xf numFmtId="1" fontId="56" fillId="4" borderId="13" xfId="0" applyNumberFormat="1" applyFont="1" applyFill="1" applyBorder="1" applyAlignment="1" applyProtection="1">
      <alignment horizontal="left"/>
    </xf>
    <xf numFmtId="0" fontId="56" fillId="4" borderId="13" xfId="0" applyFont="1" applyFill="1" applyBorder="1" applyAlignment="1" applyProtection="1">
      <alignment horizontal="left"/>
    </xf>
    <xf numFmtId="0" fontId="40" fillId="4" borderId="0" xfId="0" applyNumberFormat="1" applyFont="1" applyFill="1" applyBorder="1" applyAlignment="1" applyProtection="1">
      <alignment horizontal="center"/>
    </xf>
    <xf numFmtId="166" fontId="32" fillId="5" borderId="5" xfId="0" applyNumberFormat="1" applyFont="1" applyFill="1" applyBorder="1" applyAlignment="1" applyProtection="1">
      <alignment horizontal="center"/>
    </xf>
    <xf numFmtId="166" fontId="32" fillId="4" borderId="0" xfId="0" applyNumberFormat="1" applyFont="1" applyFill="1" applyBorder="1" applyAlignment="1" applyProtection="1">
      <alignment horizontal="center"/>
    </xf>
    <xf numFmtId="0" fontId="54" fillId="4" borderId="0" xfId="0" applyFont="1" applyFill="1" applyBorder="1" applyAlignment="1" applyProtection="1">
      <alignment horizontal="left"/>
    </xf>
    <xf numFmtId="1" fontId="54" fillId="4" borderId="0" xfId="0" applyNumberFormat="1" applyFont="1" applyFill="1" applyBorder="1" applyAlignment="1" applyProtection="1">
      <alignment horizontal="left"/>
    </xf>
    <xf numFmtId="1" fontId="38" fillId="4" borderId="13" xfId="0" applyNumberFormat="1" applyFont="1" applyFill="1" applyBorder="1" applyAlignment="1" applyProtection="1">
      <alignment horizontal="center"/>
    </xf>
    <xf numFmtId="166" fontId="38" fillId="4" borderId="13" xfId="0" applyNumberFormat="1" applyFont="1" applyFill="1" applyBorder="1" applyAlignment="1" applyProtection="1">
      <alignment horizontal="center"/>
    </xf>
    <xf numFmtId="0" fontId="39" fillId="4" borderId="0" xfId="0" applyNumberFormat="1" applyFont="1" applyFill="1" applyBorder="1" applyAlignment="1" applyProtection="1">
      <alignment horizontal="center"/>
    </xf>
    <xf numFmtId="166" fontId="30" fillId="5" borderId="5" xfId="0" applyNumberFormat="1" applyFont="1" applyFill="1" applyBorder="1" applyAlignment="1" applyProtection="1">
      <alignment horizontal="center"/>
    </xf>
    <xf numFmtId="166" fontId="30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/>
    <xf numFmtId="1" fontId="55" fillId="4" borderId="0" xfId="0" applyNumberFormat="1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9" fontId="51" fillId="4" borderId="0" xfId="0" applyNumberFormat="1" applyFont="1" applyFill="1" applyBorder="1" applyAlignment="1" applyProtection="1">
      <alignment horizontal="center"/>
    </xf>
    <xf numFmtId="9" fontId="55" fillId="4" borderId="0" xfId="0" applyNumberFormat="1" applyFont="1" applyFill="1" applyBorder="1" applyAlignment="1" applyProtection="1">
      <alignment horizontal="center"/>
    </xf>
    <xf numFmtId="166" fontId="51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174" fontId="6" fillId="4" borderId="13" xfId="0" applyNumberFormat="1" applyFont="1" applyFill="1" applyBorder="1" applyAlignment="1" applyProtection="1">
      <alignment horizontal="left"/>
    </xf>
    <xf numFmtId="164" fontId="8" fillId="4" borderId="10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/>
    <xf numFmtId="0" fontId="38" fillId="4" borderId="13" xfId="0" applyFont="1" applyFill="1" applyBorder="1" applyAlignment="1" applyProtection="1">
      <alignment horizontal="center"/>
    </xf>
    <xf numFmtId="0" fontId="58" fillId="4" borderId="13" xfId="0" applyFont="1" applyFill="1" applyBorder="1" applyProtection="1"/>
    <xf numFmtId="9" fontId="8" fillId="8" borderId="13" xfId="2" applyFont="1" applyFill="1" applyBorder="1" applyAlignment="1" applyProtection="1">
      <alignment horizontal="center"/>
    </xf>
    <xf numFmtId="0" fontId="59" fillId="4" borderId="13" xfId="0" applyFont="1" applyFill="1" applyBorder="1" applyAlignment="1" applyProtection="1"/>
    <xf numFmtId="0" fontId="7" fillId="4" borderId="13" xfId="0" applyNumberFormat="1" applyFont="1" applyFill="1" applyBorder="1" applyAlignment="1" applyProtection="1">
      <alignment horizontal="left"/>
    </xf>
    <xf numFmtId="2" fontId="8" fillId="8" borderId="13" xfId="0" applyNumberFormat="1" applyFont="1" applyFill="1" applyBorder="1" applyAlignment="1" applyProtection="1">
      <alignment horizontal="center"/>
    </xf>
    <xf numFmtId="0" fontId="59" fillId="4" borderId="13" xfId="0" applyNumberFormat="1" applyFont="1" applyFill="1" applyBorder="1" applyAlignment="1" applyProtection="1"/>
    <xf numFmtId="9" fontId="8" fillId="8" borderId="13" xfId="0" applyNumberFormat="1" applyFont="1" applyFill="1" applyBorder="1" applyAlignment="1" applyProtection="1">
      <alignment horizontal="center"/>
    </xf>
    <xf numFmtId="173" fontId="8" fillId="8" borderId="13" xfId="2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9" fillId="5" borderId="0" xfId="0" applyFont="1" applyFill="1" applyBorder="1" applyAlignment="1" applyProtection="1"/>
    <xf numFmtId="0" fontId="5" fillId="4" borderId="9" xfId="0" applyFont="1" applyFill="1" applyBorder="1" applyProtection="1"/>
    <xf numFmtId="0" fontId="59" fillId="4" borderId="10" xfId="0" applyFont="1" applyFill="1" applyBorder="1" applyAlignment="1" applyProtection="1"/>
    <xf numFmtId="0" fontId="60" fillId="4" borderId="13" xfId="0" applyFont="1" applyFill="1" applyBorder="1" applyProtection="1"/>
    <xf numFmtId="164" fontId="51" fillId="4" borderId="14" xfId="0" applyNumberFormat="1" applyFont="1" applyFill="1" applyBorder="1" applyProtection="1"/>
    <xf numFmtId="0" fontId="58" fillId="4" borderId="0" xfId="0" applyFont="1" applyFill="1" applyProtection="1"/>
    <xf numFmtId="0" fontId="59" fillId="4" borderId="13" xfId="0" applyFont="1" applyFill="1" applyBorder="1" applyProtection="1"/>
    <xf numFmtId="0" fontId="8" fillId="4" borderId="12" xfId="0" applyFont="1" applyFill="1" applyBorder="1" applyAlignment="1" applyProtection="1">
      <alignment horizontal="center"/>
    </xf>
    <xf numFmtId="2" fontId="8" fillId="4" borderId="14" xfId="0" applyNumberFormat="1" applyFont="1" applyFill="1" applyBorder="1" applyProtection="1"/>
    <xf numFmtId="164" fontId="61" fillId="4" borderId="13" xfId="0" applyNumberFormat="1" applyFont="1" applyFill="1" applyBorder="1" applyProtection="1"/>
    <xf numFmtId="0" fontId="40" fillId="4" borderId="13" xfId="0" applyFont="1" applyFill="1" applyBorder="1" applyProtection="1"/>
    <xf numFmtId="0" fontId="38" fillId="4" borderId="13" xfId="0" applyNumberFormat="1" applyFont="1" applyFill="1" applyBorder="1" applyAlignment="1" applyProtection="1">
      <alignment horizontal="center"/>
    </xf>
    <xf numFmtId="164" fontId="62" fillId="4" borderId="14" xfId="0" applyNumberFormat="1" applyFont="1" applyFill="1" applyBorder="1" applyProtection="1"/>
    <xf numFmtId="164" fontId="8" fillId="5" borderId="0" xfId="0" applyNumberFormat="1" applyFont="1" applyFill="1" applyBorder="1" applyAlignment="1" applyProtection="1"/>
    <xf numFmtId="164" fontId="8" fillId="4" borderId="9" xfId="0" applyNumberFormat="1" applyFont="1" applyFill="1" applyBorder="1" applyProtection="1"/>
    <xf numFmtId="164" fontId="40" fillId="4" borderId="10" xfId="0" applyNumberFormat="1" applyFont="1" applyFill="1" applyBorder="1" applyAlignment="1" applyProtection="1"/>
    <xf numFmtId="164" fontId="40" fillId="4" borderId="10" xfId="0" applyNumberFormat="1" applyFont="1" applyFill="1" applyBorder="1" applyProtection="1"/>
    <xf numFmtId="164" fontId="40" fillId="4" borderId="10" xfId="0" applyNumberFormat="1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38" fillId="4" borderId="13" xfId="0" applyFont="1" applyFill="1" applyBorder="1" applyProtection="1"/>
    <xf numFmtId="0" fontId="8" fillId="4" borderId="16" xfId="0" applyFont="1" applyFill="1" applyBorder="1" applyAlignment="1" applyProtection="1"/>
    <xf numFmtId="42" fontId="8" fillId="8" borderId="13" xfId="3" applyNumberFormat="1" applyFont="1" applyFill="1" applyBorder="1" applyAlignment="1" applyProtection="1">
      <alignment horizontal="center"/>
    </xf>
    <xf numFmtId="170" fontId="41" fillId="8" borderId="16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63" fillId="4" borderId="0" xfId="0" applyFont="1" applyFill="1" applyBorder="1" applyProtection="1"/>
    <xf numFmtId="0" fontId="63" fillId="4" borderId="0" xfId="0" applyNumberFormat="1" applyFont="1" applyFill="1" applyBorder="1" applyAlignment="1" applyProtection="1"/>
    <xf numFmtId="0" fontId="64" fillId="4" borderId="0" xfId="0" applyNumberFormat="1" applyFont="1" applyFill="1" applyBorder="1" applyProtection="1"/>
    <xf numFmtId="164" fontId="64" fillId="4" borderId="0" xfId="0" applyNumberFormat="1" applyFont="1" applyFill="1" applyBorder="1" applyProtection="1"/>
    <xf numFmtId="2" fontId="64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70" fontId="16" fillId="4" borderId="0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>
      <alignment horizontal="left"/>
      <protection locked="0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3" fontId="35" fillId="8" borderId="0" xfId="0" applyNumberFormat="1" applyFont="1" applyFill="1" applyBorder="1" applyAlignment="1" applyProtection="1">
      <alignment horizontal="left"/>
      <protection locked="0"/>
    </xf>
    <xf numFmtId="0" fontId="8" fillId="5" borderId="0" xfId="0" applyFont="1" applyFill="1" applyBorder="1"/>
    <xf numFmtId="0" fontId="8" fillId="5" borderId="0" xfId="0" applyFont="1" applyFill="1" applyAlignment="1">
      <alignment horizontal="center"/>
    </xf>
    <xf numFmtId="15" fontId="32" fillId="5" borderId="0" xfId="0" applyNumberFormat="1" applyFont="1" applyFill="1" applyBorder="1"/>
    <xf numFmtId="0" fontId="19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8" fillId="5" borderId="0" xfId="0" applyFont="1" applyFill="1" applyAlignment="1"/>
    <xf numFmtId="0" fontId="7" fillId="5" borderId="0" xfId="0" applyFont="1" applyFill="1" applyBorder="1" applyAlignment="1"/>
    <xf numFmtId="0" fontId="8" fillId="5" borderId="0" xfId="0" applyFont="1" applyFill="1" applyBorder="1" applyAlignment="1"/>
    <xf numFmtId="0" fontId="8" fillId="0" borderId="0" xfId="0" applyFont="1" applyFill="1" applyAlignment="1"/>
    <xf numFmtId="3" fontId="57" fillId="8" borderId="0" xfId="0" applyNumberFormat="1" applyFont="1" applyFill="1" applyBorder="1" applyAlignment="1" applyProtection="1">
      <alignment horizontal="left"/>
      <protection locked="0"/>
    </xf>
    <xf numFmtId="3" fontId="66" fillId="8" borderId="0" xfId="0" applyNumberFormat="1" applyFont="1" applyFill="1" applyBorder="1" applyAlignment="1" applyProtection="1">
      <alignment horizontal="left"/>
      <protection locked="0"/>
    </xf>
    <xf numFmtId="3" fontId="67" fillId="8" borderId="0" xfId="0" applyNumberFormat="1" applyFont="1" applyFill="1" applyBorder="1" applyAlignment="1" applyProtection="1">
      <alignment horizontal="left"/>
      <protection locked="0"/>
    </xf>
    <xf numFmtId="42" fontId="8" fillId="8" borderId="13" xfId="0" applyNumberFormat="1" applyFont="1" applyFill="1" applyBorder="1" applyProtection="1"/>
    <xf numFmtId="169" fontId="8" fillId="8" borderId="0" xfId="0" applyNumberFormat="1" applyFont="1" applyFill="1" applyBorder="1" applyAlignment="1" applyProtection="1">
      <alignment horizontal="center"/>
    </xf>
    <xf numFmtId="0" fontId="8" fillId="6" borderId="14" xfId="0" applyFont="1" applyFill="1" applyBorder="1" applyAlignment="1" applyProtection="1">
      <protection locked="0"/>
    </xf>
    <xf numFmtId="164" fontId="8" fillId="6" borderId="14" xfId="0" applyNumberFormat="1" applyFont="1" applyFill="1" applyBorder="1" applyAlignment="1" applyProtection="1">
      <protection locked="0"/>
    </xf>
    <xf numFmtId="1" fontId="8" fillId="6" borderId="14" xfId="0" applyNumberFormat="1" applyFont="1" applyFill="1" applyBorder="1" applyAlignment="1" applyProtection="1">
      <protection locked="0"/>
    </xf>
    <xf numFmtId="170" fontId="8" fillId="6" borderId="14" xfId="0" applyNumberFormat="1" applyFont="1" applyFill="1" applyBorder="1" applyAlignment="1" applyProtection="1">
      <protection locked="0"/>
    </xf>
    <xf numFmtId="0" fontId="68" fillId="5" borderId="0" xfId="4" applyFill="1" applyBorder="1"/>
    <xf numFmtId="0" fontId="58" fillId="0" borderId="0" xfId="0" applyFont="1" applyAlignment="1" applyProtection="1">
      <alignment horizontal="left"/>
    </xf>
    <xf numFmtId="0" fontId="6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" fontId="7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vertical="center"/>
    </xf>
    <xf numFmtId="177" fontId="65" fillId="5" borderId="0" xfId="0" applyNumberFormat="1" applyFont="1" applyFill="1" applyAlignment="1">
      <alignment horizontal="left"/>
    </xf>
    <xf numFmtId="173" fontId="8" fillId="0" borderId="0" xfId="0" applyNumberFormat="1" applyFont="1" applyFill="1" applyAlignment="1" applyProtection="1">
      <alignment horizontal="left"/>
    </xf>
    <xf numFmtId="0" fontId="68" fillId="0" borderId="0" xfId="4" applyFill="1" applyAlignment="1" applyProtection="1">
      <alignment horizontal="lef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  <protection locked="0"/>
    </xf>
    <xf numFmtId="0" fontId="8" fillId="8" borderId="0" xfId="0" applyFont="1" applyFill="1" applyBorder="1" applyAlignment="1" applyProtection="1">
      <alignment horizontal="left"/>
    </xf>
    <xf numFmtId="172" fontId="8" fillId="8" borderId="0" xfId="0" applyNumberFormat="1" applyFont="1" applyFill="1" applyBorder="1" applyAlignment="1" applyProtection="1">
      <alignment horizontal="left"/>
    </xf>
    <xf numFmtId="0" fontId="8" fillId="8" borderId="13" xfId="0" applyFont="1" applyFill="1" applyBorder="1" applyAlignment="1" applyProtection="1">
      <alignment horizontal="left"/>
    </xf>
    <xf numFmtId="0" fontId="8" fillId="8" borderId="13" xfId="0" applyFont="1" applyFill="1" applyBorder="1" applyProtection="1"/>
    <xf numFmtId="171" fontId="8" fillId="8" borderId="13" xfId="0" applyNumberFormat="1" applyFont="1" applyFill="1" applyBorder="1" applyAlignment="1" applyProtection="1">
      <alignment horizontal="left"/>
    </xf>
    <xf numFmtId="10" fontId="7" fillId="0" borderId="0" xfId="0" applyNumberFormat="1" applyFont="1" applyFill="1" applyBorder="1" applyAlignment="1" applyProtection="1">
      <alignment horizontal="left" vertical="center"/>
    </xf>
    <xf numFmtId="3" fontId="58" fillId="8" borderId="0" xfId="0" applyNumberFormat="1" applyFont="1" applyFill="1" applyAlignment="1" applyProtection="1">
      <alignment horizontal="left"/>
    </xf>
    <xf numFmtId="0" fontId="58" fillId="8" borderId="0" xfId="0" applyFont="1" applyFill="1" applyAlignment="1" applyProtection="1">
      <alignment horizontal="left"/>
    </xf>
    <xf numFmtId="0" fontId="58" fillId="0" borderId="0" xfId="0" applyFont="1" applyAlignment="1" applyProtection="1">
      <alignment horizontal="center"/>
    </xf>
    <xf numFmtId="0" fontId="69" fillId="0" borderId="0" xfId="0" applyFont="1"/>
    <xf numFmtId="0" fontId="70" fillId="0" borderId="0" xfId="0" applyFont="1"/>
    <xf numFmtId="0" fontId="7" fillId="0" borderId="0" xfId="0" applyFont="1" applyFill="1"/>
    <xf numFmtId="0" fontId="8" fillId="0" borderId="0" xfId="0" applyFont="1" applyFill="1"/>
    <xf numFmtId="171" fontId="36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5" borderId="0" xfId="0" applyNumberFormat="1" applyFont="1" applyFill="1" applyBorder="1" applyAlignment="1" applyProtection="1">
      <alignment horizontal="left"/>
    </xf>
    <xf numFmtId="0" fontId="5" fillId="0" borderId="0" xfId="0" applyFont="1" applyFill="1" applyAlignment="1"/>
    <xf numFmtId="0" fontId="5" fillId="0" borderId="0" xfId="0" applyFont="1" applyFill="1"/>
  </cellXfs>
  <cellStyles count="5">
    <cellStyle name="Euro" xfId="1"/>
    <cellStyle name="Hyperlink" xfId="4" builtinId="8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73-43C7-8E14-7C686F43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65864"/>
        <c:axId val="333278272"/>
      </c:barChart>
      <c:catAx>
        <c:axId val="29176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332782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3327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9176586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A8-49F4-A9DF-2B540AC1D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284544"/>
        <c:axId val="333284936"/>
      </c:barChart>
      <c:catAx>
        <c:axId val="3332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332849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33284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3328454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5-444D-81D7-3E17E3862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281408"/>
        <c:axId val="333285720"/>
      </c:barChart>
      <c:catAx>
        <c:axId val="3332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332857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33285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33281408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99797</xdr:colOff>
      <xdr:row>3</xdr:row>
      <xdr:rowOff>154639</xdr:rowOff>
    </xdr:from>
    <xdr:to>
      <xdr:col>13</xdr:col>
      <xdr:colOff>107080</xdr:colOff>
      <xdr:row>6</xdr:row>
      <xdr:rowOff>95250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31880" y="662639"/>
          <a:ext cx="1319617" cy="448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0</xdr:row>
      <xdr:rowOff>0</xdr:rowOff>
    </xdr:from>
    <xdr:to>
      <xdr:col>31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.goedhart@poraad.nl" TargetMode="External"/><Relationship Id="rId1" Type="http://schemas.openxmlformats.org/officeDocument/2006/relationships/hyperlink" Target="mailto:be.keizer@wxs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poraad.nl/ledenondersteuning/toolboxen/financien/werkgeverslasten-po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93"/>
  <sheetViews>
    <sheetView showGridLines="0" tabSelected="1" zoomScale="90" zoomScaleNormal="90" zoomScaleSheetLayoutView="70" workbookViewId="0">
      <selection activeCell="C4" sqref="C4"/>
    </sheetView>
  </sheetViews>
  <sheetFormatPr defaultColWidth="9.140625" defaultRowHeight="13.5" customHeight="1" x14ac:dyDescent="0.2"/>
  <cols>
    <col min="1" max="1" width="3.7109375" style="625" customWidth="1"/>
    <col min="2" max="2" width="2.7109375" style="625" customWidth="1"/>
    <col min="3" max="5" width="9.85546875" style="625" customWidth="1"/>
    <col min="6" max="6" width="10.85546875" style="625" customWidth="1"/>
    <col min="7" max="7" width="10.7109375" style="625" customWidth="1"/>
    <col min="8" max="10" width="9.85546875" style="625" customWidth="1"/>
    <col min="11" max="11" width="17" style="625" customWidth="1"/>
    <col min="12" max="13" width="9.85546875" style="625" customWidth="1"/>
    <col min="14" max="14" width="2.85546875" style="625" customWidth="1"/>
    <col min="15" max="16384" width="9.140625" style="625"/>
  </cols>
  <sheetData>
    <row r="4" spans="3:13" ht="13.5" customHeight="1" x14ac:dyDescent="0.3">
      <c r="C4" s="422" t="s">
        <v>396</v>
      </c>
      <c r="J4" s="626" t="s">
        <v>244</v>
      </c>
      <c r="K4" s="654">
        <v>43838</v>
      </c>
      <c r="L4" s="627"/>
      <c r="M4" s="628"/>
    </row>
    <row r="5" spans="3:13" ht="13.5" customHeight="1" x14ac:dyDescent="0.2">
      <c r="C5" s="629"/>
    </row>
    <row r="6" spans="3:13" ht="13.5" customHeight="1" x14ac:dyDescent="0.2">
      <c r="C6" s="630"/>
    </row>
    <row r="8" spans="3:13" ht="13.5" customHeight="1" x14ac:dyDescent="0.2">
      <c r="C8" s="671" t="s">
        <v>376</v>
      </c>
    </row>
    <row r="9" spans="3:13" ht="13.5" customHeight="1" x14ac:dyDescent="0.2">
      <c r="C9" s="672" t="s">
        <v>377</v>
      </c>
    </row>
    <row r="10" spans="3:13" ht="13.5" customHeight="1" x14ac:dyDescent="0.2">
      <c r="C10" s="672" t="s">
        <v>378</v>
      </c>
    </row>
    <row r="12" spans="3:13" ht="13.5" customHeight="1" x14ac:dyDescent="0.2">
      <c r="C12" s="630" t="s">
        <v>356</v>
      </c>
    </row>
    <row r="13" spans="3:13" ht="13.5" customHeight="1" x14ac:dyDescent="0.2">
      <c r="C13" s="625" t="s">
        <v>96</v>
      </c>
      <c r="G13" s="631" t="s">
        <v>200</v>
      </c>
      <c r="H13" s="625" t="s">
        <v>246</v>
      </c>
    </row>
    <row r="14" spans="3:13" ht="13.5" customHeight="1" x14ac:dyDescent="0.2">
      <c r="C14" s="625" t="s">
        <v>97</v>
      </c>
    </row>
    <row r="16" spans="3:13" ht="13.5" customHeight="1" x14ac:dyDescent="0.2">
      <c r="C16" s="625" t="s">
        <v>360</v>
      </c>
    </row>
    <row r="17" spans="3:3" ht="13.5" customHeight="1" x14ac:dyDescent="0.2">
      <c r="C17" s="625" t="s">
        <v>241</v>
      </c>
    </row>
    <row r="18" spans="3:3" ht="13.5" customHeight="1" x14ac:dyDescent="0.2">
      <c r="C18" s="625" t="s">
        <v>98</v>
      </c>
    </row>
    <row r="19" spans="3:3" ht="13.5" customHeight="1" x14ac:dyDescent="0.2">
      <c r="C19" s="625" t="s">
        <v>99</v>
      </c>
    </row>
    <row r="20" spans="3:3" ht="13.5" customHeight="1" x14ac:dyDescent="0.2">
      <c r="C20" s="625" t="s">
        <v>247</v>
      </c>
    </row>
    <row r="21" spans="3:3" ht="13.5" customHeight="1" x14ac:dyDescent="0.2">
      <c r="C21" s="625" t="s">
        <v>358</v>
      </c>
    </row>
    <row r="23" spans="3:3" ht="13.5" customHeight="1" x14ac:dyDescent="0.2">
      <c r="C23" s="630" t="s">
        <v>128</v>
      </c>
    </row>
    <row r="24" spans="3:3" ht="13.5" customHeight="1" x14ac:dyDescent="0.2">
      <c r="C24" s="625" t="s">
        <v>105</v>
      </c>
    </row>
    <row r="25" spans="3:3" ht="13.5" customHeight="1" x14ac:dyDescent="0.2">
      <c r="C25" s="625" t="s">
        <v>208</v>
      </c>
    </row>
    <row r="26" spans="3:3" ht="13.5" customHeight="1" x14ac:dyDescent="0.2">
      <c r="C26" s="625" t="s">
        <v>192</v>
      </c>
    </row>
    <row r="27" spans="3:3" ht="13.5" customHeight="1" x14ac:dyDescent="0.2">
      <c r="C27" s="625" t="s">
        <v>111</v>
      </c>
    </row>
    <row r="28" spans="3:3" ht="13.5" customHeight="1" x14ac:dyDescent="0.2">
      <c r="C28" s="625" t="s">
        <v>112</v>
      </c>
    </row>
    <row r="29" spans="3:3" ht="13.5" customHeight="1" x14ac:dyDescent="0.2">
      <c r="C29" s="625" t="s">
        <v>113</v>
      </c>
    </row>
    <row r="30" spans="3:3" ht="13.5" customHeight="1" x14ac:dyDescent="0.2">
      <c r="C30" s="632" t="s">
        <v>209</v>
      </c>
    </row>
    <row r="31" spans="3:3" ht="13.5" customHeight="1" x14ac:dyDescent="0.2">
      <c r="C31" s="632" t="s">
        <v>252</v>
      </c>
    </row>
    <row r="32" spans="3:3" ht="13.5" customHeight="1" x14ac:dyDescent="0.2">
      <c r="C32" s="632" t="s">
        <v>193</v>
      </c>
    </row>
    <row r="34" spans="3:3" ht="13.5" customHeight="1" x14ac:dyDescent="0.2">
      <c r="C34" s="633" t="s">
        <v>26</v>
      </c>
    </row>
    <row r="35" spans="3:3" ht="13.5" customHeight="1" x14ac:dyDescent="0.2">
      <c r="C35" s="635" t="s">
        <v>379</v>
      </c>
    </row>
    <row r="36" spans="3:3" ht="13.5" customHeight="1" x14ac:dyDescent="0.2">
      <c r="C36" s="635" t="s">
        <v>380</v>
      </c>
    </row>
    <row r="37" spans="3:3" ht="13.5" customHeight="1" x14ac:dyDescent="0.2">
      <c r="C37" s="635" t="s">
        <v>100</v>
      </c>
    </row>
    <row r="38" spans="3:3" ht="13.5" customHeight="1" x14ac:dyDescent="0.2">
      <c r="C38" s="635" t="s">
        <v>101</v>
      </c>
    </row>
    <row r="39" spans="3:3" ht="13.5" customHeight="1" x14ac:dyDescent="0.2">
      <c r="C39" s="635" t="s">
        <v>381</v>
      </c>
    </row>
    <row r="40" spans="3:3" ht="13.5" customHeight="1" x14ac:dyDescent="0.2">
      <c r="C40" s="635" t="s">
        <v>392</v>
      </c>
    </row>
    <row r="41" spans="3:3" ht="13.5" customHeight="1" x14ac:dyDescent="0.2">
      <c r="C41" s="635" t="s">
        <v>393</v>
      </c>
    </row>
    <row r="42" spans="3:3" ht="13.5" customHeight="1" x14ac:dyDescent="0.2">
      <c r="C42" s="635" t="s">
        <v>382</v>
      </c>
    </row>
    <row r="43" spans="3:3" ht="13.5" customHeight="1" x14ac:dyDescent="0.2">
      <c r="C43" s="635" t="s">
        <v>383</v>
      </c>
    </row>
    <row r="44" spans="3:3" ht="13.5" customHeight="1" x14ac:dyDescent="0.2">
      <c r="C44" s="675" t="s">
        <v>384</v>
      </c>
    </row>
    <row r="45" spans="3:3" ht="13.5" customHeight="1" x14ac:dyDescent="0.2">
      <c r="C45" s="635" t="s">
        <v>385</v>
      </c>
    </row>
    <row r="46" spans="3:3" ht="13.5" customHeight="1" x14ac:dyDescent="0.2">
      <c r="C46" s="635" t="s">
        <v>386</v>
      </c>
    </row>
    <row r="47" spans="3:3" ht="13.5" customHeight="1" x14ac:dyDescent="0.2">
      <c r="C47" s="676" t="s">
        <v>387</v>
      </c>
    </row>
    <row r="48" spans="3:3" ht="13.5" customHeight="1" x14ac:dyDescent="0.2">
      <c r="C48" s="676" t="s">
        <v>388</v>
      </c>
    </row>
    <row r="49" spans="3:3" ht="13.5" customHeight="1" x14ac:dyDescent="0.2">
      <c r="C49" s="676" t="s">
        <v>389</v>
      </c>
    </row>
    <row r="50" spans="3:3" ht="13.5" customHeight="1" x14ac:dyDescent="0.2">
      <c r="C50" s="676" t="s">
        <v>390</v>
      </c>
    </row>
    <row r="51" spans="3:3" ht="13.5" customHeight="1" x14ac:dyDescent="0.2">
      <c r="C51" s="676" t="s">
        <v>394</v>
      </c>
    </row>
    <row r="52" spans="3:3" ht="13.5" customHeight="1" x14ac:dyDescent="0.2">
      <c r="C52" s="677" t="s">
        <v>395</v>
      </c>
    </row>
    <row r="53" spans="3:3" ht="13.5" customHeight="1" x14ac:dyDescent="0.2">
      <c r="C53" s="635" t="s">
        <v>391</v>
      </c>
    </row>
    <row r="55" spans="3:3" ht="13.5" customHeight="1" x14ac:dyDescent="0.2">
      <c r="C55" s="630" t="s">
        <v>363</v>
      </c>
    </row>
    <row r="56" spans="3:3" ht="13.5" customHeight="1" x14ac:dyDescent="0.2">
      <c r="C56" s="625" t="s">
        <v>194</v>
      </c>
    </row>
    <row r="57" spans="3:3" ht="13.5" customHeight="1" x14ac:dyDescent="0.2">
      <c r="C57" s="625" t="s">
        <v>210</v>
      </c>
    </row>
    <row r="59" spans="3:3" ht="13.5" customHeight="1" x14ac:dyDescent="0.2">
      <c r="C59" s="630" t="s">
        <v>364</v>
      </c>
    </row>
    <row r="60" spans="3:3" ht="13.5" customHeight="1" x14ac:dyDescent="0.2">
      <c r="C60" s="625" t="s">
        <v>107</v>
      </c>
    </row>
    <row r="61" spans="3:3" ht="13.5" customHeight="1" x14ac:dyDescent="0.2">
      <c r="C61" s="625" t="s">
        <v>342</v>
      </c>
    </row>
    <row r="62" spans="3:3" ht="13.5" customHeight="1" x14ac:dyDescent="0.2">
      <c r="C62" s="625" t="s">
        <v>253</v>
      </c>
    </row>
    <row r="64" spans="3:3" ht="13.5" customHeight="1" x14ac:dyDescent="0.2">
      <c r="C64" s="630" t="s">
        <v>102</v>
      </c>
    </row>
    <row r="65" spans="3:3" ht="13.5" customHeight="1" x14ac:dyDescent="0.2">
      <c r="C65" s="625" t="s">
        <v>254</v>
      </c>
    </row>
    <row r="67" spans="3:3" ht="13.5" customHeight="1" x14ac:dyDescent="0.2">
      <c r="C67" s="630" t="s">
        <v>147</v>
      </c>
    </row>
    <row r="68" spans="3:3" ht="13.5" customHeight="1" x14ac:dyDescent="0.2">
      <c r="C68" s="625" t="s">
        <v>129</v>
      </c>
    </row>
    <row r="70" spans="3:3" ht="13.5" customHeight="1" x14ac:dyDescent="0.2">
      <c r="C70" s="630" t="s">
        <v>146</v>
      </c>
    </row>
    <row r="71" spans="3:3" ht="13.5" customHeight="1" x14ac:dyDescent="0.2">
      <c r="C71" s="625" t="s">
        <v>159</v>
      </c>
    </row>
    <row r="72" spans="3:3" ht="13.5" customHeight="1" x14ac:dyDescent="0.2">
      <c r="C72" s="625" t="s">
        <v>211</v>
      </c>
    </row>
    <row r="74" spans="3:3" ht="13.5" customHeight="1" x14ac:dyDescent="0.2">
      <c r="C74" s="630" t="s">
        <v>148</v>
      </c>
    </row>
    <row r="75" spans="3:3" ht="13.5" customHeight="1" x14ac:dyDescent="0.2">
      <c r="C75" s="625" t="s">
        <v>180</v>
      </c>
    </row>
    <row r="76" spans="3:3" ht="13.5" customHeight="1" x14ac:dyDescent="0.2">
      <c r="C76" s="625" t="s">
        <v>248</v>
      </c>
    </row>
    <row r="77" spans="3:3" ht="13.5" customHeight="1" x14ac:dyDescent="0.2">
      <c r="C77" s="625" t="s">
        <v>249</v>
      </c>
    </row>
    <row r="78" spans="3:3" ht="13.5" customHeight="1" x14ac:dyDescent="0.2">
      <c r="C78" s="625" t="s">
        <v>130</v>
      </c>
    </row>
    <row r="79" spans="3:3" ht="13.5" customHeight="1" x14ac:dyDescent="0.2">
      <c r="C79" s="625" t="s">
        <v>355</v>
      </c>
    </row>
    <row r="81" spans="3:6" ht="13.5" customHeight="1" x14ac:dyDescent="0.2">
      <c r="C81" s="630" t="s">
        <v>151</v>
      </c>
    </row>
    <row r="82" spans="3:6" ht="13.5" customHeight="1" x14ac:dyDescent="0.2">
      <c r="C82" s="635" t="s">
        <v>338</v>
      </c>
    </row>
    <row r="84" spans="3:6" ht="13.5" customHeight="1" x14ac:dyDescent="0.2">
      <c r="C84" s="630" t="s">
        <v>106</v>
      </c>
    </row>
    <row r="85" spans="3:6" ht="13.5" customHeight="1" x14ac:dyDescent="0.2">
      <c r="C85" s="625" t="s">
        <v>361</v>
      </c>
    </row>
    <row r="86" spans="3:6" ht="13.5" customHeight="1" x14ac:dyDescent="0.2">
      <c r="C86" s="625" t="s">
        <v>362</v>
      </c>
    </row>
    <row r="87" spans="3:6" ht="13.5" customHeight="1" x14ac:dyDescent="0.2">
      <c r="C87" s="625" t="s">
        <v>242</v>
      </c>
    </row>
    <row r="88" spans="3:6" ht="13.5" customHeight="1" x14ac:dyDescent="0.2">
      <c r="C88" s="625" t="s">
        <v>195</v>
      </c>
    </row>
    <row r="90" spans="3:6" ht="13.5" customHeight="1" x14ac:dyDescent="0.2">
      <c r="C90" s="630" t="s">
        <v>103</v>
      </c>
    </row>
    <row r="91" spans="3:6" ht="13.5" customHeight="1" x14ac:dyDescent="0.2">
      <c r="C91" s="634" t="s">
        <v>104</v>
      </c>
    </row>
    <row r="92" spans="3:6" ht="13.5" customHeight="1" x14ac:dyDescent="0.2">
      <c r="C92" s="625" t="s">
        <v>212</v>
      </c>
      <c r="F92" s="645" t="s">
        <v>346</v>
      </c>
    </row>
    <row r="93" spans="3:6" ht="13.5" customHeight="1" x14ac:dyDescent="0.2">
      <c r="C93" s="625" t="s">
        <v>344</v>
      </c>
      <c r="F93" s="645" t="s">
        <v>345</v>
      </c>
    </row>
  </sheetData>
  <sheetProtection algorithmName="SHA-512" hashValue="uTScvH5j92zfBdHYRmxFtoSEySpSHd0Dl/lCIgFJUNA593jV80g4OsB6EDFFnsyxnLxitx8WL3hOtoRUredjSQ==" saltValue="9A2sK5+rC+9zyNl60wVgRw==" spinCount="100000" sheet="1" objects="1" scenarios="1"/>
  <phoneticPr fontId="0" type="noConversion"/>
  <hyperlinks>
    <hyperlink ref="F93" r:id="rId1"/>
    <hyperlink ref="F92" r:id="rId2"/>
  </hyperlinks>
  <pageMargins left="0.74803149606299213" right="0.74803149606299213" top="0.98425196850393704" bottom="0.98425196850393704" header="0.51181102362204722" footer="0.51181102362204722"/>
  <pageSetup paperSize="9" scale="60" orientation="portrait" verticalDpi="300" r:id="rId3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6" man="1"/>
  </row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/>
  <dimension ref="A1:BR151"/>
  <sheetViews>
    <sheetView zoomScale="75" zoomScaleNormal="75" zoomScaleSheetLayoutView="50" workbookViewId="0"/>
  </sheetViews>
  <sheetFormatPr defaultColWidth="9.140625" defaultRowHeight="12.75" customHeight="1" x14ac:dyDescent="0.2"/>
  <cols>
    <col min="1" max="1" width="3.42578125" style="2" customWidth="1"/>
    <col min="2" max="2" width="32.7109375" style="2" customWidth="1"/>
    <col min="3" max="67" width="14.85546875" style="2" customWidth="1"/>
    <col min="68" max="68" width="14.85546875" style="4" customWidth="1"/>
    <col min="69" max="69" width="9.7109375" style="4" customWidth="1"/>
    <col min="70" max="70" width="9.7109375" style="5" customWidth="1"/>
    <col min="71" max="147" width="9.7109375" style="2" customWidth="1"/>
    <col min="148" max="16384" width="9.140625" style="2"/>
  </cols>
  <sheetData>
    <row r="1" spans="1:40" ht="12.75" customHeight="1" x14ac:dyDescent="0.2">
      <c r="B1" s="1"/>
      <c r="C1" s="1"/>
      <c r="D1" s="1"/>
      <c r="E1" s="1"/>
      <c r="F1" s="1"/>
      <c r="G1" s="1"/>
      <c r="H1" s="1"/>
      <c r="AH1" s="1"/>
      <c r="AI1" s="1"/>
      <c r="AJ1" s="1"/>
      <c r="AM1" s="3"/>
      <c r="AN1" s="3"/>
    </row>
    <row r="2" spans="1:40" ht="12.75" customHeight="1" x14ac:dyDescent="0.2">
      <c r="B2" s="2" t="s">
        <v>53</v>
      </c>
      <c r="C2" s="658"/>
      <c r="D2" s="660">
        <v>2019</v>
      </c>
      <c r="E2" s="6">
        <v>2020</v>
      </c>
      <c r="F2" s="6">
        <f t="shared" ref="F2" si="0">E2+1</f>
        <v>2021</v>
      </c>
      <c r="G2" s="6">
        <f t="shared" ref="G2" si="1">F2+1</f>
        <v>2022</v>
      </c>
      <c r="H2" s="6">
        <f t="shared" ref="H2" si="2">G2+1</f>
        <v>2023</v>
      </c>
      <c r="I2" s="6">
        <f t="shared" ref="I2" si="3">H2+1</f>
        <v>2024</v>
      </c>
      <c r="J2" s="6">
        <f t="shared" ref="J2" si="4">I2+1</f>
        <v>2025</v>
      </c>
      <c r="AH2" s="1"/>
      <c r="AI2" s="1"/>
      <c r="AJ2" s="1"/>
      <c r="AM2" s="3"/>
      <c r="AN2" s="3"/>
    </row>
    <row r="3" spans="1:40" ht="12.75" customHeight="1" x14ac:dyDescent="0.2">
      <c r="B3" s="2" t="s">
        <v>24</v>
      </c>
      <c r="C3" s="658"/>
      <c r="D3" s="660" t="s">
        <v>256</v>
      </c>
      <c r="E3" s="6" t="s">
        <v>299</v>
      </c>
      <c r="F3" s="6" t="s">
        <v>339</v>
      </c>
      <c r="G3" s="6" t="s">
        <v>340</v>
      </c>
      <c r="H3" s="6" t="s">
        <v>343</v>
      </c>
      <c r="I3" s="6" t="s">
        <v>357</v>
      </c>
      <c r="J3" s="6" t="s">
        <v>343</v>
      </c>
    </row>
    <row r="4" spans="1:40" ht="12.75" customHeight="1" x14ac:dyDescent="0.2">
      <c r="B4" s="2" t="s">
        <v>40</v>
      </c>
      <c r="C4" s="659"/>
      <c r="D4" s="661">
        <v>43374</v>
      </c>
      <c r="E4" s="7">
        <v>43739</v>
      </c>
      <c r="F4" s="7">
        <v>44105</v>
      </c>
      <c r="G4" s="7">
        <v>44470</v>
      </c>
      <c r="H4" s="7">
        <v>44835</v>
      </c>
      <c r="I4" s="7">
        <v>44835</v>
      </c>
      <c r="J4" s="7">
        <v>44835</v>
      </c>
    </row>
    <row r="5" spans="1:40" ht="12.75" customHeight="1" x14ac:dyDescent="0.2">
      <c r="B5" s="1"/>
      <c r="C5" s="1"/>
      <c r="D5" s="1"/>
      <c r="E5" s="1"/>
      <c r="F5" s="1"/>
      <c r="G5" s="1"/>
      <c r="H5" s="1"/>
      <c r="AI5" s="8"/>
    </row>
    <row r="6" spans="1:40" s="13" customFormat="1" x14ac:dyDescent="0.2">
      <c r="B6" s="2" t="s">
        <v>94</v>
      </c>
      <c r="C6" s="1"/>
      <c r="D6" s="12">
        <v>0.6</v>
      </c>
      <c r="E6" s="12">
        <v>0.6</v>
      </c>
      <c r="F6" s="657" t="s">
        <v>353</v>
      </c>
      <c r="G6" s="656" t="s">
        <v>354</v>
      </c>
      <c r="H6" s="625"/>
      <c r="I6" s="11"/>
    </row>
    <row r="7" spans="1:40" s="13" customFormat="1" x14ac:dyDescent="0.2">
      <c r="B7" s="2" t="s">
        <v>265</v>
      </c>
      <c r="C7" s="1"/>
      <c r="D7" s="14">
        <v>0.5</v>
      </c>
      <c r="E7" s="14">
        <f>tab!D7</f>
        <v>0.5</v>
      </c>
      <c r="F7" s="11"/>
      <c r="G7" s="11"/>
      <c r="H7" s="11"/>
      <c r="I7" s="11"/>
    </row>
    <row r="8" spans="1:40" s="13" customFormat="1" x14ac:dyDescent="0.2">
      <c r="B8" s="2" t="s">
        <v>266</v>
      </c>
      <c r="C8" s="1"/>
      <c r="D8" s="14">
        <f>D6-D7</f>
        <v>9.9999999999999978E-2</v>
      </c>
      <c r="E8" s="14">
        <f>E6-E7</f>
        <v>9.9999999999999978E-2</v>
      </c>
      <c r="F8" s="655">
        <f>(1+$E$6-E7)/(1+$E$6)</f>
        <v>0.6875</v>
      </c>
      <c r="G8" s="11"/>
      <c r="H8" s="11"/>
      <c r="I8" s="11"/>
    </row>
    <row r="9" spans="1:40" s="13" customFormat="1" x14ac:dyDescent="0.2">
      <c r="B9" s="2" t="s">
        <v>267</v>
      </c>
      <c r="C9" s="1"/>
      <c r="D9" s="14">
        <v>0.4</v>
      </c>
      <c r="E9" s="14">
        <f>tab!D9</f>
        <v>0.4</v>
      </c>
      <c r="F9" s="11"/>
      <c r="G9" s="11"/>
      <c r="H9" s="11"/>
      <c r="I9" s="11"/>
    </row>
    <row r="10" spans="1:40" s="13" customFormat="1" x14ac:dyDescent="0.2">
      <c r="B10" s="2" t="s">
        <v>266</v>
      </c>
      <c r="C10" s="1"/>
      <c r="D10" s="14">
        <f>D6-D9</f>
        <v>0.19999999999999996</v>
      </c>
      <c r="E10" s="14">
        <f>E6-E9</f>
        <v>0.19999999999999996</v>
      </c>
      <c r="F10" s="655">
        <f>(1+$E$6-E9)/(1+$E$6)</f>
        <v>0.75000000000000011</v>
      </c>
      <c r="G10" s="11"/>
      <c r="H10" s="11"/>
      <c r="I10" s="11"/>
    </row>
    <row r="11" spans="1:40" ht="12.75" customHeight="1" x14ac:dyDescent="0.2">
      <c r="E11" s="9"/>
      <c r="AM11" s="10"/>
      <c r="AN11" s="10"/>
    </row>
    <row r="12" spans="1:40" s="13" customFormat="1" x14ac:dyDescent="0.2">
      <c r="B12"/>
      <c r="C12"/>
      <c r="E12" s="1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0" customFormat="1" x14ac:dyDescent="0.2">
      <c r="A13" s="646"/>
      <c r="B13" s="647" t="s">
        <v>12</v>
      </c>
      <c r="C13" s="673">
        <v>43466</v>
      </c>
      <c r="D13" s="674"/>
      <c r="E13" s="648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</row>
    <row r="14" spans="1:40" customFormat="1" x14ac:dyDescent="0.2">
      <c r="A14" s="646"/>
      <c r="B14" s="648" t="s">
        <v>13</v>
      </c>
      <c r="C14" s="650">
        <v>1</v>
      </c>
      <c r="D14" s="650">
        <v>2</v>
      </c>
      <c r="E14" s="650">
        <v>3</v>
      </c>
      <c r="F14" s="650">
        <v>4</v>
      </c>
      <c r="G14" s="650">
        <v>5</v>
      </c>
      <c r="H14" s="650">
        <v>6</v>
      </c>
      <c r="I14" s="650">
        <v>7</v>
      </c>
      <c r="J14" s="650">
        <v>8</v>
      </c>
      <c r="K14" s="650">
        <v>9</v>
      </c>
      <c r="L14" s="650">
        <v>10</v>
      </c>
      <c r="M14" s="650">
        <v>11</v>
      </c>
      <c r="N14" s="650">
        <v>12</v>
      </c>
      <c r="O14" s="650">
        <v>13</v>
      </c>
      <c r="P14" s="650">
        <v>14</v>
      </c>
      <c r="Q14" s="650">
        <v>15</v>
      </c>
      <c r="R14" s="650">
        <v>16</v>
      </c>
      <c r="S14" s="650">
        <v>17</v>
      </c>
      <c r="T14" s="650">
        <v>18</v>
      </c>
      <c r="U14" s="650">
        <v>19</v>
      </c>
      <c r="V14" s="650">
        <v>20</v>
      </c>
      <c r="W14" s="650" t="s">
        <v>14</v>
      </c>
    </row>
    <row r="15" spans="1:40" customFormat="1" x14ac:dyDescent="0.2">
      <c r="A15" s="646"/>
      <c r="B15" s="651" t="s">
        <v>6</v>
      </c>
      <c r="C15" s="16">
        <v>2648</v>
      </c>
      <c r="D15" s="16">
        <v>2766</v>
      </c>
      <c r="E15" s="16">
        <v>2895</v>
      </c>
      <c r="F15" s="16">
        <v>3036</v>
      </c>
      <c r="G15" s="16">
        <v>3157</v>
      </c>
      <c r="H15" s="16">
        <v>3282</v>
      </c>
      <c r="I15" s="16">
        <v>3397</v>
      </c>
      <c r="J15" s="16">
        <v>3514</v>
      </c>
      <c r="K15" s="16">
        <v>3639</v>
      </c>
      <c r="L15" s="16">
        <v>3755</v>
      </c>
      <c r="M15" s="16">
        <v>3867</v>
      </c>
      <c r="N15" s="16">
        <v>3982</v>
      </c>
      <c r="O15" s="16">
        <v>4176</v>
      </c>
      <c r="P15" s="16"/>
      <c r="Q15" s="16"/>
      <c r="R15" s="16"/>
      <c r="S15" s="16"/>
      <c r="T15" s="16"/>
      <c r="U15" s="16"/>
      <c r="V15" s="16"/>
      <c r="W15" s="652">
        <f t="shared" ref="W15:W24" si="5">COUNTA(C15:V15)</f>
        <v>13</v>
      </c>
    </row>
    <row r="16" spans="1:40" customFormat="1" x14ac:dyDescent="0.2">
      <c r="A16" s="646"/>
      <c r="B16" s="651" t="s">
        <v>7</v>
      </c>
      <c r="C16" s="16">
        <v>2704</v>
      </c>
      <c r="D16" s="16">
        <v>2835</v>
      </c>
      <c r="E16" s="16">
        <v>2973</v>
      </c>
      <c r="F16" s="16">
        <v>3098</v>
      </c>
      <c r="G16" s="16">
        <v>3220</v>
      </c>
      <c r="H16" s="16">
        <v>3338</v>
      </c>
      <c r="I16" s="16">
        <v>3453</v>
      </c>
      <c r="J16" s="16">
        <v>3580</v>
      </c>
      <c r="K16" s="16">
        <v>3694</v>
      </c>
      <c r="L16" s="16">
        <v>3808</v>
      </c>
      <c r="M16" s="16">
        <v>3923</v>
      </c>
      <c r="N16" s="16">
        <v>4048</v>
      </c>
      <c r="O16" s="16">
        <v>4176</v>
      </c>
      <c r="P16" s="16">
        <v>4297</v>
      </c>
      <c r="Q16" s="16">
        <v>4416</v>
      </c>
      <c r="R16" s="16">
        <v>4533</v>
      </c>
      <c r="S16" s="16">
        <v>4649</v>
      </c>
      <c r="T16" s="16">
        <v>4709</v>
      </c>
      <c r="U16" s="16"/>
      <c r="V16" s="16"/>
      <c r="W16" s="652">
        <f t="shared" si="5"/>
        <v>18</v>
      </c>
    </row>
    <row r="17" spans="1:23" customFormat="1" x14ac:dyDescent="0.2">
      <c r="A17" s="646"/>
      <c r="B17" s="651" t="s">
        <v>8</v>
      </c>
      <c r="C17" s="16">
        <v>2835</v>
      </c>
      <c r="D17" s="16">
        <v>2973</v>
      </c>
      <c r="E17" s="16">
        <v>3220</v>
      </c>
      <c r="F17" s="16">
        <v>3453</v>
      </c>
      <c r="G17" s="16">
        <v>3580</v>
      </c>
      <c r="H17" s="16">
        <v>3694</v>
      </c>
      <c r="I17" s="16">
        <v>3808</v>
      </c>
      <c r="J17" s="16">
        <v>3923</v>
      </c>
      <c r="K17" s="16">
        <v>4048</v>
      </c>
      <c r="L17" s="16">
        <v>4176</v>
      </c>
      <c r="M17" s="16">
        <v>4297</v>
      </c>
      <c r="N17" s="16">
        <v>4416</v>
      </c>
      <c r="O17" s="16">
        <v>4533</v>
      </c>
      <c r="P17" s="16">
        <v>4649</v>
      </c>
      <c r="Q17" s="16">
        <v>4770</v>
      </c>
      <c r="R17" s="16">
        <v>4890</v>
      </c>
      <c r="S17" s="16">
        <v>5003</v>
      </c>
      <c r="T17" s="16">
        <v>5123</v>
      </c>
      <c r="U17" s="16">
        <v>5272</v>
      </c>
      <c r="V17" s="16">
        <v>5345</v>
      </c>
      <c r="W17" s="652">
        <f t="shared" si="5"/>
        <v>20</v>
      </c>
    </row>
    <row r="18" spans="1:23" customFormat="1" x14ac:dyDescent="0.2">
      <c r="A18" s="646"/>
      <c r="B18" s="651" t="s">
        <v>11</v>
      </c>
      <c r="C18" s="16">
        <v>2973</v>
      </c>
      <c r="D18" s="16">
        <v>3220</v>
      </c>
      <c r="E18" s="16">
        <v>3453</v>
      </c>
      <c r="F18" s="16">
        <v>3694</v>
      </c>
      <c r="G18" s="16">
        <v>3923</v>
      </c>
      <c r="H18" s="16">
        <v>4176</v>
      </c>
      <c r="I18" s="16">
        <v>4297</v>
      </c>
      <c r="J18" s="16">
        <v>4416</v>
      </c>
      <c r="K18" s="16">
        <v>4533</v>
      </c>
      <c r="L18" s="16">
        <v>4649</v>
      </c>
      <c r="M18" s="16">
        <v>4770</v>
      </c>
      <c r="N18" s="16">
        <v>4890</v>
      </c>
      <c r="O18" s="16">
        <v>5003</v>
      </c>
      <c r="P18" s="16">
        <v>5123</v>
      </c>
      <c r="Q18" s="16">
        <v>5272</v>
      </c>
      <c r="R18" s="16">
        <v>5420</v>
      </c>
      <c r="S18" s="16">
        <v>5569</v>
      </c>
      <c r="T18" s="16">
        <v>5718</v>
      </c>
      <c r="U18" s="16">
        <v>5789</v>
      </c>
      <c r="V18" s="16"/>
      <c r="W18" s="652">
        <f t="shared" si="5"/>
        <v>19</v>
      </c>
    </row>
    <row r="19" spans="1:23" customFormat="1" x14ac:dyDescent="0.2">
      <c r="A19" s="646"/>
      <c r="B19" s="651" t="s">
        <v>3</v>
      </c>
      <c r="C19" s="16">
        <v>2888</v>
      </c>
      <c r="D19" s="16">
        <v>2999</v>
      </c>
      <c r="E19" s="16">
        <v>3113</v>
      </c>
      <c r="F19" s="16">
        <v>3223</v>
      </c>
      <c r="G19" s="16">
        <v>3334</v>
      </c>
      <c r="H19" s="16">
        <v>3447</v>
      </c>
      <c r="I19" s="16">
        <v>3559</v>
      </c>
      <c r="J19" s="16">
        <v>3671</v>
      </c>
      <c r="K19" s="16">
        <v>3781</v>
      </c>
      <c r="L19" s="16">
        <v>3893</v>
      </c>
      <c r="M19" s="16">
        <v>4007</v>
      </c>
      <c r="N19" s="16">
        <v>4118</v>
      </c>
      <c r="O19" s="16">
        <v>4231</v>
      </c>
      <c r="P19" s="16"/>
      <c r="Q19" s="16"/>
      <c r="R19" s="16"/>
      <c r="S19" s="16"/>
      <c r="T19" s="16"/>
      <c r="U19" s="622"/>
      <c r="V19" s="622"/>
      <c r="W19" s="652">
        <f t="shared" si="5"/>
        <v>13</v>
      </c>
    </row>
    <row r="20" spans="1:23" customFormat="1" x14ac:dyDescent="0.2">
      <c r="A20" s="646"/>
      <c r="B20" s="651" t="s">
        <v>4</v>
      </c>
      <c r="C20" s="16">
        <v>2999</v>
      </c>
      <c r="D20" s="16">
        <v>3223</v>
      </c>
      <c r="E20" s="16">
        <v>3447</v>
      </c>
      <c r="F20" s="16">
        <v>3559</v>
      </c>
      <c r="G20" s="16">
        <v>3671</v>
      </c>
      <c r="H20" s="16">
        <v>3781</v>
      </c>
      <c r="I20" s="16">
        <v>3893</v>
      </c>
      <c r="J20" s="16">
        <v>4007</v>
      </c>
      <c r="K20" s="16">
        <v>4118</v>
      </c>
      <c r="L20" s="16">
        <v>4231</v>
      </c>
      <c r="M20" s="16">
        <v>4344</v>
      </c>
      <c r="N20" s="16">
        <v>4454</v>
      </c>
      <c r="O20" s="16">
        <v>4566</v>
      </c>
      <c r="P20" s="16">
        <v>4676</v>
      </c>
      <c r="Q20" s="16">
        <v>4791</v>
      </c>
      <c r="R20" s="16"/>
      <c r="S20" s="16"/>
      <c r="T20" s="16"/>
      <c r="U20" s="622"/>
      <c r="V20" s="622"/>
      <c r="W20" s="652">
        <f t="shared" si="5"/>
        <v>15</v>
      </c>
    </row>
    <row r="21" spans="1:23" customFormat="1" x14ac:dyDescent="0.2">
      <c r="A21" s="646"/>
      <c r="B21" s="651" t="s">
        <v>15</v>
      </c>
      <c r="C21" s="16">
        <v>2999</v>
      </c>
      <c r="D21" s="16">
        <v>3223</v>
      </c>
      <c r="E21" s="16">
        <v>3447</v>
      </c>
      <c r="F21" s="16">
        <v>3559</v>
      </c>
      <c r="G21" s="16">
        <v>3671</v>
      </c>
      <c r="H21" s="16">
        <v>3781</v>
      </c>
      <c r="I21" s="16">
        <v>3893</v>
      </c>
      <c r="J21" s="16">
        <v>4007</v>
      </c>
      <c r="K21" s="16">
        <v>4118</v>
      </c>
      <c r="L21" s="16">
        <v>4231</v>
      </c>
      <c r="M21" s="16">
        <v>4344</v>
      </c>
      <c r="N21" s="16">
        <v>4454</v>
      </c>
      <c r="O21" s="16">
        <v>4566</v>
      </c>
      <c r="P21" s="16">
        <v>4676</v>
      </c>
      <c r="Q21" s="16">
        <v>4791</v>
      </c>
      <c r="R21" s="16">
        <v>4902</v>
      </c>
      <c r="S21" s="16">
        <v>5014</v>
      </c>
      <c r="T21" s="16"/>
      <c r="U21" s="622"/>
      <c r="V21" s="622"/>
      <c r="W21" s="652">
        <f t="shared" si="5"/>
        <v>17</v>
      </c>
    </row>
    <row r="22" spans="1:23" customFormat="1" x14ac:dyDescent="0.2">
      <c r="A22" s="646"/>
      <c r="B22" s="651" t="s">
        <v>5</v>
      </c>
      <c r="C22" s="16">
        <v>3113</v>
      </c>
      <c r="D22" s="16">
        <v>3447</v>
      </c>
      <c r="E22" s="16">
        <v>3671</v>
      </c>
      <c r="F22" s="16">
        <v>3893</v>
      </c>
      <c r="G22" s="16">
        <v>4118</v>
      </c>
      <c r="H22" s="16">
        <v>4231</v>
      </c>
      <c r="I22" s="16">
        <v>4344</v>
      </c>
      <c r="J22" s="16">
        <v>4454</v>
      </c>
      <c r="K22" s="16">
        <v>4566</v>
      </c>
      <c r="L22" s="16">
        <v>4676</v>
      </c>
      <c r="M22" s="16">
        <v>4791</v>
      </c>
      <c r="N22" s="16">
        <v>4902</v>
      </c>
      <c r="O22" s="16">
        <v>5014</v>
      </c>
      <c r="P22" s="16">
        <v>5124</v>
      </c>
      <c r="Q22" s="16">
        <v>5236</v>
      </c>
      <c r="R22" s="16">
        <v>5350</v>
      </c>
      <c r="S22" s="16"/>
      <c r="T22" s="16"/>
      <c r="U22" s="622"/>
      <c r="V22" s="622"/>
      <c r="W22" s="652">
        <f t="shared" si="5"/>
        <v>16</v>
      </c>
    </row>
    <row r="23" spans="1:23" customFormat="1" x14ac:dyDescent="0.2">
      <c r="A23" s="646"/>
      <c r="B23" s="651" t="s">
        <v>16</v>
      </c>
      <c r="C23" s="16">
        <v>3113</v>
      </c>
      <c r="D23" s="16">
        <v>3447</v>
      </c>
      <c r="E23" s="16">
        <v>3671</v>
      </c>
      <c r="F23" s="16">
        <v>3893</v>
      </c>
      <c r="G23" s="16">
        <v>4118</v>
      </c>
      <c r="H23" s="16">
        <v>4231</v>
      </c>
      <c r="I23" s="16">
        <v>4344</v>
      </c>
      <c r="J23" s="16">
        <v>4454</v>
      </c>
      <c r="K23" s="16">
        <v>4566</v>
      </c>
      <c r="L23" s="16">
        <v>4676</v>
      </c>
      <c r="M23" s="16">
        <v>4791</v>
      </c>
      <c r="N23" s="16">
        <v>4902</v>
      </c>
      <c r="O23" s="16">
        <v>5014</v>
      </c>
      <c r="P23" s="16">
        <v>5124</v>
      </c>
      <c r="Q23" s="16">
        <v>5236</v>
      </c>
      <c r="R23" s="16">
        <v>5350</v>
      </c>
      <c r="S23" s="16">
        <v>5461</v>
      </c>
      <c r="T23" s="16">
        <v>5572</v>
      </c>
      <c r="U23" s="622"/>
      <c r="V23" s="622"/>
      <c r="W23" s="652">
        <f t="shared" si="5"/>
        <v>18</v>
      </c>
    </row>
    <row r="24" spans="1:23" customFormat="1" x14ac:dyDescent="0.2">
      <c r="A24" s="646"/>
      <c r="B24" s="651" t="s">
        <v>9</v>
      </c>
      <c r="C24" s="16">
        <v>3160</v>
      </c>
      <c r="D24" s="16">
        <v>3392</v>
      </c>
      <c r="E24" s="16">
        <v>3630</v>
      </c>
      <c r="F24" s="16">
        <v>3857</v>
      </c>
      <c r="G24" s="16">
        <v>4109</v>
      </c>
      <c r="H24" s="16">
        <v>4231</v>
      </c>
      <c r="I24" s="16">
        <v>4348</v>
      </c>
      <c r="J24" s="16">
        <v>4467</v>
      </c>
      <c r="K24" s="16">
        <v>4580</v>
      </c>
      <c r="L24" s="16">
        <v>4702</v>
      </c>
      <c r="M24" s="16">
        <v>4820</v>
      </c>
      <c r="N24" s="16">
        <v>4934</v>
      </c>
      <c r="O24" s="16">
        <v>5052</v>
      </c>
      <c r="P24" s="16">
        <v>5200</v>
      </c>
      <c r="Q24" s="16">
        <v>5349</v>
      </c>
      <c r="R24" s="16">
        <v>5496</v>
      </c>
      <c r="S24" s="16">
        <v>5644</v>
      </c>
      <c r="T24" s="16">
        <v>5715</v>
      </c>
      <c r="U24" s="622"/>
      <c r="V24" s="622"/>
      <c r="W24" s="652">
        <f t="shared" si="5"/>
        <v>18</v>
      </c>
    </row>
    <row r="25" spans="1:23" customFormat="1" x14ac:dyDescent="0.2">
      <c r="A25" s="646"/>
      <c r="B25" s="651" t="s">
        <v>10</v>
      </c>
      <c r="C25" s="16">
        <v>3276</v>
      </c>
      <c r="D25" s="16">
        <v>3517</v>
      </c>
      <c r="E25" s="16">
        <v>3744</v>
      </c>
      <c r="F25" s="16">
        <v>3983</v>
      </c>
      <c r="G25" s="16">
        <v>4231</v>
      </c>
      <c r="H25" s="16">
        <v>4467</v>
      </c>
      <c r="I25" s="16">
        <v>4702</v>
      </c>
      <c r="J25" s="16">
        <v>4820</v>
      </c>
      <c r="K25" s="16">
        <v>4934</v>
      </c>
      <c r="L25" s="16">
        <v>5052</v>
      </c>
      <c r="M25" s="16">
        <v>5200</v>
      </c>
      <c r="N25" s="16">
        <v>5349</v>
      </c>
      <c r="O25" s="16">
        <v>5496</v>
      </c>
      <c r="P25" s="16">
        <v>5644</v>
      </c>
      <c r="Q25" s="16">
        <v>5794</v>
      </c>
      <c r="R25" s="16">
        <v>5951</v>
      </c>
      <c r="S25" s="16">
        <v>6111</v>
      </c>
      <c r="T25" s="16">
        <v>6276</v>
      </c>
      <c r="U25" s="622"/>
      <c r="V25" s="622"/>
      <c r="W25" s="652">
        <f>COUNTA(C25:V25)</f>
        <v>18</v>
      </c>
    </row>
    <row r="26" spans="1:23" customFormat="1" x14ac:dyDescent="0.2">
      <c r="A26" s="646"/>
      <c r="B26" s="2" t="s">
        <v>19</v>
      </c>
      <c r="C26" s="622">
        <v>1635.6</v>
      </c>
      <c r="D26" s="622">
        <v>1635.6</v>
      </c>
      <c r="E26" s="622">
        <v>1677</v>
      </c>
      <c r="F26" s="622">
        <v>1707</v>
      </c>
      <c r="G26" s="622">
        <v>1742</v>
      </c>
      <c r="H26" s="622">
        <v>1778</v>
      </c>
      <c r="I26" s="622">
        <v>1825</v>
      </c>
      <c r="J26" s="622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22"/>
      <c r="W26" s="652">
        <f t="shared" ref="W26:W57" si="6">COUNTA(C26:V26)</f>
        <v>7</v>
      </c>
    </row>
    <row r="27" spans="1:23" customFormat="1" x14ac:dyDescent="0.2">
      <c r="A27" s="646"/>
      <c r="B27" s="649" t="s">
        <v>23</v>
      </c>
      <c r="C27" s="622">
        <v>1635.6</v>
      </c>
      <c r="D27" s="622">
        <v>1644</v>
      </c>
      <c r="E27" s="622">
        <v>1707</v>
      </c>
      <c r="F27" s="622">
        <v>1778</v>
      </c>
      <c r="G27" s="622">
        <v>1825</v>
      </c>
      <c r="H27" s="622">
        <v>1878</v>
      </c>
      <c r="I27" s="622">
        <v>1944</v>
      </c>
      <c r="J27" s="622">
        <v>2006</v>
      </c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22"/>
      <c r="W27" s="652">
        <f t="shared" si="6"/>
        <v>8</v>
      </c>
    </row>
    <row r="28" spans="1:23" customFormat="1" x14ac:dyDescent="0.2">
      <c r="A28" s="646"/>
      <c r="B28" s="649" t="s">
        <v>20</v>
      </c>
      <c r="C28" s="622">
        <v>1635.6</v>
      </c>
      <c r="D28" s="622">
        <v>1707</v>
      </c>
      <c r="E28" s="622">
        <v>1778</v>
      </c>
      <c r="F28" s="622">
        <v>1878</v>
      </c>
      <c r="G28" s="622">
        <v>1944</v>
      </c>
      <c r="H28" s="622">
        <v>2006</v>
      </c>
      <c r="I28" s="622">
        <v>2067</v>
      </c>
      <c r="J28" s="622"/>
      <c r="K28" s="622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22"/>
      <c r="W28" s="652">
        <f t="shared" si="6"/>
        <v>7</v>
      </c>
    </row>
    <row r="29" spans="1:23" customFormat="1" x14ac:dyDescent="0.2">
      <c r="A29" s="646"/>
      <c r="B29" s="649" t="s">
        <v>365</v>
      </c>
      <c r="C29" s="622">
        <v>1635.6</v>
      </c>
      <c r="D29" s="622">
        <v>1690</v>
      </c>
      <c r="E29" s="622">
        <v>1745</v>
      </c>
      <c r="F29" s="622">
        <v>1799</v>
      </c>
      <c r="G29" s="622"/>
      <c r="H29" s="622"/>
      <c r="I29" s="622"/>
      <c r="J29" s="622"/>
      <c r="K29" s="622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22"/>
      <c r="W29" s="652">
        <f t="shared" si="6"/>
        <v>4</v>
      </c>
    </row>
    <row r="30" spans="1:23" customFormat="1" x14ac:dyDescent="0.2">
      <c r="A30" s="646"/>
      <c r="B30" s="651" t="s">
        <v>347</v>
      </c>
      <c r="C30" s="16">
        <v>2563</v>
      </c>
      <c r="D30" s="16">
        <v>2640</v>
      </c>
      <c r="E30" s="16">
        <v>2719</v>
      </c>
      <c r="F30" s="16">
        <v>2802</v>
      </c>
      <c r="G30" s="16">
        <v>2886</v>
      </c>
      <c r="H30" s="16">
        <v>2974</v>
      </c>
      <c r="I30" s="16">
        <v>3064</v>
      </c>
      <c r="J30" s="16">
        <v>3156</v>
      </c>
      <c r="K30" s="16">
        <v>3251</v>
      </c>
      <c r="L30" s="16">
        <v>3350</v>
      </c>
      <c r="M30" s="16">
        <v>3451</v>
      </c>
      <c r="N30" s="16">
        <v>3555</v>
      </c>
      <c r="O30" s="16">
        <v>3662</v>
      </c>
      <c r="P30" s="16">
        <v>3773</v>
      </c>
      <c r="Q30" s="16">
        <v>3910</v>
      </c>
      <c r="R30" s="636"/>
      <c r="S30" s="636"/>
      <c r="T30" s="636"/>
      <c r="U30" s="636"/>
      <c r="V30" s="622"/>
      <c r="W30" s="652">
        <f t="shared" si="6"/>
        <v>15</v>
      </c>
    </row>
    <row r="31" spans="1:23" customFormat="1" x14ac:dyDescent="0.2">
      <c r="A31" s="646"/>
      <c r="B31" s="651" t="s">
        <v>348</v>
      </c>
      <c r="C31" s="16">
        <v>2639</v>
      </c>
      <c r="D31" s="16">
        <v>2729</v>
      </c>
      <c r="E31" s="16">
        <v>2821</v>
      </c>
      <c r="F31" s="16">
        <v>2916</v>
      </c>
      <c r="G31" s="16">
        <v>3015</v>
      </c>
      <c r="H31" s="16">
        <v>3117</v>
      </c>
      <c r="I31" s="16">
        <v>3222</v>
      </c>
      <c r="J31" s="16">
        <v>3331</v>
      </c>
      <c r="K31" s="16">
        <v>3443</v>
      </c>
      <c r="L31" s="16">
        <v>3560</v>
      </c>
      <c r="M31" s="16">
        <v>3680</v>
      </c>
      <c r="N31" s="16">
        <v>3805</v>
      </c>
      <c r="O31" s="16">
        <v>3933</v>
      </c>
      <c r="P31" s="16">
        <v>4066</v>
      </c>
      <c r="Q31" s="16">
        <v>4228</v>
      </c>
      <c r="R31" s="636"/>
      <c r="S31" s="636"/>
      <c r="T31" s="636"/>
      <c r="U31" s="636"/>
      <c r="V31" s="622"/>
      <c r="W31" s="652">
        <f t="shared" si="6"/>
        <v>15</v>
      </c>
    </row>
    <row r="32" spans="1:23" customFormat="1" x14ac:dyDescent="0.2">
      <c r="A32" s="646"/>
      <c r="B32" s="651" t="s">
        <v>349</v>
      </c>
      <c r="C32" s="16">
        <v>2691</v>
      </c>
      <c r="D32" s="16">
        <v>2806</v>
      </c>
      <c r="E32" s="16">
        <v>2927</v>
      </c>
      <c r="F32" s="16">
        <v>3052</v>
      </c>
      <c r="G32" s="16">
        <v>3184</v>
      </c>
      <c r="H32" s="16">
        <v>3321</v>
      </c>
      <c r="I32" s="16">
        <v>3463</v>
      </c>
      <c r="J32" s="16">
        <v>3613</v>
      </c>
      <c r="K32" s="16">
        <v>3768</v>
      </c>
      <c r="L32" s="16">
        <v>3930</v>
      </c>
      <c r="M32" s="16">
        <v>4099</v>
      </c>
      <c r="N32" s="16">
        <v>4275</v>
      </c>
      <c r="O32" s="16">
        <v>4460</v>
      </c>
      <c r="P32" s="16">
        <v>4651</v>
      </c>
      <c r="Q32" s="16">
        <v>4851</v>
      </c>
      <c r="R32" s="636"/>
      <c r="S32" s="636"/>
      <c r="T32" s="636"/>
      <c r="U32" s="636"/>
      <c r="V32" s="622"/>
      <c r="W32" s="652">
        <f t="shared" si="6"/>
        <v>15</v>
      </c>
    </row>
    <row r="33" spans="1:23" customFormat="1" x14ac:dyDescent="0.2">
      <c r="A33" s="646"/>
      <c r="B33" s="651" t="s">
        <v>350</v>
      </c>
      <c r="C33" s="16">
        <v>2691</v>
      </c>
      <c r="D33" s="16">
        <v>2806</v>
      </c>
      <c r="E33" s="16">
        <v>2961</v>
      </c>
      <c r="F33" s="16">
        <v>3124</v>
      </c>
      <c r="G33" s="16">
        <v>3288</v>
      </c>
      <c r="H33" s="16">
        <v>3459</v>
      </c>
      <c r="I33" s="16">
        <v>3637</v>
      </c>
      <c r="J33" s="16">
        <v>3817</v>
      </c>
      <c r="K33" s="16">
        <v>4007</v>
      </c>
      <c r="L33" s="16">
        <v>4204</v>
      </c>
      <c r="M33" s="16">
        <v>4406</v>
      </c>
      <c r="N33" s="16">
        <v>4616</v>
      </c>
      <c r="O33" s="16">
        <v>4833</v>
      </c>
      <c r="P33" s="16">
        <v>5055</v>
      </c>
      <c r="Q33" s="16">
        <v>5294</v>
      </c>
      <c r="R33" s="636"/>
      <c r="S33" s="636"/>
      <c r="T33" s="636"/>
      <c r="U33" s="636"/>
      <c r="V33" s="622"/>
      <c r="W33" s="652">
        <f t="shared" si="6"/>
        <v>15</v>
      </c>
    </row>
    <row r="34" spans="1:23" customFormat="1" x14ac:dyDescent="0.2">
      <c r="A34" s="646"/>
      <c r="B34" s="651" t="s">
        <v>351</v>
      </c>
      <c r="C34" s="16">
        <v>3392</v>
      </c>
      <c r="D34" s="16">
        <v>3519</v>
      </c>
      <c r="E34" s="16">
        <v>3633</v>
      </c>
      <c r="F34" s="16">
        <v>3861</v>
      </c>
      <c r="G34" s="16">
        <v>4114</v>
      </c>
      <c r="H34" s="16">
        <v>4273</v>
      </c>
      <c r="I34" s="16">
        <v>4435</v>
      </c>
      <c r="J34" s="16">
        <v>4596</v>
      </c>
      <c r="K34" s="16">
        <v>4758</v>
      </c>
      <c r="L34" s="16">
        <v>4918</v>
      </c>
      <c r="M34" s="16">
        <v>5081</v>
      </c>
      <c r="N34" s="16">
        <v>5243</v>
      </c>
      <c r="O34" s="16">
        <v>5405</v>
      </c>
      <c r="P34" s="16">
        <v>5566</v>
      </c>
      <c r="Q34" s="16">
        <v>5732</v>
      </c>
      <c r="R34" s="636"/>
      <c r="S34" s="636"/>
      <c r="T34" s="636"/>
      <c r="U34" s="636"/>
      <c r="V34" s="622"/>
      <c r="W34" s="652">
        <f t="shared" si="6"/>
        <v>15</v>
      </c>
    </row>
    <row r="35" spans="1:23" customFormat="1" x14ac:dyDescent="0.2">
      <c r="A35" s="646"/>
      <c r="B35" s="649" t="s">
        <v>17</v>
      </c>
      <c r="C35" s="622">
        <f>0.5*C30</f>
        <v>1281.5</v>
      </c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36"/>
      <c r="S35" s="637"/>
      <c r="T35" s="637"/>
      <c r="U35" s="637"/>
      <c r="V35" s="623"/>
      <c r="W35" s="652">
        <f t="shared" si="6"/>
        <v>1</v>
      </c>
    </row>
    <row r="36" spans="1:23" customFormat="1" x14ac:dyDescent="0.2">
      <c r="A36" s="646"/>
      <c r="B36" s="649" t="s">
        <v>18</v>
      </c>
      <c r="C36" s="622">
        <f>0.5*C31</f>
        <v>1319.5</v>
      </c>
      <c r="D36" s="623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623"/>
      <c r="R36" s="636"/>
      <c r="S36" s="637"/>
      <c r="T36" s="637"/>
      <c r="U36" s="637"/>
      <c r="V36" s="623"/>
      <c r="W36" s="652">
        <f t="shared" si="6"/>
        <v>1</v>
      </c>
    </row>
    <row r="37" spans="1:23" customFormat="1" x14ac:dyDescent="0.2">
      <c r="A37" s="646"/>
      <c r="B37" s="653" t="s">
        <v>73</v>
      </c>
      <c r="C37" s="16">
        <v>2888</v>
      </c>
      <c r="D37" s="16">
        <v>2999</v>
      </c>
      <c r="E37" s="16">
        <v>3113</v>
      </c>
      <c r="F37" s="16">
        <v>3223</v>
      </c>
      <c r="G37" s="16">
        <v>3334</v>
      </c>
      <c r="H37" s="16">
        <v>3447</v>
      </c>
      <c r="I37" s="16">
        <v>3559</v>
      </c>
      <c r="J37" s="16">
        <v>3671</v>
      </c>
      <c r="K37" s="16">
        <v>3781</v>
      </c>
      <c r="L37" s="16">
        <v>3893</v>
      </c>
      <c r="M37" s="16">
        <v>4007</v>
      </c>
      <c r="N37" s="16"/>
      <c r="O37" s="16"/>
      <c r="P37" s="16"/>
      <c r="Q37" s="16"/>
      <c r="R37" s="636"/>
      <c r="S37" s="636"/>
      <c r="T37" s="636"/>
      <c r="U37" s="636"/>
      <c r="V37" s="622"/>
      <c r="W37" s="652">
        <f t="shared" si="6"/>
        <v>11</v>
      </c>
    </row>
    <row r="38" spans="1:23" customFormat="1" x14ac:dyDescent="0.2">
      <c r="A38" s="646"/>
      <c r="B38" s="653" t="s">
        <v>70</v>
      </c>
      <c r="C38" s="16">
        <v>2999</v>
      </c>
      <c r="D38" s="16">
        <v>3223</v>
      </c>
      <c r="E38" s="16">
        <v>3447</v>
      </c>
      <c r="F38" s="16">
        <v>3559</v>
      </c>
      <c r="G38" s="16">
        <v>3671</v>
      </c>
      <c r="H38" s="16">
        <v>3781</v>
      </c>
      <c r="I38" s="16">
        <v>3893</v>
      </c>
      <c r="J38" s="16">
        <v>4007</v>
      </c>
      <c r="K38" s="16">
        <v>4118</v>
      </c>
      <c r="L38" s="16">
        <v>4231</v>
      </c>
      <c r="M38" s="16"/>
      <c r="N38" s="16"/>
      <c r="O38" s="16"/>
      <c r="P38" s="16"/>
      <c r="Q38" s="16"/>
      <c r="R38" s="636"/>
      <c r="S38" s="636"/>
      <c r="T38" s="636"/>
      <c r="U38" s="636"/>
      <c r="V38" s="622"/>
      <c r="W38" s="652">
        <f t="shared" si="6"/>
        <v>10</v>
      </c>
    </row>
    <row r="39" spans="1:23" customFormat="1" x14ac:dyDescent="0.2">
      <c r="A39" s="646"/>
      <c r="B39" s="653" t="s">
        <v>71</v>
      </c>
      <c r="C39" s="16">
        <v>2999</v>
      </c>
      <c r="D39" s="16">
        <v>3223</v>
      </c>
      <c r="E39" s="16">
        <v>3447</v>
      </c>
      <c r="F39" s="16">
        <v>3559</v>
      </c>
      <c r="G39" s="16">
        <v>3671</v>
      </c>
      <c r="H39" s="16">
        <v>3781</v>
      </c>
      <c r="I39" s="16">
        <v>3893</v>
      </c>
      <c r="J39" s="16">
        <v>4007</v>
      </c>
      <c r="K39" s="16">
        <v>4118</v>
      </c>
      <c r="L39" s="16">
        <v>4231</v>
      </c>
      <c r="M39" s="16">
        <v>4344</v>
      </c>
      <c r="N39" s="16"/>
      <c r="O39" s="16"/>
      <c r="P39" s="16"/>
      <c r="Q39" s="16"/>
      <c r="R39" s="636"/>
      <c r="S39" s="636"/>
      <c r="T39" s="636"/>
      <c r="U39" s="636"/>
      <c r="V39" s="622"/>
      <c r="W39" s="652">
        <f t="shared" si="6"/>
        <v>11</v>
      </c>
    </row>
    <row r="40" spans="1:23" customFormat="1" x14ac:dyDescent="0.2">
      <c r="A40" s="646"/>
      <c r="B40" s="653" t="s">
        <v>352</v>
      </c>
      <c r="C40" s="16">
        <v>3113</v>
      </c>
      <c r="D40" s="16">
        <v>3447</v>
      </c>
      <c r="E40" s="16">
        <v>3671</v>
      </c>
      <c r="F40" s="16">
        <v>3893</v>
      </c>
      <c r="G40" s="16">
        <v>4118</v>
      </c>
      <c r="H40" s="16">
        <v>4231</v>
      </c>
      <c r="I40" s="16">
        <v>4344</v>
      </c>
      <c r="J40" s="16">
        <v>4454</v>
      </c>
      <c r="K40" s="16">
        <v>4566</v>
      </c>
      <c r="L40" s="16">
        <v>4676</v>
      </c>
      <c r="M40" s="16">
        <v>4791</v>
      </c>
      <c r="N40" s="16">
        <v>4902</v>
      </c>
      <c r="O40" s="16">
        <v>5014</v>
      </c>
      <c r="P40" s="16"/>
      <c r="Q40" s="16"/>
      <c r="R40" s="636"/>
      <c r="S40" s="636"/>
      <c r="T40" s="636"/>
      <c r="U40" s="636"/>
      <c r="V40" s="622"/>
      <c r="W40" s="652">
        <f t="shared" si="6"/>
        <v>13</v>
      </c>
    </row>
    <row r="41" spans="1:23" customFormat="1" x14ac:dyDescent="0.2">
      <c r="A41" s="646"/>
      <c r="B41" s="653" t="s">
        <v>72</v>
      </c>
      <c r="C41" s="16">
        <v>3113</v>
      </c>
      <c r="D41" s="16">
        <v>3447</v>
      </c>
      <c r="E41" s="16">
        <v>3671</v>
      </c>
      <c r="F41" s="16">
        <v>3893</v>
      </c>
      <c r="G41" s="16">
        <v>4118</v>
      </c>
      <c r="H41" s="16">
        <v>4231</v>
      </c>
      <c r="I41" s="16">
        <v>4344</v>
      </c>
      <c r="J41" s="16">
        <v>4454</v>
      </c>
      <c r="K41" s="16">
        <v>4566</v>
      </c>
      <c r="L41" s="16">
        <v>4676</v>
      </c>
      <c r="M41" s="16">
        <v>4791</v>
      </c>
      <c r="N41" s="16">
        <v>4902</v>
      </c>
      <c r="O41" s="16">
        <v>5014</v>
      </c>
      <c r="P41" s="16">
        <v>5124</v>
      </c>
      <c r="Q41" s="16">
        <v>5236</v>
      </c>
      <c r="R41" s="636"/>
      <c r="S41" s="636"/>
      <c r="T41" s="636"/>
      <c r="U41" s="636"/>
      <c r="V41" s="622"/>
      <c r="W41" s="652">
        <f t="shared" si="6"/>
        <v>15</v>
      </c>
    </row>
    <row r="42" spans="1:23" customFormat="1" x14ac:dyDescent="0.2">
      <c r="A42" s="646"/>
      <c r="B42" s="649">
        <v>1</v>
      </c>
      <c r="C42" s="622">
        <v>1635.6</v>
      </c>
      <c r="D42" s="622">
        <v>1635.6</v>
      </c>
      <c r="E42" s="16">
        <v>1677</v>
      </c>
      <c r="F42" s="16">
        <v>1707</v>
      </c>
      <c r="G42" s="16">
        <v>1742</v>
      </c>
      <c r="H42" s="16">
        <v>1778</v>
      </c>
      <c r="I42" s="16">
        <v>1825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6"/>
      <c r="V42" s="622"/>
      <c r="W42" s="652">
        <f t="shared" si="6"/>
        <v>7</v>
      </c>
    </row>
    <row r="43" spans="1:23" customFormat="1" x14ac:dyDescent="0.2">
      <c r="A43" s="646"/>
      <c r="B43" s="649">
        <v>2</v>
      </c>
      <c r="C43" s="622">
        <v>1635.6</v>
      </c>
      <c r="D43" s="16">
        <v>1644</v>
      </c>
      <c r="E43" s="16">
        <v>1707</v>
      </c>
      <c r="F43" s="16">
        <v>1778</v>
      </c>
      <c r="G43" s="16">
        <v>1825</v>
      </c>
      <c r="H43" s="16">
        <v>1878</v>
      </c>
      <c r="I43" s="16">
        <v>1944</v>
      </c>
      <c r="J43" s="16">
        <v>2006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36"/>
      <c r="V43" s="622"/>
      <c r="W43" s="652">
        <f t="shared" si="6"/>
        <v>8</v>
      </c>
    </row>
    <row r="44" spans="1:23" customFormat="1" x14ac:dyDescent="0.2">
      <c r="A44" s="646"/>
      <c r="B44" s="649">
        <v>3</v>
      </c>
      <c r="C44" s="622">
        <v>1635.6</v>
      </c>
      <c r="D44" s="16">
        <v>1707</v>
      </c>
      <c r="E44" s="16">
        <v>1778</v>
      </c>
      <c r="F44" s="16">
        <v>1878</v>
      </c>
      <c r="G44" s="16">
        <v>1944</v>
      </c>
      <c r="H44" s="16">
        <v>2006</v>
      </c>
      <c r="I44" s="16">
        <v>2067</v>
      </c>
      <c r="J44" s="16">
        <v>2126</v>
      </c>
      <c r="K44" s="16">
        <v>2185</v>
      </c>
      <c r="L44" s="16"/>
      <c r="M44" s="16"/>
      <c r="N44" s="16"/>
      <c r="O44" s="16"/>
      <c r="P44" s="16"/>
      <c r="Q44" s="16"/>
      <c r="R44" s="16"/>
      <c r="S44" s="16"/>
      <c r="T44" s="16"/>
      <c r="U44" s="636"/>
      <c r="V44" s="622"/>
      <c r="W44" s="652">
        <f t="shared" si="6"/>
        <v>9</v>
      </c>
    </row>
    <row r="45" spans="1:23" customFormat="1" x14ac:dyDescent="0.2">
      <c r="A45" s="646"/>
      <c r="B45" s="649">
        <v>4</v>
      </c>
      <c r="C45" s="622">
        <v>1635.6</v>
      </c>
      <c r="D45" s="16">
        <v>1677</v>
      </c>
      <c r="E45" s="16">
        <v>1742</v>
      </c>
      <c r="F45" s="16">
        <v>1825</v>
      </c>
      <c r="G45" s="16">
        <v>1944</v>
      </c>
      <c r="H45" s="16">
        <v>2006</v>
      </c>
      <c r="I45" s="16">
        <v>2067</v>
      </c>
      <c r="J45" s="16">
        <v>2126</v>
      </c>
      <c r="K45" s="16">
        <v>2185</v>
      </c>
      <c r="L45" s="16">
        <v>2241</v>
      </c>
      <c r="M45" s="16">
        <v>2298</v>
      </c>
      <c r="N45" s="16"/>
      <c r="O45" s="16"/>
      <c r="P45" s="16"/>
      <c r="Q45" s="16"/>
      <c r="R45" s="16"/>
      <c r="S45" s="16"/>
      <c r="T45" s="16"/>
      <c r="U45" s="636"/>
      <c r="V45" s="622"/>
      <c r="W45" s="652">
        <f t="shared" si="6"/>
        <v>11</v>
      </c>
    </row>
    <row r="46" spans="1:23" customFormat="1" x14ac:dyDescent="0.2">
      <c r="A46" s="646"/>
      <c r="B46" s="649">
        <v>5</v>
      </c>
      <c r="C46" s="16">
        <v>1644</v>
      </c>
      <c r="D46" s="16">
        <v>1677</v>
      </c>
      <c r="E46" s="16">
        <v>1778</v>
      </c>
      <c r="F46" s="16">
        <v>1878</v>
      </c>
      <c r="G46" s="16">
        <v>2006</v>
      </c>
      <c r="H46" s="16">
        <v>2067</v>
      </c>
      <c r="I46" s="16">
        <v>2126</v>
      </c>
      <c r="J46" s="16">
        <v>2185</v>
      </c>
      <c r="K46" s="16">
        <v>2241</v>
      </c>
      <c r="L46" s="16">
        <v>2298</v>
      </c>
      <c r="M46" s="16">
        <v>2353</v>
      </c>
      <c r="N46" s="16">
        <v>2416</v>
      </c>
      <c r="O46" s="16"/>
      <c r="P46" s="16"/>
      <c r="Q46" s="16"/>
      <c r="R46" s="16"/>
      <c r="S46" s="16"/>
      <c r="T46" s="16"/>
      <c r="U46" s="636"/>
      <c r="V46" s="622"/>
      <c r="W46" s="652">
        <f t="shared" si="6"/>
        <v>12</v>
      </c>
    </row>
    <row r="47" spans="1:23" customFormat="1" x14ac:dyDescent="0.2">
      <c r="A47" s="646"/>
      <c r="B47" s="649">
        <v>6</v>
      </c>
      <c r="C47" s="16">
        <v>1707</v>
      </c>
      <c r="D47" s="16">
        <v>1778</v>
      </c>
      <c r="E47" s="16">
        <v>2006</v>
      </c>
      <c r="F47" s="16">
        <v>2126</v>
      </c>
      <c r="G47" s="16">
        <v>2185</v>
      </c>
      <c r="H47" s="16">
        <v>2241</v>
      </c>
      <c r="I47" s="16">
        <v>2298</v>
      </c>
      <c r="J47" s="16">
        <v>2353</v>
      </c>
      <c r="K47" s="16">
        <v>2416</v>
      </c>
      <c r="L47" s="16">
        <v>2475</v>
      </c>
      <c r="M47" s="16">
        <v>2531</v>
      </c>
      <c r="N47" s="16"/>
      <c r="O47" s="16"/>
      <c r="P47" s="16"/>
      <c r="Q47" s="16"/>
      <c r="R47" s="16"/>
      <c r="S47" s="16"/>
      <c r="T47" s="16"/>
      <c r="U47" s="636"/>
      <c r="V47" s="622"/>
      <c r="W47" s="652">
        <f t="shared" si="6"/>
        <v>11</v>
      </c>
    </row>
    <row r="48" spans="1:23" customFormat="1" x14ac:dyDescent="0.2">
      <c r="A48" s="646"/>
      <c r="B48" s="649">
        <v>7</v>
      </c>
      <c r="C48" s="16">
        <v>1825</v>
      </c>
      <c r="D48" s="16">
        <v>1878</v>
      </c>
      <c r="E48" s="16">
        <v>2006</v>
      </c>
      <c r="F48" s="16">
        <v>2241</v>
      </c>
      <c r="G48" s="16">
        <v>2353</v>
      </c>
      <c r="H48" s="16">
        <v>2416</v>
      </c>
      <c r="I48" s="16">
        <v>2475</v>
      </c>
      <c r="J48" s="16">
        <v>2531</v>
      </c>
      <c r="K48" s="16">
        <v>2590</v>
      </c>
      <c r="L48" s="16">
        <v>2653</v>
      </c>
      <c r="M48" s="16">
        <v>2719</v>
      </c>
      <c r="N48" s="16">
        <v>2791</v>
      </c>
      <c r="O48" s="16"/>
      <c r="P48" s="16"/>
      <c r="Q48" s="16"/>
      <c r="R48" s="16"/>
      <c r="S48" s="16"/>
      <c r="T48" s="16"/>
      <c r="U48" s="636"/>
      <c r="V48" s="622"/>
      <c r="W48" s="652">
        <f t="shared" si="6"/>
        <v>12</v>
      </c>
    </row>
    <row r="49" spans="1:25" customFormat="1" x14ac:dyDescent="0.2">
      <c r="A49" s="646"/>
      <c r="B49" s="649">
        <v>8</v>
      </c>
      <c r="C49" s="16">
        <v>2067</v>
      </c>
      <c r="D49" s="16">
        <v>2126</v>
      </c>
      <c r="E49" s="16">
        <v>2241</v>
      </c>
      <c r="F49" s="16">
        <v>2475</v>
      </c>
      <c r="G49" s="16">
        <v>2590</v>
      </c>
      <c r="H49" s="16">
        <v>2719</v>
      </c>
      <c r="I49" s="16">
        <v>2791</v>
      </c>
      <c r="J49" s="16">
        <v>2857</v>
      </c>
      <c r="K49" s="16">
        <v>2916</v>
      </c>
      <c r="L49" s="16">
        <v>2979</v>
      </c>
      <c r="M49" s="16">
        <v>3043</v>
      </c>
      <c r="N49" s="16">
        <v>3102</v>
      </c>
      <c r="O49" s="16">
        <v>3157</v>
      </c>
      <c r="P49" s="16"/>
      <c r="Q49" s="16"/>
      <c r="R49" s="16"/>
      <c r="S49" s="16"/>
      <c r="T49" s="16"/>
      <c r="U49" s="636"/>
      <c r="V49" s="622"/>
      <c r="W49" s="652">
        <f t="shared" si="6"/>
        <v>13</v>
      </c>
    </row>
    <row r="50" spans="1:25" customFormat="1" x14ac:dyDescent="0.2">
      <c r="A50" s="646"/>
      <c r="B50" s="649">
        <v>9</v>
      </c>
      <c r="C50" s="16">
        <v>2394</v>
      </c>
      <c r="D50" s="16">
        <v>2516</v>
      </c>
      <c r="E50" s="16">
        <v>2762</v>
      </c>
      <c r="F50" s="16">
        <v>2903</v>
      </c>
      <c r="G50" s="16">
        <v>3025</v>
      </c>
      <c r="H50" s="16">
        <v>3149</v>
      </c>
      <c r="I50" s="16">
        <v>3266</v>
      </c>
      <c r="J50" s="16">
        <v>3383</v>
      </c>
      <c r="K50" s="16">
        <v>3510</v>
      </c>
      <c r="L50" s="16">
        <v>3622</v>
      </c>
      <c r="M50" s="16"/>
      <c r="N50" s="16"/>
      <c r="O50" s="16"/>
      <c r="P50" s="16"/>
      <c r="Q50" s="16"/>
      <c r="R50" s="16"/>
      <c r="S50" s="16"/>
      <c r="T50" s="16"/>
      <c r="U50" s="636"/>
      <c r="V50" s="622"/>
      <c r="W50" s="652">
        <f t="shared" si="6"/>
        <v>10</v>
      </c>
    </row>
    <row r="51" spans="1:25" customFormat="1" x14ac:dyDescent="0.2">
      <c r="A51" s="646"/>
      <c r="B51" s="649">
        <v>10</v>
      </c>
      <c r="C51" s="16">
        <v>2377</v>
      </c>
      <c r="D51" s="16">
        <v>2616</v>
      </c>
      <c r="E51" s="16">
        <v>2745</v>
      </c>
      <c r="F51" s="16">
        <v>2886</v>
      </c>
      <c r="G51" s="16">
        <v>3008</v>
      </c>
      <c r="H51" s="16">
        <v>3232</v>
      </c>
      <c r="I51" s="16">
        <v>3249</v>
      </c>
      <c r="J51" s="16">
        <v>3365</v>
      </c>
      <c r="K51" s="16">
        <v>3493</v>
      </c>
      <c r="L51" s="16">
        <v>3604</v>
      </c>
      <c r="M51" s="16">
        <v>3721</v>
      </c>
      <c r="N51" s="16">
        <v>3833</v>
      </c>
      <c r="O51" s="16">
        <v>3961</v>
      </c>
      <c r="P51" s="16"/>
      <c r="Q51" s="16"/>
      <c r="R51" s="16"/>
      <c r="S51" s="16"/>
      <c r="T51" s="16"/>
      <c r="U51" s="636"/>
      <c r="V51" s="622"/>
      <c r="W51" s="652">
        <f t="shared" si="6"/>
        <v>13</v>
      </c>
    </row>
    <row r="52" spans="1:25" customFormat="1" x14ac:dyDescent="0.2">
      <c r="A52" s="646"/>
      <c r="B52" s="649">
        <v>11</v>
      </c>
      <c r="C52" s="16">
        <v>2499</v>
      </c>
      <c r="D52" s="16">
        <v>2616</v>
      </c>
      <c r="E52" s="16">
        <v>2745</v>
      </c>
      <c r="F52" s="16">
        <v>2886</v>
      </c>
      <c r="G52" s="16">
        <v>3008</v>
      </c>
      <c r="H52" s="16">
        <v>3132</v>
      </c>
      <c r="I52" s="16">
        <v>3249</v>
      </c>
      <c r="J52" s="16">
        <v>3493</v>
      </c>
      <c r="K52" s="16">
        <v>3604</v>
      </c>
      <c r="L52" s="16">
        <v>3721</v>
      </c>
      <c r="M52" s="16">
        <v>3833</v>
      </c>
      <c r="N52" s="16">
        <v>3961</v>
      </c>
      <c r="O52" s="16">
        <v>4086</v>
      </c>
      <c r="P52" s="16">
        <v>4209</v>
      </c>
      <c r="Q52" s="16">
        <v>4326</v>
      </c>
      <c r="R52" s="16">
        <v>4446</v>
      </c>
      <c r="S52" s="16">
        <v>4559</v>
      </c>
      <c r="T52" s="16">
        <v>4621</v>
      </c>
      <c r="U52" s="636"/>
      <c r="V52" s="622"/>
      <c r="W52" s="652">
        <f t="shared" si="6"/>
        <v>18</v>
      </c>
    </row>
    <row r="53" spans="1:25" customFormat="1" x14ac:dyDescent="0.2">
      <c r="A53" s="646"/>
      <c r="B53" s="649">
        <v>12</v>
      </c>
      <c r="C53" s="16">
        <v>3365</v>
      </c>
      <c r="D53" s="16">
        <v>3493</v>
      </c>
      <c r="E53" s="16">
        <v>3604</v>
      </c>
      <c r="F53" s="16">
        <v>3721</v>
      </c>
      <c r="G53" s="16">
        <v>3833</v>
      </c>
      <c r="H53" s="16">
        <v>3961</v>
      </c>
      <c r="I53" s="16">
        <v>4209</v>
      </c>
      <c r="J53" s="16">
        <v>4326</v>
      </c>
      <c r="K53" s="16">
        <v>4446</v>
      </c>
      <c r="L53" s="16">
        <v>4559</v>
      </c>
      <c r="M53" s="16">
        <v>4682</v>
      </c>
      <c r="N53" s="16">
        <v>4802</v>
      </c>
      <c r="O53" s="16">
        <v>4916</v>
      </c>
      <c r="P53" s="16">
        <v>5036</v>
      </c>
      <c r="Q53" s="16">
        <v>5183</v>
      </c>
      <c r="R53" s="16">
        <v>5258</v>
      </c>
      <c r="S53" s="16"/>
      <c r="T53" s="16"/>
      <c r="U53" s="636"/>
      <c r="V53" s="622"/>
      <c r="W53" s="652">
        <f t="shared" si="6"/>
        <v>16</v>
      </c>
    </row>
    <row r="54" spans="1:25" customFormat="1" x14ac:dyDescent="0.2">
      <c r="A54" s="646"/>
      <c r="B54" s="649">
        <v>13</v>
      </c>
      <c r="C54" s="16">
        <v>4086</v>
      </c>
      <c r="D54" s="16">
        <v>4209</v>
      </c>
      <c r="E54" s="16">
        <v>4326</v>
      </c>
      <c r="F54" s="16">
        <v>4446</v>
      </c>
      <c r="G54" s="16">
        <v>4559</v>
      </c>
      <c r="H54" s="16">
        <v>4802</v>
      </c>
      <c r="I54" s="16">
        <v>4916</v>
      </c>
      <c r="J54" s="16">
        <v>5036</v>
      </c>
      <c r="K54" s="16">
        <v>5183</v>
      </c>
      <c r="L54" s="16">
        <v>5332</v>
      </c>
      <c r="M54" s="16">
        <v>5481</v>
      </c>
      <c r="N54" s="16">
        <v>5629</v>
      </c>
      <c r="O54" s="16">
        <v>5702</v>
      </c>
      <c r="P54" s="16"/>
      <c r="Q54" s="16"/>
      <c r="R54" s="16"/>
      <c r="S54" s="16"/>
      <c r="T54" s="16"/>
      <c r="U54" s="636"/>
      <c r="V54" s="622"/>
      <c r="W54" s="652">
        <f t="shared" si="6"/>
        <v>13</v>
      </c>
    </row>
    <row r="55" spans="1:25" customFormat="1" x14ac:dyDescent="0.2">
      <c r="A55" s="646"/>
      <c r="B55" s="649">
        <v>14</v>
      </c>
      <c r="C55" s="16">
        <v>4682</v>
      </c>
      <c r="D55" s="16">
        <v>4802</v>
      </c>
      <c r="E55" s="16">
        <v>5036</v>
      </c>
      <c r="F55" s="16">
        <v>5183</v>
      </c>
      <c r="G55" s="16">
        <v>5332</v>
      </c>
      <c r="H55" s="16">
        <v>5481</v>
      </c>
      <c r="I55" s="16">
        <v>5629</v>
      </c>
      <c r="J55" s="16">
        <v>5779</v>
      </c>
      <c r="K55" s="16">
        <v>5938</v>
      </c>
      <c r="L55" s="16">
        <v>6097</v>
      </c>
      <c r="M55" s="16">
        <v>6264</v>
      </c>
      <c r="N55" s="16"/>
      <c r="O55" s="16"/>
      <c r="P55" s="16"/>
      <c r="Q55" s="16"/>
      <c r="R55" s="16"/>
      <c r="S55" s="16"/>
      <c r="T55" s="16"/>
      <c r="U55" s="636"/>
      <c r="V55" s="622"/>
      <c r="W55" s="652">
        <f t="shared" si="6"/>
        <v>11</v>
      </c>
    </row>
    <row r="56" spans="1:25" customFormat="1" x14ac:dyDescent="0.2">
      <c r="A56" s="646"/>
      <c r="B56" s="649">
        <v>15</v>
      </c>
      <c r="C56" s="16">
        <v>4916</v>
      </c>
      <c r="D56" s="16">
        <v>5036</v>
      </c>
      <c r="E56" s="16">
        <v>5183</v>
      </c>
      <c r="F56" s="16">
        <v>5481</v>
      </c>
      <c r="G56" s="16">
        <v>5629</v>
      </c>
      <c r="H56" s="16">
        <v>5779</v>
      </c>
      <c r="I56" s="16">
        <v>5938</v>
      </c>
      <c r="J56" s="16">
        <v>6097</v>
      </c>
      <c r="K56" s="16">
        <v>6264</v>
      </c>
      <c r="L56" s="16">
        <v>6463</v>
      </c>
      <c r="M56" s="16">
        <v>6671</v>
      </c>
      <c r="N56" s="16">
        <v>6883</v>
      </c>
      <c r="O56" s="16"/>
      <c r="P56" s="16"/>
      <c r="Q56" s="16"/>
      <c r="R56" s="16"/>
      <c r="S56" s="16"/>
      <c r="T56" s="16"/>
      <c r="U56" s="638"/>
      <c r="V56" s="624"/>
      <c r="W56" s="652">
        <f t="shared" si="6"/>
        <v>12</v>
      </c>
    </row>
    <row r="57" spans="1:25" customFormat="1" x14ac:dyDescent="0.2">
      <c r="A57" s="646"/>
      <c r="B57" s="649">
        <v>16</v>
      </c>
      <c r="C57" s="16">
        <v>5332</v>
      </c>
      <c r="D57" s="16">
        <v>5481</v>
      </c>
      <c r="E57" s="16">
        <v>5629</v>
      </c>
      <c r="F57" s="16">
        <v>5938</v>
      </c>
      <c r="G57" s="16">
        <v>6097</v>
      </c>
      <c r="H57" s="16">
        <v>6264</v>
      </c>
      <c r="I57" s="16">
        <v>6463</v>
      </c>
      <c r="J57" s="16">
        <v>6671</v>
      </c>
      <c r="K57" s="16">
        <v>6883</v>
      </c>
      <c r="L57" s="16">
        <v>7104</v>
      </c>
      <c r="M57" s="16">
        <v>7327</v>
      </c>
      <c r="N57" s="16">
        <v>7561</v>
      </c>
      <c r="O57" s="16"/>
      <c r="P57" s="16"/>
      <c r="Q57" s="16"/>
      <c r="R57" s="16"/>
      <c r="S57" s="16"/>
      <c r="T57" s="16"/>
      <c r="U57" s="638"/>
      <c r="V57" s="624"/>
      <c r="W57" s="652">
        <f t="shared" si="6"/>
        <v>12</v>
      </c>
    </row>
    <row r="58" spans="1:25" customFormat="1" x14ac:dyDescent="0.2">
      <c r="A58" s="646"/>
      <c r="B58" s="646"/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6"/>
    </row>
    <row r="59" spans="1:25" customFormat="1" x14ac:dyDescent="0.2">
      <c r="A59" s="646"/>
      <c r="B59" s="647" t="s">
        <v>12</v>
      </c>
      <c r="C59" s="673">
        <v>43831</v>
      </c>
      <c r="D59" s="674"/>
      <c r="E59" s="665">
        <v>4.4999999999999998E-2</v>
      </c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</row>
    <row r="60" spans="1:25" customFormat="1" x14ac:dyDescent="0.2">
      <c r="A60" s="646"/>
      <c r="B60" s="648" t="s">
        <v>13</v>
      </c>
      <c r="C60" s="650">
        <v>1</v>
      </c>
      <c r="D60" s="650">
        <v>2</v>
      </c>
      <c r="E60" s="650">
        <v>3</v>
      </c>
      <c r="F60" s="650">
        <v>4</v>
      </c>
      <c r="G60" s="650">
        <v>5</v>
      </c>
      <c r="H60" s="650">
        <v>6</v>
      </c>
      <c r="I60" s="650">
        <v>7</v>
      </c>
      <c r="J60" s="650">
        <v>8</v>
      </c>
      <c r="K60" s="650">
        <v>9</v>
      </c>
      <c r="L60" s="650">
        <v>10</v>
      </c>
      <c r="M60" s="650">
        <v>11</v>
      </c>
      <c r="N60" s="650">
        <v>12</v>
      </c>
      <c r="O60" s="650">
        <v>13</v>
      </c>
      <c r="P60" s="650">
        <v>14</v>
      </c>
      <c r="Q60" s="650">
        <v>15</v>
      </c>
      <c r="R60" s="650">
        <v>16</v>
      </c>
      <c r="S60" s="650">
        <v>17</v>
      </c>
      <c r="T60" s="650">
        <v>18</v>
      </c>
      <c r="U60" s="650">
        <v>19</v>
      </c>
      <c r="V60" s="650">
        <v>20</v>
      </c>
      <c r="W60" s="650" t="s">
        <v>14</v>
      </c>
    </row>
    <row r="61" spans="1:25" customFormat="1" x14ac:dyDescent="0.2">
      <c r="A61" s="646"/>
      <c r="B61" s="646" t="s">
        <v>366</v>
      </c>
      <c r="C61" s="666">
        <v>2678</v>
      </c>
      <c r="D61" s="666">
        <v>2761</v>
      </c>
      <c r="E61" s="666">
        <v>2846</v>
      </c>
      <c r="F61" s="666">
        <v>2935</v>
      </c>
      <c r="G61" s="666">
        <v>3026</v>
      </c>
      <c r="H61" s="666">
        <v>3119</v>
      </c>
      <c r="I61" s="666">
        <v>3217</v>
      </c>
      <c r="J61" s="666">
        <v>3316</v>
      </c>
      <c r="K61" s="666">
        <v>3419</v>
      </c>
      <c r="L61" s="666">
        <v>3525</v>
      </c>
      <c r="M61" s="666">
        <v>3634</v>
      </c>
      <c r="N61" s="666">
        <v>3747</v>
      </c>
      <c r="O61" s="666">
        <v>3862</v>
      </c>
      <c r="P61" s="666">
        <v>3982</v>
      </c>
      <c r="Q61" s="666">
        <v>4113</v>
      </c>
      <c r="R61" s="667"/>
      <c r="S61" s="667"/>
      <c r="T61" s="667"/>
      <c r="U61" s="667"/>
      <c r="V61" s="667"/>
      <c r="W61" s="668">
        <f>COUNTA(C61:V61)</f>
        <v>15</v>
      </c>
      <c r="Y61" s="669"/>
    </row>
    <row r="62" spans="1:25" customFormat="1" x14ac:dyDescent="0.2">
      <c r="A62" s="646"/>
      <c r="B62" s="646" t="s">
        <v>367</v>
      </c>
      <c r="C62" s="666">
        <v>2758</v>
      </c>
      <c r="D62" s="666">
        <v>2851</v>
      </c>
      <c r="E62" s="666">
        <v>2948</v>
      </c>
      <c r="F62" s="666">
        <v>3047</v>
      </c>
      <c r="G62" s="666">
        <v>3150</v>
      </c>
      <c r="H62" s="666">
        <v>3257</v>
      </c>
      <c r="I62" s="666">
        <v>3367</v>
      </c>
      <c r="J62" s="666">
        <v>3481</v>
      </c>
      <c r="K62" s="666">
        <v>3598</v>
      </c>
      <c r="L62" s="666">
        <v>3720</v>
      </c>
      <c r="M62" s="666">
        <v>3845</v>
      </c>
      <c r="N62" s="666">
        <v>3976</v>
      </c>
      <c r="O62" s="666">
        <v>4110</v>
      </c>
      <c r="P62" s="666">
        <v>4249</v>
      </c>
      <c r="Q62" s="666">
        <v>4434</v>
      </c>
      <c r="R62" s="667"/>
      <c r="S62" s="667"/>
      <c r="T62" s="667"/>
      <c r="U62" s="667"/>
      <c r="V62" s="667"/>
      <c r="W62" s="668">
        <f t="shared" ref="W62:W79" si="7">COUNTA(C62:V62)</f>
        <v>15</v>
      </c>
    </row>
    <row r="63" spans="1:25" customFormat="1" x14ac:dyDescent="0.2">
      <c r="A63" s="646"/>
      <c r="B63" s="646" t="s">
        <v>368</v>
      </c>
      <c r="C63" s="666">
        <v>2812</v>
      </c>
      <c r="D63" s="666">
        <v>2933</v>
      </c>
      <c r="E63" s="666">
        <v>3059</v>
      </c>
      <c r="F63" s="666">
        <v>3190</v>
      </c>
      <c r="G63" s="666">
        <v>3327</v>
      </c>
      <c r="H63" s="666">
        <v>3470</v>
      </c>
      <c r="I63" s="666">
        <v>3619</v>
      </c>
      <c r="J63" s="666">
        <v>3776</v>
      </c>
      <c r="K63" s="666">
        <v>3937</v>
      </c>
      <c r="L63" s="666">
        <v>4107</v>
      </c>
      <c r="M63" s="666">
        <v>4283</v>
      </c>
      <c r="N63" s="666">
        <v>4468</v>
      </c>
      <c r="O63" s="666">
        <v>4660</v>
      </c>
      <c r="P63" s="666">
        <v>4861</v>
      </c>
      <c r="Q63" s="666">
        <v>5070</v>
      </c>
      <c r="R63" s="667"/>
      <c r="S63" s="667"/>
      <c r="T63" s="667"/>
      <c r="U63" s="667"/>
      <c r="V63" s="667"/>
      <c r="W63" s="668">
        <f t="shared" si="7"/>
        <v>15</v>
      </c>
    </row>
    <row r="64" spans="1:25" customFormat="1" x14ac:dyDescent="0.2">
      <c r="A64" s="646"/>
      <c r="B64" s="646" t="s">
        <v>369</v>
      </c>
      <c r="C64" s="666">
        <v>2812</v>
      </c>
      <c r="D64" s="666">
        <v>2933</v>
      </c>
      <c r="E64" s="666">
        <v>3094</v>
      </c>
      <c r="F64" s="666">
        <v>3265</v>
      </c>
      <c r="G64" s="666">
        <v>3436</v>
      </c>
      <c r="H64" s="666">
        <v>3615</v>
      </c>
      <c r="I64" s="666">
        <v>3800</v>
      </c>
      <c r="J64" s="666">
        <v>3989</v>
      </c>
      <c r="K64" s="666">
        <v>4187</v>
      </c>
      <c r="L64" s="666">
        <v>4393</v>
      </c>
      <c r="M64" s="666">
        <v>4605</v>
      </c>
      <c r="N64" s="666">
        <v>4823</v>
      </c>
      <c r="O64" s="666">
        <v>5050</v>
      </c>
      <c r="P64" s="666">
        <v>5283</v>
      </c>
      <c r="Q64" s="666">
        <v>5532</v>
      </c>
      <c r="R64" s="667"/>
      <c r="S64" s="667"/>
      <c r="T64" s="667"/>
      <c r="U64" s="667"/>
      <c r="V64" s="667"/>
      <c r="W64" s="668">
        <f t="shared" si="7"/>
        <v>15</v>
      </c>
    </row>
    <row r="65" spans="1:44" customFormat="1" x14ac:dyDescent="0.2">
      <c r="A65" s="646"/>
      <c r="B65" s="651" t="s">
        <v>6</v>
      </c>
      <c r="C65" s="16">
        <v>2768</v>
      </c>
      <c r="D65" s="16">
        <v>2891</v>
      </c>
      <c r="E65" s="16">
        <v>3025</v>
      </c>
      <c r="F65" s="16">
        <v>3173</v>
      </c>
      <c r="G65" s="16">
        <v>3300</v>
      </c>
      <c r="H65" s="16">
        <v>3429</v>
      </c>
      <c r="I65" s="16">
        <v>3550</v>
      </c>
      <c r="J65" s="16">
        <v>3672</v>
      </c>
      <c r="K65" s="16">
        <v>3803</v>
      </c>
      <c r="L65" s="16">
        <v>3924</v>
      </c>
      <c r="M65" s="16">
        <v>4041</v>
      </c>
      <c r="N65" s="16">
        <v>4161</v>
      </c>
      <c r="O65" s="16">
        <v>4364</v>
      </c>
      <c r="P65" s="16"/>
      <c r="Q65" s="16"/>
      <c r="R65" s="16"/>
      <c r="S65" s="16"/>
      <c r="T65" s="16"/>
      <c r="U65" s="16"/>
      <c r="V65" s="16"/>
      <c r="W65" s="652">
        <f t="shared" si="7"/>
        <v>13</v>
      </c>
      <c r="Y65" s="670">
        <f>C65/C15</f>
        <v>1.0453172205438066</v>
      </c>
      <c r="Z65" s="670">
        <f t="shared" ref="Z65:AO66" si="8">D65/D15</f>
        <v>1.0451916124367318</v>
      </c>
      <c r="AA65" s="670">
        <f t="shared" si="8"/>
        <v>1.0449050086355787</v>
      </c>
      <c r="AB65" s="670">
        <f t="shared" si="8"/>
        <v>1.0451251646903821</v>
      </c>
      <c r="AC65" s="670">
        <f t="shared" si="8"/>
        <v>1.0452961672473868</v>
      </c>
      <c r="AD65" s="670">
        <f t="shared" si="8"/>
        <v>1.0447897623400366</v>
      </c>
      <c r="AE65" s="670">
        <f t="shared" si="8"/>
        <v>1.0450397409478953</v>
      </c>
      <c r="AF65" s="670">
        <f t="shared" si="8"/>
        <v>1.0449630051223677</v>
      </c>
      <c r="AG65" s="670">
        <f t="shared" si="8"/>
        <v>1.0450673261885133</v>
      </c>
      <c r="AH65" s="670">
        <f t="shared" si="8"/>
        <v>1.0450066577896138</v>
      </c>
      <c r="AI65" s="670">
        <f t="shared" si="8"/>
        <v>1.0449961210240497</v>
      </c>
      <c r="AJ65" s="670">
        <f t="shared" si="8"/>
        <v>1.0449522852837769</v>
      </c>
      <c r="AK65" s="670">
        <f t="shared" si="8"/>
        <v>1.0450191570881227</v>
      </c>
      <c r="AL65" s="670"/>
      <c r="AM65" s="670"/>
      <c r="AN65" s="670"/>
      <c r="AO65" s="670"/>
      <c r="AP65" s="670"/>
      <c r="AQ65" s="670"/>
      <c r="AR65" s="670"/>
    </row>
    <row r="66" spans="1:44" customFormat="1" x14ac:dyDescent="0.2">
      <c r="A66" s="646"/>
      <c r="B66" s="651" t="s">
        <v>7</v>
      </c>
      <c r="C66" s="622">
        <v>2826</v>
      </c>
      <c r="D66" s="16">
        <v>2962</v>
      </c>
      <c r="E66" s="16">
        <v>3107</v>
      </c>
      <c r="F66" s="16">
        <v>3237</v>
      </c>
      <c r="G66" s="16">
        <v>3365</v>
      </c>
      <c r="H66" s="16">
        <v>3489</v>
      </c>
      <c r="I66" s="16">
        <v>3608</v>
      </c>
      <c r="J66" s="16">
        <v>3742</v>
      </c>
      <c r="K66" s="16">
        <v>3860</v>
      </c>
      <c r="L66" s="16">
        <v>3980</v>
      </c>
      <c r="M66" s="16">
        <v>4099</v>
      </c>
      <c r="N66" s="16">
        <v>4230</v>
      </c>
      <c r="O66" s="16">
        <v>4364</v>
      </c>
      <c r="P66" s="16">
        <v>4490</v>
      </c>
      <c r="Q66" s="16">
        <v>4614</v>
      </c>
      <c r="R66" s="16">
        <v>4737</v>
      </c>
      <c r="S66" s="16">
        <v>4858</v>
      </c>
      <c r="T66" s="16">
        <v>4921</v>
      </c>
      <c r="U66" s="16"/>
      <c r="V66" s="16"/>
      <c r="W66" s="652">
        <f t="shared" si="7"/>
        <v>18</v>
      </c>
      <c r="Y66" s="670">
        <f t="shared" ref="Y66:Y68" si="9">C66/C16</f>
        <v>1.0451183431952662</v>
      </c>
      <c r="Z66" s="670">
        <f t="shared" si="8"/>
        <v>1.0447971781305114</v>
      </c>
      <c r="AA66" s="670">
        <f t="shared" si="8"/>
        <v>1.0450723175243861</v>
      </c>
      <c r="AB66" s="670">
        <f t="shared" si="8"/>
        <v>1.0448676565526145</v>
      </c>
      <c r="AC66" s="670">
        <f t="shared" si="8"/>
        <v>1.0450310559006211</v>
      </c>
      <c r="AD66" s="670">
        <f t="shared" si="8"/>
        <v>1.0452366686638705</v>
      </c>
      <c r="AE66" s="670">
        <f t="shared" si="8"/>
        <v>1.0448885027512309</v>
      </c>
      <c r="AF66" s="670">
        <f t="shared" si="8"/>
        <v>1.0452513966480448</v>
      </c>
      <c r="AG66" s="670">
        <f t="shared" si="8"/>
        <v>1.044937736870601</v>
      </c>
      <c r="AH66" s="670">
        <f t="shared" si="8"/>
        <v>1.0451680672268908</v>
      </c>
      <c r="AI66" s="670">
        <f t="shared" si="8"/>
        <v>1.0448636247769565</v>
      </c>
      <c r="AJ66" s="670">
        <f t="shared" si="8"/>
        <v>1.0449604743083003</v>
      </c>
      <c r="AK66" s="670">
        <f t="shared" si="8"/>
        <v>1.0450191570881227</v>
      </c>
      <c r="AL66" s="670">
        <f t="shared" si="8"/>
        <v>1.0449150570165231</v>
      </c>
      <c r="AM66" s="670">
        <f t="shared" si="8"/>
        <v>1.044836956521739</v>
      </c>
      <c r="AN66" s="670">
        <f t="shared" si="8"/>
        <v>1.0450033090668431</v>
      </c>
      <c r="AO66" s="670">
        <f t="shared" si="8"/>
        <v>1.0449559044955905</v>
      </c>
      <c r="AP66" s="670">
        <f t="shared" ref="Z66:AP68" si="10">T66/T16</f>
        <v>1.0450201741346359</v>
      </c>
      <c r="AQ66" s="670"/>
      <c r="AR66" s="670"/>
    </row>
    <row r="67" spans="1:44" customFormat="1" x14ac:dyDescent="0.2">
      <c r="A67" s="646"/>
      <c r="B67" s="651" t="s">
        <v>8</v>
      </c>
      <c r="C67" s="16">
        <v>2962</v>
      </c>
      <c r="D67" s="16">
        <v>3107</v>
      </c>
      <c r="E67" s="16">
        <v>3365</v>
      </c>
      <c r="F67" s="16">
        <v>3608</v>
      </c>
      <c r="G67" s="16">
        <v>3742</v>
      </c>
      <c r="H67" s="16">
        <v>3860</v>
      </c>
      <c r="I67" s="16">
        <v>3980</v>
      </c>
      <c r="J67" s="16">
        <v>4099</v>
      </c>
      <c r="K67" s="16">
        <v>4230</v>
      </c>
      <c r="L67" s="16">
        <v>4364</v>
      </c>
      <c r="M67" s="16">
        <v>4490</v>
      </c>
      <c r="N67" s="16">
        <v>4614</v>
      </c>
      <c r="O67" s="16">
        <v>4737</v>
      </c>
      <c r="P67" s="16">
        <v>4858</v>
      </c>
      <c r="Q67" s="16">
        <v>4985</v>
      </c>
      <c r="R67" s="16">
        <v>5110</v>
      </c>
      <c r="S67" s="16">
        <v>5228</v>
      </c>
      <c r="T67" s="16">
        <v>5354</v>
      </c>
      <c r="U67" s="16">
        <v>5510</v>
      </c>
      <c r="V67" s="16">
        <v>5586</v>
      </c>
      <c r="W67" s="652">
        <f t="shared" si="7"/>
        <v>20</v>
      </c>
      <c r="Y67" s="670">
        <f t="shared" si="9"/>
        <v>1.0447971781305114</v>
      </c>
      <c r="Z67" s="670">
        <f t="shared" si="10"/>
        <v>1.0450723175243861</v>
      </c>
      <c r="AA67" s="670">
        <f t="shared" si="10"/>
        <v>1.0450310559006211</v>
      </c>
      <c r="AB67" s="670">
        <f t="shared" si="10"/>
        <v>1.0448885027512309</v>
      </c>
      <c r="AC67" s="670">
        <f t="shared" si="10"/>
        <v>1.0452513966480448</v>
      </c>
      <c r="AD67" s="670">
        <f t="shared" si="10"/>
        <v>1.044937736870601</v>
      </c>
      <c r="AE67" s="670">
        <f t="shared" si="10"/>
        <v>1.0451680672268908</v>
      </c>
      <c r="AF67" s="670">
        <f t="shared" si="10"/>
        <v>1.0448636247769565</v>
      </c>
      <c r="AG67" s="670">
        <f t="shared" si="10"/>
        <v>1.0449604743083003</v>
      </c>
      <c r="AH67" s="670">
        <f t="shared" si="10"/>
        <v>1.0450191570881227</v>
      </c>
      <c r="AI67" s="670">
        <f t="shared" si="10"/>
        <v>1.0449150570165231</v>
      </c>
      <c r="AJ67" s="670">
        <f t="shared" si="10"/>
        <v>1.044836956521739</v>
      </c>
      <c r="AK67" s="670">
        <f t="shared" si="10"/>
        <v>1.0450033090668431</v>
      </c>
      <c r="AL67" s="670">
        <f t="shared" si="10"/>
        <v>1.0449559044955905</v>
      </c>
      <c r="AM67" s="670">
        <f t="shared" si="10"/>
        <v>1.0450733752620545</v>
      </c>
      <c r="AN67" s="670">
        <f t="shared" si="10"/>
        <v>1.0449897750511248</v>
      </c>
      <c r="AO67" s="670">
        <f t="shared" si="10"/>
        <v>1.0449730161902859</v>
      </c>
      <c r="AP67" s="670">
        <f t="shared" si="10"/>
        <v>1.0450907671286356</v>
      </c>
      <c r="AQ67" s="670">
        <f t="shared" ref="AQ67:AR68" si="11">U67/U17</f>
        <v>1.045144157814871</v>
      </c>
      <c r="AR67" s="670">
        <f t="shared" si="11"/>
        <v>1.0450888681010291</v>
      </c>
    </row>
    <row r="68" spans="1:44" customFormat="1" x14ac:dyDescent="0.2">
      <c r="A68" s="646"/>
      <c r="B68" s="651" t="s">
        <v>11</v>
      </c>
      <c r="C68" s="16">
        <v>3107</v>
      </c>
      <c r="D68" s="16">
        <v>3365</v>
      </c>
      <c r="E68" s="16">
        <v>3608</v>
      </c>
      <c r="F68" s="16">
        <v>3860</v>
      </c>
      <c r="G68" s="16">
        <v>4099</v>
      </c>
      <c r="H68" s="16">
        <v>4364</v>
      </c>
      <c r="I68" s="16">
        <v>4490</v>
      </c>
      <c r="J68" s="16">
        <v>4614</v>
      </c>
      <c r="K68" s="16">
        <v>4737</v>
      </c>
      <c r="L68" s="16">
        <v>4858</v>
      </c>
      <c r="M68" s="16">
        <v>4985</v>
      </c>
      <c r="N68" s="16">
        <v>5110</v>
      </c>
      <c r="O68" s="16">
        <v>5228</v>
      </c>
      <c r="P68" s="16">
        <v>5354</v>
      </c>
      <c r="Q68" s="16">
        <v>5510</v>
      </c>
      <c r="R68" s="16">
        <v>5663</v>
      </c>
      <c r="S68" s="16">
        <v>5820</v>
      </c>
      <c r="T68" s="16">
        <v>5976</v>
      </c>
      <c r="U68" s="16">
        <v>6050</v>
      </c>
      <c r="V68" s="16"/>
      <c r="W68" s="652">
        <f t="shared" si="7"/>
        <v>19</v>
      </c>
      <c r="Y68" s="670">
        <f t="shared" si="9"/>
        <v>1.0450723175243861</v>
      </c>
      <c r="Z68" s="670">
        <f t="shared" si="10"/>
        <v>1.0450310559006211</v>
      </c>
      <c r="AA68" s="670">
        <f t="shared" si="10"/>
        <v>1.0448885027512309</v>
      </c>
      <c r="AB68" s="670">
        <f t="shared" si="10"/>
        <v>1.044937736870601</v>
      </c>
      <c r="AC68" s="670">
        <f t="shared" si="10"/>
        <v>1.0448636247769565</v>
      </c>
      <c r="AD68" s="670">
        <f t="shared" si="10"/>
        <v>1.0450191570881227</v>
      </c>
      <c r="AE68" s="670">
        <f t="shared" si="10"/>
        <v>1.0449150570165231</v>
      </c>
      <c r="AF68" s="670">
        <f t="shared" si="10"/>
        <v>1.044836956521739</v>
      </c>
      <c r="AG68" s="670">
        <f t="shared" si="10"/>
        <v>1.0450033090668431</v>
      </c>
      <c r="AH68" s="670">
        <f t="shared" si="10"/>
        <v>1.0449559044955905</v>
      </c>
      <c r="AI68" s="670">
        <f t="shared" si="10"/>
        <v>1.0450733752620545</v>
      </c>
      <c r="AJ68" s="670">
        <f t="shared" si="10"/>
        <v>1.0449897750511248</v>
      </c>
      <c r="AK68" s="670">
        <f t="shared" si="10"/>
        <v>1.0449730161902859</v>
      </c>
      <c r="AL68" s="670">
        <f t="shared" si="10"/>
        <v>1.0450907671286356</v>
      </c>
      <c r="AM68" s="670">
        <f t="shared" si="10"/>
        <v>1.045144157814871</v>
      </c>
      <c r="AN68" s="670">
        <f t="shared" si="10"/>
        <v>1.0448339483394833</v>
      </c>
      <c r="AO68" s="670">
        <f t="shared" si="10"/>
        <v>1.0450709283533848</v>
      </c>
      <c r="AP68" s="670">
        <f t="shared" si="10"/>
        <v>1.0451206715634838</v>
      </c>
      <c r="AQ68" s="670">
        <f t="shared" si="11"/>
        <v>1.045085506996027</v>
      </c>
      <c r="AR68" s="670"/>
    </row>
    <row r="69" spans="1:44" customFormat="1" x14ac:dyDescent="0.2">
      <c r="A69" s="646"/>
      <c r="B69" s="651" t="s">
        <v>370</v>
      </c>
      <c r="C69" s="16">
        <v>3354</v>
      </c>
      <c r="D69" s="16">
        <v>3460</v>
      </c>
      <c r="E69" s="16">
        <v>3568</v>
      </c>
      <c r="F69" s="16">
        <v>3680</v>
      </c>
      <c r="G69" s="16">
        <v>3796</v>
      </c>
      <c r="H69" s="16">
        <v>3915</v>
      </c>
      <c r="I69" s="16">
        <v>4038</v>
      </c>
      <c r="J69" s="16">
        <v>4165</v>
      </c>
      <c r="K69" s="16">
        <v>4296</v>
      </c>
      <c r="L69" s="16">
        <v>4431</v>
      </c>
      <c r="M69" s="16">
        <v>4570</v>
      </c>
      <c r="N69" s="16">
        <v>4713</v>
      </c>
      <c r="O69" s="16">
        <v>4861</v>
      </c>
      <c r="P69" s="16"/>
      <c r="Q69" s="16"/>
      <c r="R69" s="16"/>
      <c r="S69" s="16"/>
      <c r="T69" s="16"/>
      <c r="U69" s="16"/>
      <c r="V69" s="16"/>
      <c r="W69" s="652">
        <f t="shared" si="7"/>
        <v>13</v>
      </c>
      <c r="Y69" s="670"/>
      <c r="Z69" s="670"/>
      <c r="AA69" s="670"/>
      <c r="AB69" s="670"/>
      <c r="AC69" s="670"/>
      <c r="AD69" s="670"/>
      <c r="AE69" s="670"/>
      <c r="AF69" s="670"/>
      <c r="AG69" s="670"/>
      <c r="AH69" s="670"/>
      <c r="AI69" s="670"/>
      <c r="AJ69" s="670"/>
      <c r="AK69" s="670"/>
      <c r="AL69" s="670"/>
      <c r="AM69" s="670"/>
      <c r="AN69" s="670"/>
      <c r="AO69" s="670"/>
      <c r="AP69" s="670"/>
      <c r="AQ69" s="670"/>
      <c r="AR69" s="670"/>
    </row>
    <row r="70" spans="1:44" customFormat="1" x14ac:dyDescent="0.2">
      <c r="A70" s="646"/>
      <c r="B70" s="651" t="s">
        <v>371</v>
      </c>
      <c r="C70" s="16">
        <v>3459</v>
      </c>
      <c r="D70" s="16">
        <v>3577</v>
      </c>
      <c r="E70" s="16">
        <v>3699</v>
      </c>
      <c r="F70" s="16">
        <v>3824</v>
      </c>
      <c r="G70" s="16">
        <v>3955</v>
      </c>
      <c r="H70" s="16">
        <v>4089</v>
      </c>
      <c r="I70" s="16">
        <v>4229</v>
      </c>
      <c r="J70" s="16">
        <v>4373</v>
      </c>
      <c r="K70" s="16">
        <v>4521</v>
      </c>
      <c r="L70" s="16">
        <v>4675</v>
      </c>
      <c r="M70" s="16">
        <v>4835</v>
      </c>
      <c r="N70" s="16">
        <v>4999</v>
      </c>
      <c r="O70" s="16">
        <v>5169</v>
      </c>
      <c r="P70" s="16">
        <v>5345</v>
      </c>
      <c r="Q70" s="16">
        <v>5527</v>
      </c>
      <c r="R70" s="16"/>
      <c r="S70" s="16"/>
      <c r="T70" s="16"/>
      <c r="U70" s="16"/>
      <c r="V70" s="16"/>
      <c r="W70" s="652">
        <f t="shared" si="7"/>
        <v>15</v>
      </c>
      <c r="Y70" s="670"/>
      <c r="Z70" s="670"/>
      <c r="AA70" s="670"/>
      <c r="AB70" s="670"/>
      <c r="AC70" s="670"/>
      <c r="AD70" s="670"/>
      <c r="AE70" s="670"/>
      <c r="AF70" s="670"/>
      <c r="AG70" s="670"/>
      <c r="AH70" s="670"/>
      <c r="AI70" s="670"/>
      <c r="AJ70" s="670"/>
      <c r="AK70" s="670"/>
      <c r="AL70" s="670"/>
      <c r="AM70" s="670"/>
      <c r="AN70" s="670"/>
      <c r="AO70" s="670"/>
      <c r="AP70" s="670"/>
      <c r="AQ70" s="670"/>
      <c r="AR70" s="670"/>
    </row>
    <row r="71" spans="1:44" customFormat="1" x14ac:dyDescent="0.2">
      <c r="A71" s="646"/>
      <c r="B71" s="651" t="s">
        <v>372</v>
      </c>
      <c r="C71" s="16">
        <v>3563</v>
      </c>
      <c r="D71" s="16">
        <v>3689</v>
      </c>
      <c r="E71" s="16">
        <v>3819</v>
      </c>
      <c r="F71" s="16">
        <v>3954</v>
      </c>
      <c r="G71" s="16">
        <v>4093</v>
      </c>
      <c r="H71" s="16">
        <v>4237</v>
      </c>
      <c r="I71" s="16">
        <v>4387</v>
      </c>
      <c r="J71" s="16">
        <v>4541</v>
      </c>
      <c r="K71" s="16">
        <v>4701</v>
      </c>
      <c r="L71" s="16">
        <v>4867</v>
      </c>
      <c r="M71" s="16">
        <v>5039</v>
      </c>
      <c r="N71" s="16">
        <v>5216</v>
      </c>
      <c r="O71" s="16">
        <v>5400</v>
      </c>
      <c r="P71" s="16">
        <v>5590</v>
      </c>
      <c r="Q71" s="16">
        <v>5787</v>
      </c>
      <c r="R71" s="16">
        <v>5990</v>
      </c>
      <c r="S71" s="16"/>
      <c r="T71" s="16"/>
      <c r="U71" s="16"/>
      <c r="V71" s="16"/>
      <c r="W71" s="652">
        <f t="shared" si="7"/>
        <v>16</v>
      </c>
      <c r="Y71" s="670"/>
      <c r="Z71" s="670"/>
      <c r="AA71" s="670"/>
      <c r="AB71" s="670"/>
      <c r="AC71" s="670"/>
      <c r="AD71" s="670"/>
      <c r="AE71" s="670"/>
      <c r="AF71" s="670"/>
      <c r="AG71" s="670"/>
      <c r="AH71" s="670"/>
      <c r="AI71" s="670"/>
      <c r="AJ71" s="670"/>
      <c r="AK71" s="670"/>
      <c r="AL71" s="670"/>
      <c r="AM71" s="670"/>
      <c r="AN71" s="670"/>
      <c r="AO71" s="670"/>
      <c r="AP71" s="670"/>
      <c r="AQ71" s="670"/>
      <c r="AR71" s="670"/>
    </row>
    <row r="72" spans="1:44" customFormat="1" x14ac:dyDescent="0.2">
      <c r="A72" s="646"/>
      <c r="B72" s="651" t="s">
        <v>373</v>
      </c>
      <c r="C72" s="16">
        <v>3668</v>
      </c>
      <c r="D72" s="16">
        <v>3784</v>
      </c>
      <c r="E72" s="16">
        <v>3903</v>
      </c>
      <c r="F72" s="16">
        <v>4026</v>
      </c>
      <c r="G72" s="16">
        <v>4153</v>
      </c>
      <c r="H72" s="16">
        <v>4284</v>
      </c>
      <c r="I72" s="16">
        <v>4419</v>
      </c>
      <c r="J72" s="16">
        <v>4558</v>
      </c>
      <c r="K72" s="16">
        <v>4702</v>
      </c>
      <c r="L72" s="16">
        <v>4850</v>
      </c>
      <c r="M72" s="16">
        <v>5003</v>
      </c>
      <c r="N72" s="16">
        <v>5161</v>
      </c>
      <c r="O72" s="16">
        <v>5324</v>
      </c>
      <c r="P72" s="16">
        <v>5491</v>
      </c>
      <c r="Q72" s="16">
        <v>5665</v>
      </c>
      <c r="R72" s="16">
        <v>5843</v>
      </c>
      <c r="S72" s="16">
        <v>6027</v>
      </c>
      <c r="T72" s="16">
        <v>6217</v>
      </c>
      <c r="U72" s="16"/>
      <c r="V72" s="16"/>
      <c r="W72" s="652">
        <f t="shared" si="7"/>
        <v>18</v>
      </c>
      <c r="Y72" s="670"/>
      <c r="Z72" s="670"/>
      <c r="AA72" s="670"/>
      <c r="AB72" s="670"/>
      <c r="AC72" s="670"/>
      <c r="AD72" s="670"/>
      <c r="AE72" s="670"/>
      <c r="AF72" s="670"/>
      <c r="AG72" s="670"/>
      <c r="AH72" s="670"/>
      <c r="AI72" s="670"/>
      <c r="AJ72" s="670"/>
      <c r="AK72" s="670"/>
      <c r="AL72" s="670"/>
      <c r="AM72" s="670"/>
      <c r="AN72" s="670"/>
      <c r="AO72" s="670"/>
      <c r="AP72" s="670"/>
      <c r="AQ72" s="670"/>
      <c r="AR72" s="670"/>
    </row>
    <row r="73" spans="1:44" customFormat="1" x14ac:dyDescent="0.2">
      <c r="A73" s="646"/>
      <c r="B73" s="651" t="s">
        <v>374</v>
      </c>
      <c r="C73" s="16">
        <v>3424</v>
      </c>
      <c r="D73" s="16">
        <v>3676</v>
      </c>
      <c r="E73" s="16">
        <v>3912</v>
      </c>
      <c r="F73" s="16">
        <v>4162</v>
      </c>
      <c r="G73" s="16">
        <v>4422</v>
      </c>
      <c r="H73" s="16">
        <v>4668</v>
      </c>
      <c r="I73" s="16">
        <v>4914</v>
      </c>
      <c r="J73" s="16">
        <v>5037</v>
      </c>
      <c r="K73" s="16">
        <v>5157</v>
      </c>
      <c r="L73" s="16">
        <v>5280</v>
      </c>
      <c r="M73" s="16">
        <v>5435</v>
      </c>
      <c r="N73" s="16">
        <v>5589</v>
      </c>
      <c r="O73" s="16">
        <v>5743</v>
      </c>
      <c r="P73" s="16">
        <v>5898</v>
      </c>
      <c r="Q73" s="16">
        <v>6054</v>
      </c>
      <c r="R73" s="16">
        <v>6218</v>
      </c>
      <c r="S73" s="16">
        <v>6386</v>
      </c>
      <c r="T73" s="16">
        <v>6559</v>
      </c>
      <c r="U73" s="16"/>
      <c r="V73" s="16"/>
      <c r="W73" s="652">
        <f t="shared" si="7"/>
        <v>18</v>
      </c>
      <c r="Y73" s="670"/>
      <c r="Z73" s="670"/>
      <c r="AA73" s="670"/>
      <c r="AB73" s="670"/>
      <c r="AC73" s="670"/>
      <c r="AD73" s="670"/>
      <c r="AE73" s="670"/>
      <c r="AF73" s="670"/>
      <c r="AG73" s="670"/>
      <c r="AH73" s="670"/>
      <c r="AI73" s="670"/>
      <c r="AJ73" s="670"/>
      <c r="AK73" s="670"/>
      <c r="AL73" s="670"/>
      <c r="AM73" s="670"/>
      <c r="AN73" s="670"/>
      <c r="AO73" s="670"/>
      <c r="AP73" s="670"/>
      <c r="AQ73" s="670"/>
      <c r="AR73" s="670"/>
    </row>
    <row r="74" spans="1:44" customFormat="1" x14ac:dyDescent="0.2">
      <c r="A74" s="646"/>
      <c r="B74" s="651" t="s">
        <v>3</v>
      </c>
      <c r="C74" s="16">
        <v>3018</v>
      </c>
      <c r="D74" s="16">
        <v>3134</v>
      </c>
      <c r="E74" s="16">
        <v>3253</v>
      </c>
      <c r="F74" s="16">
        <v>3368</v>
      </c>
      <c r="G74" s="16">
        <v>3484</v>
      </c>
      <c r="H74" s="16">
        <v>3603</v>
      </c>
      <c r="I74" s="16">
        <v>3719</v>
      </c>
      <c r="J74" s="16">
        <v>3836</v>
      </c>
      <c r="K74" s="16">
        <v>3951</v>
      </c>
      <c r="L74" s="16">
        <v>4069</v>
      </c>
      <c r="M74" s="16">
        <v>4187</v>
      </c>
      <c r="N74" s="16">
        <v>4303</v>
      </c>
      <c r="O74" s="16">
        <v>4422</v>
      </c>
      <c r="P74" s="16"/>
      <c r="Q74" s="16"/>
      <c r="R74" s="16"/>
      <c r="S74" s="16"/>
      <c r="T74" s="16"/>
      <c r="U74" s="622"/>
      <c r="V74" s="622"/>
      <c r="W74" s="652">
        <f t="shared" si="7"/>
        <v>13</v>
      </c>
      <c r="Y74" s="670">
        <f>C74/C19</f>
        <v>1.0450138504155124</v>
      </c>
      <c r="Z74" s="670">
        <f t="shared" ref="Z74:AO78" si="12">D74/D19</f>
        <v>1.0450150050016673</v>
      </c>
      <c r="AA74" s="670">
        <f t="shared" si="12"/>
        <v>1.0449726951493736</v>
      </c>
      <c r="AB74" s="670">
        <f t="shared" si="12"/>
        <v>1.0449891405522804</v>
      </c>
      <c r="AC74" s="670">
        <f t="shared" si="12"/>
        <v>1.04499100179964</v>
      </c>
      <c r="AD74" s="670">
        <f t="shared" si="12"/>
        <v>1.0452567449956485</v>
      </c>
      <c r="AE74" s="670">
        <f t="shared" si="12"/>
        <v>1.0449564484405731</v>
      </c>
      <c r="AF74" s="670">
        <f t="shared" si="12"/>
        <v>1.0449468809588669</v>
      </c>
      <c r="AG74" s="670">
        <f t="shared" si="12"/>
        <v>1.0449616503570485</v>
      </c>
      <c r="AH74" s="670">
        <f t="shared" si="12"/>
        <v>1.0452093501155921</v>
      </c>
      <c r="AI74" s="670">
        <f t="shared" si="12"/>
        <v>1.0449213875717493</v>
      </c>
      <c r="AJ74" s="670">
        <f t="shared" si="12"/>
        <v>1.0449247207382224</v>
      </c>
      <c r="AK74" s="670">
        <f t="shared" si="12"/>
        <v>1.0451429922004254</v>
      </c>
      <c r="AL74" s="670"/>
      <c r="AM74" s="670"/>
      <c r="AN74" s="670"/>
      <c r="AO74" s="670"/>
      <c r="AP74" s="670"/>
      <c r="AQ74" s="670"/>
      <c r="AR74" s="670"/>
    </row>
    <row r="75" spans="1:44" customFormat="1" x14ac:dyDescent="0.2">
      <c r="A75" s="646"/>
      <c r="B75" s="651" t="s">
        <v>4</v>
      </c>
      <c r="C75" s="16">
        <v>3134</v>
      </c>
      <c r="D75" s="16">
        <v>3368</v>
      </c>
      <c r="E75" s="16">
        <v>3603</v>
      </c>
      <c r="F75" s="16">
        <v>3719</v>
      </c>
      <c r="G75" s="16">
        <v>3836</v>
      </c>
      <c r="H75" s="16">
        <v>3951</v>
      </c>
      <c r="I75" s="16">
        <v>4069</v>
      </c>
      <c r="J75" s="16">
        <v>4187</v>
      </c>
      <c r="K75" s="16">
        <v>4303</v>
      </c>
      <c r="L75" s="16">
        <v>4422</v>
      </c>
      <c r="M75" s="16">
        <v>4539</v>
      </c>
      <c r="N75" s="16">
        <v>4654</v>
      </c>
      <c r="O75" s="16">
        <v>4771</v>
      </c>
      <c r="P75" s="16">
        <v>4887</v>
      </c>
      <c r="Q75" s="16">
        <v>5006</v>
      </c>
      <c r="R75" s="16"/>
      <c r="S75" s="16"/>
      <c r="T75" s="16"/>
      <c r="U75" s="622"/>
      <c r="V75" s="622"/>
      <c r="W75" s="652">
        <f t="shared" si="7"/>
        <v>15</v>
      </c>
      <c r="Y75" s="670">
        <f t="shared" ref="Y75:Y80" si="13">C75/C20</f>
        <v>1.0450150050016673</v>
      </c>
      <c r="Z75" s="670">
        <f t="shared" si="12"/>
        <v>1.0449891405522804</v>
      </c>
      <c r="AA75" s="670">
        <f t="shared" si="12"/>
        <v>1.0452567449956485</v>
      </c>
      <c r="AB75" s="670">
        <f t="shared" si="12"/>
        <v>1.0449564484405731</v>
      </c>
      <c r="AC75" s="670">
        <f t="shared" si="12"/>
        <v>1.0449468809588669</v>
      </c>
      <c r="AD75" s="670">
        <f t="shared" si="12"/>
        <v>1.0449616503570485</v>
      </c>
      <c r="AE75" s="670">
        <f t="shared" si="12"/>
        <v>1.0452093501155921</v>
      </c>
      <c r="AF75" s="670">
        <f t="shared" si="12"/>
        <v>1.0449213875717493</v>
      </c>
      <c r="AG75" s="670">
        <f t="shared" si="12"/>
        <v>1.0449247207382224</v>
      </c>
      <c r="AH75" s="670">
        <f t="shared" si="12"/>
        <v>1.0451429922004254</v>
      </c>
      <c r="AI75" s="670">
        <f t="shared" si="12"/>
        <v>1.044889502762431</v>
      </c>
      <c r="AJ75" s="670">
        <f t="shared" si="12"/>
        <v>1.0449034575662326</v>
      </c>
      <c r="AK75" s="670">
        <f t="shared" si="12"/>
        <v>1.0448970652650023</v>
      </c>
      <c r="AL75" s="670">
        <f t="shared" si="12"/>
        <v>1.0451240376390076</v>
      </c>
      <c r="AM75" s="670">
        <f t="shared" si="12"/>
        <v>1.044875808808182</v>
      </c>
      <c r="AN75" s="670"/>
      <c r="AO75" s="670"/>
      <c r="AP75" s="670"/>
      <c r="AQ75" s="670"/>
      <c r="AR75" s="670"/>
    </row>
    <row r="76" spans="1:44" customFormat="1" x14ac:dyDescent="0.2">
      <c r="A76" s="646"/>
      <c r="B76" s="651" t="s">
        <v>15</v>
      </c>
      <c r="C76" s="16">
        <v>3134</v>
      </c>
      <c r="D76" s="16">
        <v>3368</v>
      </c>
      <c r="E76" s="16">
        <v>3603</v>
      </c>
      <c r="F76" s="16">
        <v>3719</v>
      </c>
      <c r="G76" s="16">
        <v>3836</v>
      </c>
      <c r="H76" s="16">
        <v>3951</v>
      </c>
      <c r="I76" s="16">
        <v>4069</v>
      </c>
      <c r="J76" s="16">
        <v>4187</v>
      </c>
      <c r="K76" s="16">
        <v>4303</v>
      </c>
      <c r="L76" s="16">
        <v>4422</v>
      </c>
      <c r="M76" s="16">
        <v>4539</v>
      </c>
      <c r="N76" s="16">
        <v>4654</v>
      </c>
      <c r="O76" s="16">
        <v>4771</v>
      </c>
      <c r="P76" s="16">
        <v>4887</v>
      </c>
      <c r="Q76" s="16">
        <v>5006</v>
      </c>
      <c r="R76" s="16">
        <v>5122</v>
      </c>
      <c r="S76" s="16">
        <v>5240</v>
      </c>
      <c r="T76" s="16"/>
      <c r="U76" s="622"/>
      <c r="V76" s="622"/>
      <c r="W76" s="652">
        <f t="shared" si="7"/>
        <v>17</v>
      </c>
      <c r="Y76" s="670">
        <f t="shared" si="13"/>
        <v>1.0450150050016673</v>
      </c>
      <c r="Z76" s="670">
        <f t="shared" si="12"/>
        <v>1.0449891405522804</v>
      </c>
      <c r="AA76" s="670">
        <f t="shared" si="12"/>
        <v>1.0452567449956485</v>
      </c>
      <c r="AB76" s="670">
        <f t="shared" si="12"/>
        <v>1.0449564484405731</v>
      </c>
      <c r="AC76" s="670">
        <f t="shared" si="12"/>
        <v>1.0449468809588669</v>
      </c>
      <c r="AD76" s="670">
        <f t="shared" si="12"/>
        <v>1.0449616503570485</v>
      </c>
      <c r="AE76" s="670">
        <f t="shared" si="12"/>
        <v>1.0452093501155921</v>
      </c>
      <c r="AF76" s="670">
        <f t="shared" si="12"/>
        <v>1.0449213875717493</v>
      </c>
      <c r="AG76" s="670">
        <f t="shared" si="12"/>
        <v>1.0449247207382224</v>
      </c>
      <c r="AH76" s="670">
        <f t="shared" si="12"/>
        <v>1.0451429922004254</v>
      </c>
      <c r="AI76" s="670">
        <f t="shared" si="12"/>
        <v>1.044889502762431</v>
      </c>
      <c r="AJ76" s="670">
        <f t="shared" si="12"/>
        <v>1.0449034575662326</v>
      </c>
      <c r="AK76" s="670">
        <f t="shared" si="12"/>
        <v>1.0448970652650023</v>
      </c>
      <c r="AL76" s="670">
        <f t="shared" si="12"/>
        <v>1.0451240376390076</v>
      </c>
      <c r="AM76" s="670">
        <f t="shared" si="12"/>
        <v>1.044875808808182</v>
      </c>
      <c r="AN76" s="670">
        <f t="shared" si="12"/>
        <v>1.0448796409628722</v>
      </c>
      <c r="AO76" s="670">
        <f t="shared" si="12"/>
        <v>1.0450737933785401</v>
      </c>
      <c r="AP76" s="670"/>
      <c r="AQ76" s="670"/>
      <c r="AR76" s="670"/>
    </row>
    <row r="77" spans="1:44" customFormat="1" x14ac:dyDescent="0.2">
      <c r="A77" s="646"/>
      <c r="B77" s="651" t="s">
        <v>5</v>
      </c>
      <c r="C77" s="16">
        <v>3253</v>
      </c>
      <c r="D77" s="16">
        <v>3603</v>
      </c>
      <c r="E77" s="16">
        <v>3863</v>
      </c>
      <c r="F77" s="16">
        <v>4069</v>
      </c>
      <c r="G77" s="16">
        <v>4303</v>
      </c>
      <c r="H77" s="16">
        <v>4422</v>
      </c>
      <c r="I77" s="16">
        <v>4539</v>
      </c>
      <c r="J77" s="16">
        <v>4654</v>
      </c>
      <c r="K77" s="16">
        <v>4771</v>
      </c>
      <c r="L77" s="16">
        <v>4887</v>
      </c>
      <c r="M77" s="16">
        <v>5006</v>
      </c>
      <c r="N77" s="16">
        <v>5122</v>
      </c>
      <c r="O77" s="16">
        <v>5240</v>
      </c>
      <c r="P77" s="16">
        <v>5355</v>
      </c>
      <c r="Q77" s="16">
        <v>5472</v>
      </c>
      <c r="R77" s="16">
        <v>5591</v>
      </c>
      <c r="S77" s="16"/>
      <c r="T77" s="16"/>
      <c r="U77" s="622"/>
      <c r="V77" s="622"/>
      <c r="W77" s="652">
        <f t="shared" si="7"/>
        <v>16</v>
      </c>
      <c r="Y77" s="670">
        <f t="shared" si="13"/>
        <v>1.0449726951493736</v>
      </c>
      <c r="Z77" s="670">
        <f t="shared" si="12"/>
        <v>1.0452567449956485</v>
      </c>
      <c r="AA77" s="670">
        <f t="shared" si="12"/>
        <v>1.0523018251157723</v>
      </c>
      <c r="AB77" s="670">
        <f t="shared" si="12"/>
        <v>1.0452093501155921</v>
      </c>
      <c r="AC77" s="670">
        <f t="shared" si="12"/>
        <v>1.0449247207382224</v>
      </c>
      <c r="AD77" s="670">
        <f t="shared" si="12"/>
        <v>1.0451429922004254</v>
      </c>
      <c r="AE77" s="670">
        <f t="shared" si="12"/>
        <v>1.044889502762431</v>
      </c>
      <c r="AF77" s="670">
        <f t="shared" si="12"/>
        <v>1.0449034575662326</v>
      </c>
      <c r="AG77" s="670">
        <f t="shared" si="12"/>
        <v>1.0448970652650023</v>
      </c>
      <c r="AH77" s="670">
        <f t="shared" si="12"/>
        <v>1.0451240376390076</v>
      </c>
      <c r="AI77" s="670">
        <f t="shared" si="12"/>
        <v>1.044875808808182</v>
      </c>
      <c r="AJ77" s="670">
        <f t="shared" si="12"/>
        <v>1.0448796409628722</v>
      </c>
      <c r="AK77" s="670">
        <f t="shared" si="12"/>
        <v>1.0450737933785401</v>
      </c>
      <c r="AL77" s="670">
        <f t="shared" si="12"/>
        <v>1.0450819672131149</v>
      </c>
      <c r="AM77" s="670">
        <f t="shared" si="12"/>
        <v>1.0450725744843392</v>
      </c>
      <c r="AN77" s="670">
        <f t="shared" si="12"/>
        <v>1.0450467289719627</v>
      </c>
      <c r="AO77" s="670"/>
      <c r="AP77" s="670"/>
      <c r="AQ77" s="670"/>
      <c r="AR77" s="670"/>
    </row>
    <row r="78" spans="1:44" customFormat="1" x14ac:dyDescent="0.2">
      <c r="A78" s="646"/>
      <c r="B78" s="651" t="s">
        <v>16</v>
      </c>
      <c r="C78" s="16">
        <v>3253</v>
      </c>
      <c r="D78" s="16">
        <v>3603</v>
      </c>
      <c r="E78" s="16">
        <v>3863</v>
      </c>
      <c r="F78" s="16">
        <v>4069</v>
      </c>
      <c r="G78" s="16">
        <v>4303</v>
      </c>
      <c r="H78" s="16">
        <v>4422</v>
      </c>
      <c r="I78" s="16">
        <v>4539</v>
      </c>
      <c r="J78" s="16">
        <v>4654</v>
      </c>
      <c r="K78" s="16">
        <v>4771</v>
      </c>
      <c r="L78" s="16">
        <v>4887</v>
      </c>
      <c r="M78" s="16">
        <v>5006</v>
      </c>
      <c r="N78" s="16">
        <v>5122</v>
      </c>
      <c r="O78" s="16">
        <v>5240</v>
      </c>
      <c r="P78" s="16">
        <v>5355</v>
      </c>
      <c r="Q78" s="16">
        <v>5472</v>
      </c>
      <c r="R78" s="16">
        <v>5591</v>
      </c>
      <c r="S78" s="16">
        <v>5707</v>
      </c>
      <c r="T78" s="16">
        <v>5823</v>
      </c>
      <c r="U78" s="622"/>
      <c r="V78" s="622"/>
      <c r="W78" s="652">
        <f t="shared" si="7"/>
        <v>18</v>
      </c>
      <c r="Y78" s="670">
        <f t="shared" si="13"/>
        <v>1.0449726951493736</v>
      </c>
      <c r="Z78" s="670">
        <f t="shared" si="12"/>
        <v>1.0452567449956485</v>
      </c>
      <c r="AA78" s="670">
        <f t="shared" si="12"/>
        <v>1.0523018251157723</v>
      </c>
      <c r="AB78" s="670">
        <f t="shared" si="12"/>
        <v>1.0452093501155921</v>
      </c>
      <c r="AC78" s="670">
        <f t="shared" si="12"/>
        <v>1.0449247207382224</v>
      </c>
      <c r="AD78" s="670">
        <f t="shared" si="12"/>
        <v>1.0451429922004254</v>
      </c>
      <c r="AE78" s="670">
        <f t="shared" si="12"/>
        <v>1.044889502762431</v>
      </c>
      <c r="AF78" s="670">
        <f t="shared" si="12"/>
        <v>1.0449034575662326</v>
      </c>
      <c r="AG78" s="670">
        <f t="shared" si="12"/>
        <v>1.0448970652650023</v>
      </c>
      <c r="AH78" s="670">
        <f t="shared" si="12"/>
        <v>1.0451240376390076</v>
      </c>
      <c r="AI78" s="670">
        <f t="shared" si="12"/>
        <v>1.044875808808182</v>
      </c>
      <c r="AJ78" s="670">
        <f t="shared" si="12"/>
        <v>1.0448796409628722</v>
      </c>
      <c r="AK78" s="670">
        <f t="shared" si="12"/>
        <v>1.0450737933785401</v>
      </c>
      <c r="AL78" s="670">
        <f t="shared" si="12"/>
        <v>1.0450819672131149</v>
      </c>
      <c r="AM78" s="670">
        <f t="shared" si="12"/>
        <v>1.0450725744843392</v>
      </c>
      <c r="AN78" s="670">
        <f t="shared" si="12"/>
        <v>1.0450467289719627</v>
      </c>
      <c r="AO78" s="670">
        <f t="shared" si="12"/>
        <v>1.0450466947445523</v>
      </c>
      <c r="AP78" s="670">
        <f t="shared" ref="Z78:AP80" si="14">T78/T23</f>
        <v>1.0450466618808327</v>
      </c>
      <c r="AQ78" s="670"/>
      <c r="AR78" s="670"/>
    </row>
    <row r="79" spans="1:44" customFormat="1" x14ac:dyDescent="0.2">
      <c r="A79" s="646"/>
      <c r="B79" s="651" t="s">
        <v>9</v>
      </c>
      <c r="C79" s="16">
        <v>3302</v>
      </c>
      <c r="D79" s="16">
        <v>3545</v>
      </c>
      <c r="E79" s="16">
        <v>3793</v>
      </c>
      <c r="F79" s="16">
        <v>4031</v>
      </c>
      <c r="G79" s="16">
        <v>4294</v>
      </c>
      <c r="H79" s="16">
        <v>4422</v>
      </c>
      <c r="I79" s="16">
        <v>4544</v>
      </c>
      <c r="J79" s="16">
        <v>4668</v>
      </c>
      <c r="K79" s="16">
        <v>4786</v>
      </c>
      <c r="L79" s="16">
        <v>4919</v>
      </c>
      <c r="M79" s="16">
        <v>5037</v>
      </c>
      <c r="N79" s="16">
        <v>5157</v>
      </c>
      <c r="O79" s="16">
        <v>5280</v>
      </c>
      <c r="P79" s="16">
        <v>5435</v>
      </c>
      <c r="Q79" s="16">
        <v>5589</v>
      </c>
      <c r="R79" s="16">
        <v>5743</v>
      </c>
      <c r="S79" s="16">
        <v>5898</v>
      </c>
      <c r="T79" s="16">
        <v>5972</v>
      </c>
      <c r="U79" s="622"/>
      <c r="V79" s="622"/>
      <c r="W79" s="652">
        <f t="shared" si="7"/>
        <v>18</v>
      </c>
      <c r="Y79" s="670">
        <f t="shared" si="13"/>
        <v>1.0449367088607595</v>
      </c>
      <c r="Z79" s="670">
        <f t="shared" si="14"/>
        <v>1.0451061320754718</v>
      </c>
      <c r="AA79" s="670">
        <f t="shared" si="14"/>
        <v>1.0449035812672176</v>
      </c>
      <c r="AB79" s="670">
        <f t="shared" si="14"/>
        <v>1.0451127819548873</v>
      </c>
      <c r="AC79" s="670">
        <f t="shared" si="14"/>
        <v>1.0450231199805304</v>
      </c>
      <c r="AD79" s="670">
        <f t="shared" si="14"/>
        <v>1.0451429922004254</v>
      </c>
      <c r="AE79" s="670">
        <f t="shared" si="14"/>
        <v>1.0450781968721252</v>
      </c>
      <c r="AF79" s="670">
        <f t="shared" si="14"/>
        <v>1.0449966420416388</v>
      </c>
      <c r="AG79" s="670">
        <f t="shared" si="14"/>
        <v>1.0449781659388646</v>
      </c>
      <c r="AH79" s="670">
        <f t="shared" si="14"/>
        <v>1.0461505742237345</v>
      </c>
      <c r="AI79" s="670">
        <f t="shared" si="14"/>
        <v>1.0450207468879669</v>
      </c>
      <c r="AJ79" s="670">
        <f t="shared" si="14"/>
        <v>1.0451965950547224</v>
      </c>
      <c r="AK79" s="670">
        <f t="shared" si="14"/>
        <v>1.0451306413301662</v>
      </c>
      <c r="AL79" s="670">
        <f t="shared" si="14"/>
        <v>1.0451923076923078</v>
      </c>
      <c r="AM79" s="670">
        <f t="shared" si="14"/>
        <v>1.0448681996634885</v>
      </c>
      <c r="AN79" s="670">
        <f t="shared" si="14"/>
        <v>1.0449417758369723</v>
      </c>
      <c r="AO79" s="670">
        <f t="shared" si="14"/>
        <v>1.0450035435861091</v>
      </c>
      <c r="AP79" s="670">
        <f t="shared" si="14"/>
        <v>1.0449693788276466</v>
      </c>
      <c r="AQ79" s="670"/>
      <c r="AR79" s="670"/>
    </row>
    <row r="80" spans="1:44" customFormat="1" x14ac:dyDescent="0.2">
      <c r="A80" s="646"/>
      <c r="B80" s="651" t="s">
        <v>10</v>
      </c>
      <c r="C80" s="16">
        <v>3424</v>
      </c>
      <c r="D80" s="16">
        <v>3676</v>
      </c>
      <c r="E80" s="16">
        <v>3912</v>
      </c>
      <c r="F80" s="16">
        <v>4162</v>
      </c>
      <c r="G80" s="16">
        <v>4422</v>
      </c>
      <c r="H80" s="16">
        <v>4668</v>
      </c>
      <c r="I80" s="16">
        <v>4914</v>
      </c>
      <c r="J80" s="16">
        <v>5037</v>
      </c>
      <c r="K80" s="16">
        <v>5157</v>
      </c>
      <c r="L80" s="16">
        <v>5280</v>
      </c>
      <c r="M80" s="16">
        <v>5435</v>
      </c>
      <c r="N80" s="16">
        <v>5589</v>
      </c>
      <c r="O80" s="16">
        <v>5743</v>
      </c>
      <c r="P80" s="16">
        <v>5898</v>
      </c>
      <c r="Q80" s="16">
        <v>6054</v>
      </c>
      <c r="R80" s="16">
        <v>6218</v>
      </c>
      <c r="S80" s="16">
        <v>6386</v>
      </c>
      <c r="T80" s="16">
        <v>6559</v>
      </c>
      <c r="U80" s="622"/>
      <c r="V80" s="622"/>
      <c r="W80" s="652">
        <f>COUNTA(C80:V80)</f>
        <v>18</v>
      </c>
      <c r="Y80" s="670">
        <f t="shared" si="13"/>
        <v>1.0451770451770452</v>
      </c>
      <c r="Z80" s="670">
        <f t="shared" si="14"/>
        <v>1.0452089849303383</v>
      </c>
      <c r="AA80" s="670">
        <f t="shared" si="14"/>
        <v>1.0448717948717949</v>
      </c>
      <c r="AB80" s="670">
        <f t="shared" si="14"/>
        <v>1.0449409992467988</v>
      </c>
      <c r="AC80" s="670">
        <f t="shared" si="14"/>
        <v>1.0451429922004254</v>
      </c>
      <c r="AD80" s="670">
        <f t="shared" si="14"/>
        <v>1.0449966420416388</v>
      </c>
      <c r="AE80" s="670">
        <f t="shared" si="14"/>
        <v>1.0450871969374733</v>
      </c>
      <c r="AF80" s="670">
        <f t="shared" si="14"/>
        <v>1.0450207468879669</v>
      </c>
      <c r="AG80" s="670">
        <f t="shared" si="14"/>
        <v>1.0451965950547224</v>
      </c>
      <c r="AH80" s="670">
        <f t="shared" si="14"/>
        <v>1.0451306413301662</v>
      </c>
      <c r="AI80" s="670">
        <f t="shared" si="14"/>
        <v>1.0451923076923078</v>
      </c>
      <c r="AJ80" s="670">
        <f t="shared" si="14"/>
        <v>1.0448681996634885</v>
      </c>
      <c r="AK80" s="670">
        <f t="shared" si="14"/>
        <v>1.0449417758369723</v>
      </c>
      <c r="AL80" s="670">
        <f t="shared" si="14"/>
        <v>1.0450035435861091</v>
      </c>
      <c r="AM80" s="670">
        <f t="shared" si="14"/>
        <v>1.0448740075940628</v>
      </c>
      <c r="AN80" s="670">
        <f t="shared" si="14"/>
        <v>1.0448664090068895</v>
      </c>
      <c r="AO80" s="670">
        <f t="shared" si="14"/>
        <v>1.0450008181966945</v>
      </c>
      <c r="AP80" s="670">
        <f t="shared" si="14"/>
        <v>1.0450924155513066</v>
      </c>
      <c r="AQ80" s="670"/>
      <c r="AR80" s="670"/>
    </row>
    <row r="81" spans="1:44" customFormat="1" x14ac:dyDescent="0.2">
      <c r="A81" s="646"/>
      <c r="B81" s="2" t="s">
        <v>19</v>
      </c>
      <c r="C81" s="622">
        <v>1653.6</v>
      </c>
      <c r="D81" s="622">
        <v>1683</v>
      </c>
      <c r="E81" s="622">
        <v>1752</v>
      </c>
      <c r="F81" s="622">
        <v>1784</v>
      </c>
      <c r="G81" s="622">
        <v>1820</v>
      </c>
      <c r="H81" s="622">
        <v>1858</v>
      </c>
      <c r="I81" s="622">
        <v>1907</v>
      </c>
      <c r="J81" s="622"/>
      <c r="K81" s="636"/>
      <c r="L81" s="636"/>
      <c r="M81" s="636"/>
      <c r="N81" s="636"/>
      <c r="O81" s="636"/>
      <c r="P81" s="636"/>
      <c r="Q81" s="636"/>
      <c r="R81" s="636"/>
      <c r="S81" s="636"/>
      <c r="T81" s="636"/>
      <c r="U81" s="636"/>
      <c r="V81" s="622"/>
      <c r="W81" s="652">
        <f t="shared" ref="W81:W112" si="15">COUNTA(C81:V81)</f>
        <v>7</v>
      </c>
      <c r="Y81" s="670"/>
      <c r="Z81" s="670"/>
      <c r="AA81" s="670"/>
      <c r="AB81" s="670"/>
      <c r="AC81" s="670"/>
      <c r="AD81" s="670"/>
      <c r="AE81" s="670"/>
      <c r="AF81" s="670"/>
      <c r="AG81" s="670"/>
      <c r="AH81" s="670"/>
      <c r="AI81" s="670"/>
      <c r="AJ81" s="670"/>
      <c r="AK81" s="670"/>
      <c r="AL81" s="670"/>
      <c r="AM81" s="670"/>
      <c r="AN81" s="670"/>
      <c r="AO81" s="670"/>
      <c r="AP81" s="670"/>
      <c r="AQ81" s="670"/>
      <c r="AR81" s="670"/>
    </row>
    <row r="82" spans="1:44" customFormat="1" x14ac:dyDescent="0.2">
      <c r="A82" s="646"/>
      <c r="B82" s="649" t="s">
        <v>23</v>
      </c>
      <c r="C82" s="622">
        <v>1784</v>
      </c>
      <c r="D82" s="622">
        <v>1858</v>
      </c>
      <c r="E82" s="622">
        <v>1907</v>
      </c>
      <c r="F82" s="622">
        <v>1963</v>
      </c>
      <c r="G82" s="622">
        <v>2031</v>
      </c>
      <c r="H82" s="622">
        <v>2096</v>
      </c>
      <c r="I82" s="622"/>
      <c r="J82" s="622"/>
      <c r="K82" s="636"/>
      <c r="L82" s="636"/>
      <c r="M82" s="636"/>
      <c r="N82" s="636"/>
      <c r="O82" s="636"/>
      <c r="P82" s="636"/>
      <c r="Q82" s="636"/>
      <c r="R82" s="636"/>
      <c r="S82" s="636"/>
      <c r="T82" s="636"/>
      <c r="U82" s="636"/>
      <c r="V82" s="622"/>
      <c r="W82" s="652">
        <f t="shared" si="15"/>
        <v>6</v>
      </c>
      <c r="Y82" s="670"/>
      <c r="Z82" s="670"/>
      <c r="AA82" s="670"/>
      <c r="AB82" s="670"/>
      <c r="AC82" s="670"/>
      <c r="AD82" s="670"/>
      <c r="AE82" s="670"/>
      <c r="AF82" s="670"/>
      <c r="AG82" s="670"/>
      <c r="AH82" s="670"/>
      <c r="AI82" s="670"/>
      <c r="AJ82" s="670"/>
      <c r="AK82" s="670"/>
      <c r="AL82" s="670"/>
      <c r="AM82" s="670"/>
      <c r="AN82" s="670"/>
      <c r="AO82" s="670"/>
      <c r="AP82" s="670"/>
      <c r="AQ82" s="670"/>
      <c r="AR82" s="670"/>
    </row>
    <row r="83" spans="1:44" customFormat="1" x14ac:dyDescent="0.2">
      <c r="A83" s="646"/>
      <c r="B83" s="649" t="s">
        <v>20</v>
      </c>
      <c r="C83" s="622">
        <v>1858</v>
      </c>
      <c r="D83" s="622">
        <v>1963</v>
      </c>
      <c r="E83" s="622">
        <v>2031</v>
      </c>
      <c r="F83" s="622">
        <v>2096</v>
      </c>
      <c r="G83" s="622">
        <v>2160</v>
      </c>
      <c r="H83" s="622"/>
      <c r="I83" s="622"/>
      <c r="J83" s="622"/>
      <c r="K83" s="636"/>
      <c r="L83" s="636"/>
      <c r="M83" s="636"/>
      <c r="N83" s="636"/>
      <c r="O83" s="636"/>
      <c r="P83" s="636"/>
      <c r="Q83" s="636"/>
      <c r="R83" s="636"/>
      <c r="S83" s="636"/>
      <c r="T83" s="636"/>
      <c r="U83" s="636"/>
      <c r="V83" s="622"/>
      <c r="W83" s="652">
        <f t="shared" si="15"/>
        <v>5</v>
      </c>
      <c r="Y83" s="670"/>
      <c r="Z83" s="670"/>
      <c r="AA83" s="670"/>
      <c r="AB83" s="670"/>
      <c r="AC83" s="670"/>
      <c r="AD83" s="670"/>
      <c r="AE83" s="670"/>
      <c r="AF83" s="670"/>
      <c r="AG83" s="670"/>
      <c r="AH83" s="670"/>
      <c r="AI83" s="670"/>
      <c r="AJ83" s="670"/>
      <c r="AK83" s="670"/>
      <c r="AL83" s="670"/>
      <c r="AM83" s="670"/>
      <c r="AN83" s="670"/>
      <c r="AO83" s="670"/>
      <c r="AP83" s="670"/>
      <c r="AQ83" s="670"/>
      <c r="AR83" s="670"/>
    </row>
    <row r="84" spans="1:44" customFormat="1" x14ac:dyDescent="0.2">
      <c r="A84" s="646"/>
      <c r="B84" s="649" t="s">
        <v>365</v>
      </c>
      <c r="C84" s="622">
        <v>1653.6</v>
      </c>
      <c r="D84" s="622">
        <v>1709</v>
      </c>
      <c r="E84" s="622">
        <v>1764</v>
      </c>
      <c r="F84" s="622">
        <v>1819</v>
      </c>
      <c r="G84" s="622"/>
      <c r="H84" s="622"/>
      <c r="I84" s="622"/>
      <c r="J84" s="622"/>
      <c r="K84" s="622"/>
      <c r="L84" s="636"/>
      <c r="M84" s="636"/>
      <c r="N84" s="636"/>
      <c r="O84" s="636"/>
      <c r="P84" s="636"/>
      <c r="Q84" s="636"/>
      <c r="R84" s="636"/>
      <c r="S84" s="636"/>
      <c r="T84" s="636"/>
      <c r="U84" s="636"/>
      <c r="V84" s="622"/>
      <c r="W84" s="652">
        <f t="shared" si="15"/>
        <v>4</v>
      </c>
      <c r="Y84" s="670"/>
      <c r="Z84" s="670"/>
      <c r="AA84" s="670"/>
      <c r="AB84" s="670"/>
      <c r="AC84" s="670"/>
      <c r="AD84" s="670"/>
      <c r="AE84" s="670"/>
      <c r="AF84" s="670"/>
      <c r="AG84" s="670"/>
      <c r="AH84" s="670"/>
      <c r="AI84" s="670"/>
      <c r="AJ84" s="670"/>
      <c r="AK84" s="670"/>
      <c r="AL84" s="670"/>
      <c r="AM84" s="670"/>
      <c r="AN84" s="670"/>
      <c r="AO84" s="670"/>
      <c r="AP84" s="670"/>
      <c r="AQ84" s="670"/>
      <c r="AR84" s="670"/>
    </row>
    <row r="85" spans="1:44" customFormat="1" x14ac:dyDescent="0.2">
      <c r="A85" s="646"/>
      <c r="B85" s="651" t="s">
        <v>347</v>
      </c>
      <c r="C85" s="16">
        <v>2678</v>
      </c>
      <c r="D85" s="16">
        <v>2761</v>
      </c>
      <c r="E85" s="16">
        <v>2846</v>
      </c>
      <c r="F85" s="16">
        <v>2935</v>
      </c>
      <c r="G85" s="16">
        <v>3026</v>
      </c>
      <c r="H85" s="16">
        <v>3119</v>
      </c>
      <c r="I85" s="16">
        <v>3217</v>
      </c>
      <c r="J85" s="16">
        <v>3316</v>
      </c>
      <c r="K85" s="16">
        <v>3419</v>
      </c>
      <c r="L85" s="16">
        <v>3525</v>
      </c>
      <c r="M85" s="16">
        <v>3634</v>
      </c>
      <c r="N85" s="16">
        <v>3747</v>
      </c>
      <c r="O85" s="16">
        <v>3862</v>
      </c>
      <c r="P85" s="16">
        <v>3982</v>
      </c>
      <c r="Q85" s="16">
        <v>4113</v>
      </c>
      <c r="R85" s="636"/>
      <c r="S85" s="636"/>
      <c r="T85" s="636"/>
      <c r="U85" s="636"/>
      <c r="V85" s="622"/>
      <c r="W85" s="652">
        <f t="shared" si="15"/>
        <v>15</v>
      </c>
      <c r="Y85" s="670"/>
      <c r="Z85" s="670"/>
      <c r="AA85" s="670"/>
      <c r="AB85" s="670"/>
      <c r="AC85" s="670"/>
      <c r="AD85" s="670"/>
      <c r="AE85" s="670"/>
      <c r="AF85" s="670"/>
      <c r="AG85" s="670"/>
      <c r="AH85" s="670"/>
      <c r="AI85" s="670"/>
      <c r="AJ85" s="670"/>
      <c r="AK85" s="670"/>
      <c r="AL85" s="670"/>
      <c r="AM85" s="670"/>
      <c r="AN85" s="670"/>
      <c r="AO85" s="670"/>
      <c r="AP85" s="670"/>
      <c r="AQ85" s="670"/>
      <c r="AR85" s="670"/>
    </row>
    <row r="86" spans="1:44" customFormat="1" x14ac:dyDescent="0.2">
      <c r="A86" s="646"/>
      <c r="B86" s="651" t="s">
        <v>348</v>
      </c>
      <c r="C86" s="16">
        <v>2758</v>
      </c>
      <c r="D86" s="16">
        <v>2851</v>
      </c>
      <c r="E86" s="16">
        <v>2948</v>
      </c>
      <c r="F86" s="16">
        <v>3047</v>
      </c>
      <c r="G86" s="16">
        <v>3150</v>
      </c>
      <c r="H86" s="16">
        <v>3257</v>
      </c>
      <c r="I86" s="16">
        <v>3367</v>
      </c>
      <c r="J86" s="16">
        <v>3481</v>
      </c>
      <c r="K86" s="16">
        <v>3598</v>
      </c>
      <c r="L86" s="16">
        <v>3720</v>
      </c>
      <c r="M86" s="16">
        <v>3845</v>
      </c>
      <c r="N86" s="16">
        <v>3976</v>
      </c>
      <c r="O86" s="16">
        <v>4110</v>
      </c>
      <c r="P86" s="16">
        <v>4249</v>
      </c>
      <c r="Q86" s="16">
        <v>4434</v>
      </c>
      <c r="R86" s="636"/>
      <c r="S86" s="636"/>
      <c r="T86" s="636"/>
      <c r="U86" s="636"/>
      <c r="V86" s="622"/>
      <c r="W86" s="652">
        <f t="shared" si="15"/>
        <v>15</v>
      </c>
      <c r="Y86" s="670"/>
      <c r="Z86" s="670"/>
      <c r="AA86" s="670"/>
      <c r="AB86" s="670"/>
      <c r="AC86" s="670"/>
      <c r="AD86" s="670"/>
      <c r="AE86" s="670"/>
      <c r="AF86" s="670"/>
      <c r="AG86" s="670"/>
      <c r="AH86" s="670"/>
      <c r="AI86" s="670"/>
      <c r="AJ86" s="670"/>
      <c r="AK86" s="670"/>
      <c r="AL86" s="670"/>
      <c r="AM86" s="670"/>
      <c r="AN86" s="670"/>
      <c r="AO86" s="670"/>
      <c r="AP86" s="670"/>
      <c r="AQ86" s="670"/>
      <c r="AR86" s="670"/>
    </row>
    <row r="87" spans="1:44" customFormat="1" x14ac:dyDescent="0.2">
      <c r="A87" s="646"/>
      <c r="B87" s="651" t="s">
        <v>349</v>
      </c>
      <c r="C87" s="16">
        <v>2812</v>
      </c>
      <c r="D87" s="16">
        <v>2933</v>
      </c>
      <c r="E87" s="16">
        <v>3059</v>
      </c>
      <c r="F87" s="16">
        <v>3190</v>
      </c>
      <c r="G87" s="16">
        <v>3327</v>
      </c>
      <c r="H87" s="16">
        <v>3470</v>
      </c>
      <c r="I87" s="16">
        <v>3619</v>
      </c>
      <c r="J87" s="16">
        <v>3776</v>
      </c>
      <c r="K87" s="16">
        <v>3937</v>
      </c>
      <c r="L87" s="16">
        <v>4107</v>
      </c>
      <c r="M87" s="16">
        <v>4283</v>
      </c>
      <c r="N87" s="16">
        <v>4468</v>
      </c>
      <c r="O87" s="16">
        <v>4660</v>
      </c>
      <c r="P87" s="16">
        <v>4861</v>
      </c>
      <c r="Q87" s="16">
        <v>5070</v>
      </c>
      <c r="R87" s="636"/>
      <c r="S87" s="636"/>
      <c r="T87" s="636"/>
      <c r="U87" s="636"/>
      <c r="V87" s="622"/>
      <c r="W87" s="652">
        <f t="shared" si="15"/>
        <v>15</v>
      </c>
      <c r="Y87" s="670"/>
      <c r="Z87" s="670"/>
      <c r="AA87" s="670"/>
      <c r="AB87" s="670"/>
      <c r="AC87" s="670"/>
      <c r="AD87" s="670"/>
      <c r="AE87" s="670"/>
      <c r="AF87" s="670"/>
      <c r="AG87" s="670"/>
      <c r="AH87" s="670"/>
      <c r="AI87" s="670"/>
      <c r="AJ87" s="670"/>
      <c r="AK87" s="670"/>
      <c r="AL87" s="670"/>
      <c r="AM87" s="670"/>
      <c r="AN87" s="670"/>
      <c r="AO87" s="670"/>
      <c r="AP87" s="670"/>
      <c r="AQ87" s="670"/>
      <c r="AR87" s="670"/>
    </row>
    <row r="88" spans="1:44" customFormat="1" x14ac:dyDescent="0.2">
      <c r="A88" s="646"/>
      <c r="B88" s="651" t="s">
        <v>350</v>
      </c>
      <c r="C88" s="16">
        <v>2812</v>
      </c>
      <c r="D88" s="16">
        <v>2933</v>
      </c>
      <c r="E88" s="16">
        <v>3094</v>
      </c>
      <c r="F88" s="16">
        <v>3265</v>
      </c>
      <c r="G88" s="16">
        <v>3436</v>
      </c>
      <c r="H88" s="16">
        <v>3615</v>
      </c>
      <c r="I88" s="16">
        <v>3800</v>
      </c>
      <c r="J88" s="16">
        <v>3989</v>
      </c>
      <c r="K88" s="16">
        <v>4187</v>
      </c>
      <c r="L88" s="16">
        <v>4393</v>
      </c>
      <c r="M88" s="16">
        <v>4605</v>
      </c>
      <c r="N88" s="16">
        <v>4823</v>
      </c>
      <c r="O88" s="16">
        <v>5050</v>
      </c>
      <c r="P88" s="16">
        <v>5283</v>
      </c>
      <c r="Q88" s="16">
        <v>5532</v>
      </c>
      <c r="R88" s="636"/>
      <c r="S88" s="636"/>
      <c r="T88" s="636"/>
      <c r="U88" s="636"/>
      <c r="V88" s="622"/>
      <c r="W88" s="652">
        <f t="shared" si="15"/>
        <v>15</v>
      </c>
      <c r="Y88" s="670"/>
      <c r="Z88" s="670"/>
      <c r="AA88" s="670"/>
      <c r="AB88" s="670"/>
      <c r="AC88" s="670"/>
      <c r="AD88" s="670"/>
      <c r="AE88" s="670"/>
      <c r="AF88" s="670"/>
      <c r="AG88" s="670"/>
      <c r="AH88" s="670"/>
      <c r="AI88" s="670"/>
      <c r="AJ88" s="670"/>
      <c r="AK88" s="670"/>
      <c r="AL88" s="670"/>
      <c r="AM88" s="670"/>
      <c r="AN88" s="670"/>
      <c r="AO88" s="670"/>
      <c r="AP88" s="670"/>
      <c r="AQ88" s="670"/>
      <c r="AR88" s="670"/>
    </row>
    <row r="89" spans="1:44" customFormat="1" x14ac:dyDescent="0.2">
      <c r="A89" s="646"/>
      <c r="B89" s="651" t="s">
        <v>351</v>
      </c>
      <c r="C89" s="16">
        <v>3544</v>
      </c>
      <c r="D89" s="16">
        <v>3677</v>
      </c>
      <c r="E89" s="16">
        <v>3796</v>
      </c>
      <c r="F89" s="16">
        <v>4035</v>
      </c>
      <c r="G89" s="16">
        <v>4299</v>
      </c>
      <c r="H89" s="16">
        <v>4466</v>
      </c>
      <c r="I89" s="16">
        <v>4635</v>
      </c>
      <c r="J89" s="16">
        <v>4803</v>
      </c>
      <c r="K89" s="16">
        <v>4972</v>
      </c>
      <c r="L89" s="16">
        <v>5139</v>
      </c>
      <c r="M89" s="16">
        <v>5310</v>
      </c>
      <c r="N89" s="16">
        <v>5479</v>
      </c>
      <c r="O89" s="16">
        <v>5648</v>
      </c>
      <c r="P89" s="16">
        <v>5816</v>
      </c>
      <c r="Q89" s="16">
        <v>5990</v>
      </c>
      <c r="R89" s="636"/>
      <c r="S89" s="636"/>
      <c r="T89" s="636"/>
      <c r="U89" s="636"/>
      <c r="V89" s="622"/>
      <c r="W89" s="652">
        <f t="shared" si="15"/>
        <v>15</v>
      </c>
      <c r="Y89" s="670"/>
      <c r="Z89" s="670"/>
      <c r="AA89" s="670"/>
      <c r="AB89" s="670"/>
      <c r="AC89" s="670"/>
      <c r="AD89" s="670"/>
      <c r="AE89" s="670"/>
      <c r="AF89" s="670"/>
      <c r="AG89" s="670"/>
      <c r="AH89" s="670"/>
      <c r="AI89" s="670"/>
      <c r="AJ89" s="670"/>
      <c r="AK89" s="670"/>
      <c r="AL89" s="670"/>
      <c r="AM89" s="670"/>
      <c r="AN89" s="670"/>
      <c r="AO89" s="670"/>
      <c r="AP89" s="670"/>
      <c r="AQ89" s="670"/>
      <c r="AR89" s="670"/>
    </row>
    <row r="90" spans="1:44" customFormat="1" x14ac:dyDescent="0.2">
      <c r="A90" s="646"/>
      <c r="B90" s="649" t="s">
        <v>17</v>
      </c>
      <c r="C90" s="622">
        <f>0.5*C85</f>
        <v>1339</v>
      </c>
      <c r="D90" s="623"/>
      <c r="E90" s="623"/>
      <c r="F90" s="623"/>
      <c r="G90" s="623"/>
      <c r="H90" s="623"/>
      <c r="I90" s="623"/>
      <c r="J90" s="623"/>
      <c r="K90" s="623"/>
      <c r="L90" s="623"/>
      <c r="M90" s="623"/>
      <c r="N90" s="623"/>
      <c r="O90" s="623"/>
      <c r="P90" s="623"/>
      <c r="Q90" s="623"/>
      <c r="R90" s="636"/>
      <c r="S90" s="637"/>
      <c r="T90" s="637"/>
      <c r="U90" s="637"/>
      <c r="V90" s="623"/>
      <c r="W90" s="652">
        <f t="shared" si="15"/>
        <v>1</v>
      </c>
      <c r="Y90" s="670"/>
      <c r="Z90" s="670"/>
      <c r="AA90" s="670"/>
      <c r="AB90" s="670"/>
      <c r="AC90" s="670"/>
      <c r="AD90" s="670"/>
      <c r="AE90" s="670"/>
      <c r="AF90" s="670"/>
      <c r="AG90" s="670"/>
      <c r="AH90" s="670"/>
      <c r="AI90" s="670"/>
      <c r="AJ90" s="670"/>
      <c r="AK90" s="670"/>
      <c r="AL90" s="670"/>
      <c r="AM90" s="670"/>
      <c r="AN90" s="670"/>
      <c r="AO90" s="670"/>
      <c r="AP90" s="670"/>
      <c r="AQ90" s="670"/>
      <c r="AR90" s="670"/>
    </row>
    <row r="91" spans="1:44" customFormat="1" x14ac:dyDescent="0.2">
      <c r="A91" s="646"/>
      <c r="B91" s="649" t="s">
        <v>18</v>
      </c>
      <c r="C91" s="622">
        <f>0.5*C86</f>
        <v>1379</v>
      </c>
      <c r="D91" s="623"/>
      <c r="E91" s="623"/>
      <c r="F91" s="623"/>
      <c r="G91" s="623"/>
      <c r="H91" s="623"/>
      <c r="I91" s="623"/>
      <c r="J91" s="623"/>
      <c r="K91" s="623"/>
      <c r="L91" s="623"/>
      <c r="M91" s="623"/>
      <c r="N91" s="623"/>
      <c r="O91" s="623"/>
      <c r="P91" s="623"/>
      <c r="Q91" s="623"/>
      <c r="R91" s="636"/>
      <c r="S91" s="637"/>
      <c r="T91" s="637"/>
      <c r="U91" s="637"/>
      <c r="V91" s="623"/>
      <c r="W91" s="652">
        <f t="shared" si="15"/>
        <v>1</v>
      </c>
      <c r="Y91" s="670"/>
      <c r="Z91" s="670"/>
      <c r="AA91" s="670"/>
      <c r="AB91" s="670"/>
      <c r="AC91" s="670"/>
      <c r="AD91" s="670"/>
      <c r="AE91" s="670"/>
      <c r="AF91" s="670"/>
      <c r="AG91" s="670"/>
      <c r="AH91" s="670"/>
      <c r="AI91" s="670"/>
      <c r="AJ91" s="670"/>
      <c r="AK91" s="670"/>
      <c r="AL91" s="670"/>
      <c r="AM91" s="670"/>
      <c r="AN91" s="670"/>
      <c r="AO91" s="670"/>
      <c r="AP91" s="670"/>
      <c r="AQ91" s="670"/>
      <c r="AR91" s="670"/>
    </row>
    <row r="92" spans="1:44" customFormat="1" x14ac:dyDescent="0.2">
      <c r="A92" s="646"/>
      <c r="B92" s="653" t="s">
        <v>73</v>
      </c>
      <c r="C92" s="16">
        <v>3018</v>
      </c>
      <c r="D92" s="16">
        <v>3134</v>
      </c>
      <c r="E92" s="16">
        <v>3253</v>
      </c>
      <c r="F92" s="16">
        <v>3368</v>
      </c>
      <c r="G92" s="16">
        <v>3484</v>
      </c>
      <c r="H92" s="16">
        <v>3603</v>
      </c>
      <c r="I92" s="16">
        <v>3719</v>
      </c>
      <c r="J92" s="16">
        <v>3836</v>
      </c>
      <c r="K92" s="16">
        <v>3951</v>
      </c>
      <c r="L92" s="16">
        <v>4069</v>
      </c>
      <c r="M92" s="16">
        <v>4187</v>
      </c>
      <c r="N92" s="16"/>
      <c r="O92" s="16"/>
      <c r="P92" s="16"/>
      <c r="Q92" s="16"/>
      <c r="R92" s="636"/>
      <c r="S92" s="636"/>
      <c r="T92" s="636"/>
      <c r="U92" s="636"/>
      <c r="V92" s="622"/>
      <c r="W92" s="652">
        <f t="shared" si="15"/>
        <v>11</v>
      </c>
      <c r="Y92" s="670">
        <f>C92/C37</f>
        <v>1.0450138504155124</v>
      </c>
      <c r="Z92" s="670">
        <f t="shared" ref="Z92:AM96" si="16">D92/D37</f>
        <v>1.0450150050016673</v>
      </c>
      <c r="AA92" s="670">
        <f t="shared" si="16"/>
        <v>1.0449726951493736</v>
      </c>
      <c r="AB92" s="670">
        <f t="shared" si="16"/>
        <v>1.0449891405522804</v>
      </c>
      <c r="AC92" s="670">
        <f t="shared" si="16"/>
        <v>1.04499100179964</v>
      </c>
      <c r="AD92" s="670">
        <f t="shared" si="16"/>
        <v>1.0452567449956485</v>
      </c>
      <c r="AE92" s="670">
        <f t="shared" si="16"/>
        <v>1.0449564484405731</v>
      </c>
      <c r="AF92" s="670">
        <f t="shared" si="16"/>
        <v>1.0449468809588669</v>
      </c>
      <c r="AG92" s="670">
        <f t="shared" si="16"/>
        <v>1.0449616503570485</v>
      </c>
      <c r="AH92" s="670">
        <f t="shared" si="16"/>
        <v>1.0452093501155921</v>
      </c>
      <c r="AI92" s="670">
        <f t="shared" si="16"/>
        <v>1.0449213875717493</v>
      </c>
      <c r="AJ92" s="670"/>
      <c r="AK92" s="670"/>
      <c r="AL92" s="670"/>
      <c r="AM92" s="670"/>
      <c r="AN92" s="670"/>
      <c r="AO92" s="670"/>
      <c r="AP92" s="670"/>
      <c r="AQ92" s="670"/>
      <c r="AR92" s="670"/>
    </row>
    <row r="93" spans="1:44" customFormat="1" x14ac:dyDescent="0.2">
      <c r="A93" s="646"/>
      <c r="B93" s="653" t="s">
        <v>70</v>
      </c>
      <c r="C93" s="16">
        <v>3134</v>
      </c>
      <c r="D93" s="16">
        <v>3368</v>
      </c>
      <c r="E93" s="16">
        <v>3603</v>
      </c>
      <c r="F93" s="16">
        <v>3719</v>
      </c>
      <c r="G93" s="16">
        <v>3836</v>
      </c>
      <c r="H93" s="16">
        <v>3951</v>
      </c>
      <c r="I93" s="16">
        <v>4069</v>
      </c>
      <c r="J93" s="16">
        <v>4187</v>
      </c>
      <c r="K93" s="16">
        <v>4303</v>
      </c>
      <c r="L93" s="16">
        <v>4422</v>
      </c>
      <c r="M93" s="16"/>
      <c r="N93" s="16"/>
      <c r="O93" s="16"/>
      <c r="P93" s="16"/>
      <c r="Q93" s="16"/>
      <c r="R93" s="636"/>
      <c r="S93" s="636"/>
      <c r="T93" s="636"/>
      <c r="U93" s="636"/>
      <c r="V93" s="622"/>
      <c r="W93" s="652">
        <f t="shared" si="15"/>
        <v>10</v>
      </c>
      <c r="Y93" s="670">
        <f t="shared" ref="Y93:Y96" si="17">C93/C38</f>
        <v>1.0450150050016673</v>
      </c>
      <c r="Z93" s="670">
        <f t="shared" si="16"/>
        <v>1.0449891405522804</v>
      </c>
      <c r="AA93" s="670">
        <f t="shared" si="16"/>
        <v>1.0452567449956485</v>
      </c>
      <c r="AB93" s="670">
        <f t="shared" si="16"/>
        <v>1.0449564484405731</v>
      </c>
      <c r="AC93" s="670">
        <f t="shared" si="16"/>
        <v>1.0449468809588669</v>
      </c>
      <c r="AD93" s="670">
        <f t="shared" si="16"/>
        <v>1.0449616503570485</v>
      </c>
      <c r="AE93" s="670">
        <f t="shared" si="16"/>
        <v>1.0452093501155921</v>
      </c>
      <c r="AF93" s="670">
        <f t="shared" si="16"/>
        <v>1.0449213875717493</v>
      </c>
      <c r="AG93" s="670">
        <f t="shared" si="16"/>
        <v>1.0449247207382224</v>
      </c>
      <c r="AH93" s="670">
        <f t="shared" si="16"/>
        <v>1.0451429922004254</v>
      </c>
      <c r="AI93" s="670"/>
      <c r="AJ93" s="670"/>
      <c r="AK93" s="670"/>
      <c r="AL93" s="670"/>
      <c r="AM93" s="670"/>
      <c r="AN93" s="670"/>
      <c r="AO93" s="670"/>
      <c r="AP93" s="670"/>
      <c r="AQ93" s="670"/>
      <c r="AR93" s="670"/>
    </row>
    <row r="94" spans="1:44" customFormat="1" x14ac:dyDescent="0.2">
      <c r="A94" s="646"/>
      <c r="B94" s="653" t="s">
        <v>71</v>
      </c>
      <c r="C94" s="16">
        <v>3134</v>
      </c>
      <c r="D94" s="16">
        <v>3368</v>
      </c>
      <c r="E94" s="16">
        <v>3603</v>
      </c>
      <c r="F94" s="16">
        <v>3719</v>
      </c>
      <c r="G94" s="16">
        <v>3836</v>
      </c>
      <c r="H94" s="16">
        <v>3951</v>
      </c>
      <c r="I94" s="16">
        <v>4069</v>
      </c>
      <c r="J94" s="16">
        <v>4187</v>
      </c>
      <c r="K94" s="16">
        <v>4303</v>
      </c>
      <c r="L94" s="16">
        <v>4422</v>
      </c>
      <c r="M94" s="16">
        <v>4539</v>
      </c>
      <c r="N94" s="16"/>
      <c r="O94" s="16"/>
      <c r="P94" s="16"/>
      <c r="Q94" s="16"/>
      <c r="R94" s="636"/>
      <c r="S94" s="636"/>
      <c r="T94" s="636"/>
      <c r="U94" s="636"/>
      <c r="V94" s="622"/>
      <c r="W94" s="652">
        <f t="shared" si="15"/>
        <v>11</v>
      </c>
      <c r="Y94" s="670">
        <f t="shared" si="17"/>
        <v>1.0450150050016673</v>
      </c>
      <c r="Z94" s="670">
        <f t="shared" si="16"/>
        <v>1.0449891405522804</v>
      </c>
      <c r="AA94" s="670">
        <f t="shared" si="16"/>
        <v>1.0452567449956485</v>
      </c>
      <c r="AB94" s="670">
        <f t="shared" si="16"/>
        <v>1.0449564484405731</v>
      </c>
      <c r="AC94" s="670">
        <f t="shared" si="16"/>
        <v>1.0449468809588669</v>
      </c>
      <c r="AD94" s="670">
        <f t="shared" si="16"/>
        <v>1.0449616503570485</v>
      </c>
      <c r="AE94" s="670">
        <f t="shared" si="16"/>
        <v>1.0452093501155921</v>
      </c>
      <c r="AF94" s="670">
        <f t="shared" si="16"/>
        <v>1.0449213875717493</v>
      </c>
      <c r="AG94" s="670">
        <f t="shared" si="16"/>
        <v>1.0449247207382224</v>
      </c>
      <c r="AH94" s="670">
        <f t="shared" si="16"/>
        <v>1.0451429922004254</v>
      </c>
      <c r="AI94" s="670">
        <f t="shared" si="16"/>
        <v>1.044889502762431</v>
      </c>
      <c r="AJ94" s="670"/>
      <c r="AK94" s="670"/>
      <c r="AL94" s="670"/>
      <c r="AM94" s="670"/>
      <c r="AN94" s="670"/>
      <c r="AO94" s="670"/>
      <c r="AP94" s="670"/>
      <c r="AQ94" s="670"/>
      <c r="AR94" s="670"/>
    </row>
    <row r="95" spans="1:44" customFormat="1" x14ac:dyDescent="0.2">
      <c r="A95" s="646"/>
      <c r="B95" s="653" t="s">
        <v>352</v>
      </c>
      <c r="C95" s="16">
        <v>3253</v>
      </c>
      <c r="D95" s="16">
        <v>3603</v>
      </c>
      <c r="E95" s="16">
        <v>3863</v>
      </c>
      <c r="F95" s="16">
        <v>4069</v>
      </c>
      <c r="G95" s="16">
        <v>4303</v>
      </c>
      <c r="H95" s="16">
        <v>4422</v>
      </c>
      <c r="I95" s="16">
        <v>4539</v>
      </c>
      <c r="J95" s="16">
        <v>4654</v>
      </c>
      <c r="K95" s="16">
        <v>4771</v>
      </c>
      <c r="L95" s="16">
        <v>4887</v>
      </c>
      <c r="M95" s="16">
        <v>5006</v>
      </c>
      <c r="N95" s="16">
        <v>5122</v>
      </c>
      <c r="O95" s="16">
        <v>5240</v>
      </c>
      <c r="P95" s="16"/>
      <c r="Q95" s="16"/>
      <c r="R95" s="636"/>
      <c r="S95" s="636"/>
      <c r="T95" s="636"/>
      <c r="U95" s="636"/>
      <c r="V95" s="622"/>
      <c r="W95" s="652">
        <f t="shared" si="15"/>
        <v>13</v>
      </c>
      <c r="Y95" s="670">
        <f t="shared" si="17"/>
        <v>1.0449726951493736</v>
      </c>
      <c r="Z95" s="670">
        <f t="shared" si="16"/>
        <v>1.0452567449956485</v>
      </c>
      <c r="AA95" s="670">
        <f t="shared" si="16"/>
        <v>1.0523018251157723</v>
      </c>
      <c r="AB95" s="670">
        <f t="shared" si="16"/>
        <v>1.0452093501155921</v>
      </c>
      <c r="AC95" s="670">
        <f t="shared" si="16"/>
        <v>1.0449247207382224</v>
      </c>
      <c r="AD95" s="670">
        <f t="shared" si="16"/>
        <v>1.0451429922004254</v>
      </c>
      <c r="AE95" s="670">
        <f t="shared" si="16"/>
        <v>1.044889502762431</v>
      </c>
      <c r="AF95" s="670">
        <f t="shared" si="16"/>
        <v>1.0449034575662326</v>
      </c>
      <c r="AG95" s="670">
        <f t="shared" si="16"/>
        <v>1.0448970652650023</v>
      </c>
      <c r="AH95" s="670">
        <f t="shared" si="16"/>
        <v>1.0451240376390076</v>
      </c>
      <c r="AI95" s="670">
        <f t="shared" si="16"/>
        <v>1.044875808808182</v>
      </c>
      <c r="AJ95" s="670">
        <f t="shared" si="16"/>
        <v>1.0448796409628722</v>
      </c>
      <c r="AK95" s="670">
        <f t="shared" si="16"/>
        <v>1.0450737933785401</v>
      </c>
      <c r="AL95" s="670"/>
      <c r="AM95" s="670"/>
      <c r="AN95" s="670"/>
      <c r="AO95" s="670"/>
      <c r="AP95" s="670"/>
      <c r="AQ95" s="670"/>
      <c r="AR95" s="670"/>
    </row>
    <row r="96" spans="1:44" customFormat="1" x14ac:dyDescent="0.2">
      <c r="A96" s="646"/>
      <c r="B96" s="653" t="s">
        <v>72</v>
      </c>
      <c r="C96" s="16">
        <v>3253</v>
      </c>
      <c r="D96" s="16">
        <v>3603</v>
      </c>
      <c r="E96" s="16">
        <v>3863</v>
      </c>
      <c r="F96" s="16">
        <v>4069</v>
      </c>
      <c r="G96" s="16">
        <v>4303</v>
      </c>
      <c r="H96" s="16">
        <v>4422</v>
      </c>
      <c r="I96" s="16">
        <v>4539</v>
      </c>
      <c r="J96" s="16">
        <v>4654</v>
      </c>
      <c r="K96" s="16">
        <v>4771</v>
      </c>
      <c r="L96" s="16">
        <v>4887</v>
      </c>
      <c r="M96" s="16">
        <v>5006</v>
      </c>
      <c r="N96" s="16">
        <v>5122</v>
      </c>
      <c r="O96" s="16">
        <v>5240</v>
      </c>
      <c r="P96" s="16">
        <v>5355</v>
      </c>
      <c r="Q96" s="16">
        <v>5472</v>
      </c>
      <c r="R96" s="636"/>
      <c r="S96" s="636"/>
      <c r="T96" s="636"/>
      <c r="U96" s="636"/>
      <c r="V96" s="622"/>
      <c r="W96" s="652">
        <f t="shared" si="15"/>
        <v>15</v>
      </c>
      <c r="Y96" s="670">
        <f t="shared" si="17"/>
        <v>1.0449726951493736</v>
      </c>
      <c r="Z96" s="670">
        <f t="shared" si="16"/>
        <v>1.0452567449956485</v>
      </c>
      <c r="AA96" s="670">
        <f t="shared" si="16"/>
        <v>1.0523018251157723</v>
      </c>
      <c r="AB96" s="670">
        <f t="shared" si="16"/>
        <v>1.0452093501155921</v>
      </c>
      <c r="AC96" s="670">
        <f t="shared" si="16"/>
        <v>1.0449247207382224</v>
      </c>
      <c r="AD96" s="670">
        <f t="shared" si="16"/>
        <v>1.0451429922004254</v>
      </c>
      <c r="AE96" s="670">
        <f t="shared" si="16"/>
        <v>1.044889502762431</v>
      </c>
      <c r="AF96" s="670">
        <f t="shared" si="16"/>
        <v>1.0449034575662326</v>
      </c>
      <c r="AG96" s="670">
        <f t="shared" si="16"/>
        <v>1.0448970652650023</v>
      </c>
      <c r="AH96" s="670">
        <f t="shared" si="16"/>
        <v>1.0451240376390076</v>
      </c>
      <c r="AI96" s="670">
        <f t="shared" si="16"/>
        <v>1.044875808808182</v>
      </c>
      <c r="AJ96" s="670">
        <f t="shared" si="16"/>
        <v>1.0448796409628722</v>
      </c>
      <c r="AK96" s="670">
        <f t="shared" si="16"/>
        <v>1.0450737933785401</v>
      </c>
      <c r="AL96" s="670">
        <f t="shared" si="16"/>
        <v>1.0450819672131149</v>
      </c>
      <c r="AM96" s="670">
        <f t="shared" si="16"/>
        <v>1.0450725744843392</v>
      </c>
      <c r="AN96" s="670"/>
      <c r="AO96" s="670"/>
      <c r="AP96" s="670"/>
      <c r="AQ96" s="670"/>
      <c r="AR96" s="670"/>
    </row>
    <row r="97" spans="1:23" customFormat="1" x14ac:dyDescent="0.2">
      <c r="A97" s="646"/>
      <c r="B97" s="649">
        <v>1</v>
      </c>
      <c r="C97" s="622">
        <v>1686</v>
      </c>
      <c r="D97" s="622">
        <v>1715</v>
      </c>
      <c r="E97" s="16">
        <v>1784</v>
      </c>
      <c r="F97" s="16">
        <v>1816</v>
      </c>
      <c r="G97" s="16">
        <v>1853</v>
      </c>
      <c r="H97" s="16">
        <v>1890</v>
      </c>
      <c r="I97" s="16">
        <v>1939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636"/>
      <c r="V97" s="622"/>
      <c r="W97" s="652">
        <f t="shared" si="15"/>
        <v>7</v>
      </c>
    </row>
    <row r="98" spans="1:23" customFormat="1" x14ac:dyDescent="0.2">
      <c r="A98" s="646"/>
      <c r="B98" s="649">
        <v>2</v>
      </c>
      <c r="C98" s="622">
        <v>1686</v>
      </c>
      <c r="D98" s="16">
        <v>1750</v>
      </c>
      <c r="E98" s="16">
        <v>1816</v>
      </c>
      <c r="F98" s="16">
        <v>1890</v>
      </c>
      <c r="G98" s="16">
        <v>1939</v>
      </c>
      <c r="H98" s="16">
        <v>1995</v>
      </c>
      <c r="I98" s="16">
        <v>2063</v>
      </c>
      <c r="J98" s="16">
        <v>2128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636"/>
      <c r="V98" s="622"/>
      <c r="W98" s="652">
        <f t="shared" si="15"/>
        <v>8</v>
      </c>
    </row>
    <row r="99" spans="1:23" customFormat="1" x14ac:dyDescent="0.2">
      <c r="A99" s="646"/>
      <c r="B99" s="649">
        <v>3</v>
      </c>
      <c r="C99" s="622">
        <v>1686</v>
      </c>
      <c r="D99" s="16">
        <v>1816</v>
      </c>
      <c r="E99" s="16">
        <v>1890</v>
      </c>
      <c r="F99" s="16">
        <v>1995</v>
      </c>
      <c r="G99" s="16">
        <v>2063</v>
      </c>
      <c r="H99" s="16">
        <v>2128</v>
      </c>
      <c r="I99" s="16">
        <v>2192</v>
      </c>
      <c r="J99" s="16">
        <v>2254</v>
      </c>
      <c r="K99" s="16">
        <v>2315</v>
      </c>
      <c r="L99" s="16"/>
      <c r="M99" s="16"/>
      <c r="N99" s="16"/>
      <c r="O99" s="16"/>
      <c r="P99" s="16"/>
      <c r="Q99" s="16"/>
      <c r="R99" s="16"/>
      <c r="S99" s="16"/>
      <c r="T99" s="16"/>
      <c r="U99" s="636"/>
      <c r="V99" s="622"/>
      <c r="W99" s="652">
        <f t="shared" si="15"/>
        <v>9</v>
      </c>
    </row>
    <row r="100" spans="1:23" customFormat="1" x14ac:dyDescent="0.2">
      <c r="A100" s="646"/>
      <c r="B100" s="649">
        <v>4</v>
      </c>
      <c r="C100" s="622">
        <v>1715</v>
      </c>
      <c r="D100" s="16">
        <v>1784</v>
      </c>
      <c r="E100" s="16">
        <v>1853</v>
      </c>
      <c r="F100" s="16">
        <v>1939</v>
      </c>
      <c r="G100" s="16">
        <v>2063</v>
      </c>
      <c r="H100" s="16">
        <v>2128</v>
      </c>
      <c r="I100" s="16">
        <v>2192</v>
      </c>
      <c r="J100" s="16">
        <v>2254</v>
      </c>
      <c r="K100" s="16">
        <v>2315</v>
      </c>
      <c r="L100" s="16">
        <v>2374</v>
      </c>
      <c r="M100" s="16">
        <v>2434</v>
      </c>
      <c r="N100" s="16"/>
      <c r="O100" s="16"/>
      <c r="P100" s="16"/>
      <c r="Q100" s="16"/>
      <c r="R100" s="16"/>
      <c r="S100" s="16"/>
      <c r="T100" s="16"/>
      <c r="U100" s="636"/>
      <c r="V100" s="622"/>
      <c r="W100" s="652">
        <f t="shared" si="15"/>
        <v>11</v>
      </c>
    </row>
    <row r="101" spans="1:23" customFormat="1" x14ac:dyDescent="0.2">
      <c r="A101" s="646"/>
      <c r="B101" s="649">
        <v>5</v>
      </c>
      <c r="C101" s="16">
        <v>1750</v>
      </c>
      <c r="D101" s="16">
        <v>1784</v>
      </c>
      <c r="E101" s="16">
        <v>1890</v>
      </c>
      <c r="F101" s="16">
        <v>1995</v>
      </c>
      <c r="G101" s="16">
        <v>2128</v>
      </c>
      <c r="H101" s="16">
        <v>2192</v>
      </c>
      <c r="I101" s="16">
        <v>2254</v>
      </c>
      <c r="J101" s="16">
        <v>2315</v>
      </c>
      <c r="K101" s="16">
        <v>2374</v>
      </c>
      <c r="L101" s="16">
        <v>2434</v>
      </c>
      <c r="M101" s="16">
        <v>2491</v>
      </c>
      <c r="N101" s="16">
        <v>2557</v>
      </c>
      <c r="O101" s="16"/>
      <c r="P101" s="16"/>
      <c r="Q101" s="16"/>
      <c r="R101" s="16"/>
      <c r="S101" s="16"/>
      <c r="T101" s="16"/>
      <c r="U101" s="636"/>
      <c r="V101" s="622"/>
      <c r="W101" s="652">
        <f t="shared" si="15"/>
        <v>12</v>
      </c>
    </row>
    <row r="102" spans="1:23" customFormat="1" x14ac:dyDescent="0.2">
      <c r="A102" s="646"/>
      <c r="B102" s="649">
        <v>6</v>
      </c>
      <c r="C102" s="16">
        <v>1816</v>
      </c>
      <c r="D102" s="16">
        <v>1890</v>
      </c>
      <c r="E102" s="16">
        <v>2128</v>
      </c>
      <c r="F102" s="16">
        <v>2254</v>
      </c>
      <c r="G102" s="16">
        <v>2315</v>
      </c>
      <c r="H102" s="16">
        <v>2374</v>
      </c>
      <c r="I102" s="16">
        <v>2434</v>
      </c>
      <c r="J102" s="16">
        <v>2491</v>
      </c>
      <c r="K102" s="16">
        <v>2557</v>
      </c>
      <c r="L102" s="16">
        <v>2618</v>
      </c>
      <c r="M102" s="16">
        <v>2677</v>
      </c>
      <c r="N102" s="16"/>
      <c r="O102" s="16"/>
      <c r="P102" s="16"/>
      <c r="Q102" s="16"/>
      <c r="R102" s="16"/>
      <c r="S102" s="16"/>
      <c r="T102" s="16"/>
      <c r="U102" s="636"/>
      <c r="V102" s="622"/>
      <c r="W102" s="652">
        <f t="shared" si="15"/>
        <v>11</v>
      </c>
    </row>
    <row r="103" spans="1:23" customFormat="1" x14ac:dyDescent="0.2">
      <c r="A103" s="646"/>
      <c r="B103" s="649">
        <v>7</v>
      </c>
      <c r="C103" s="16">
        <v>1939</v>
      </c>
      <c r="D103" s="16">
        <v>1995</v>
      </c>
      <c r="E103" s="16">
        <v>2128</v>
      </c>
      <c r="F103" s="16">
        <v>2374</v>
      </c>
      <c r="G103" s="16">
        <v>2491</v>
      </c>
      <c r="H103" s="16">
        <v>2557</v>
      </c>
      <c r="I103" s="16">
        <v>2618</v>
      </c>
      <c r="J103" s="16">
        <v>2677</v>
      </c>
      <c r="K103" s="16">
        <v>2739</v>
      </c>
      <c r="L103" s="16">
        <v>2805</v>
      </c>
      <c r="M103" s="16">
        <v>2873</v>
      </c>
      <c r="N103" s="16">
        <v>2949</v>
      </c>
      <c r="O103" s="16"/>
      <c r="P103" s="16"/>
      <c r="Q103" s="16"/>
      <c r="R103" s="16"/>
      <c r="S103" s="16"/>
      <c r="T103" s="16"/>
      <c r="U103" s="636"/>
      <c r="V103" s="622"/>
      <c r="W103" s="652">
        <f t="shared" si="15"/>
        <v>12</v>
      </c>
    </row>
    <row r="104" spans="1:23" customFormat="1" x14ac:dyDescent="0.2">
      <c r="A104" s="646"/>
      <c r="B104" s="649">
        <v>8</v>
      </c>
      <c r="C104" s="16">
        <v>2192</v>
      </c>
      <c r="D104" s="16">
        <v>2254</v>
      </c>
      <c r="E104" s="16">
        <v>2374</v>
      </c>
      <c r="F104" s="16">
        <v>2618</v>
      </c>
      <c r="G104" s="16">
        <v>2739</v>
      </c>
      <c r="H104" s="16">
        <v>2873</v>
      </c>
      <c r="I104" s="16">
        <v>2949</v>
      </c>
      <c r="J104" s="16">
        <v>3018</v>
      </c>
      <c r="K104" s="16">
        <v>3080</v>
      </c>
      <c r="L104" s="16">
        <v>3146</v>
      </c>
      <c r="M104" s="16">
        <v>3212</v>
      </c>
      <c r="N104" s="16">
        <v>3273</v>
      </c>
      <c r="O104" s="16">
        <v>3331</v>
      </c>
      <c r="P104" s="16"/>
      <c r="Q104" s="16"/>
      <c r="R104" s="16"/>
      <c r="S104" s="16"/>
      <c r="T104" s="16"/>
      <c r="U104" s="636"/>
      <c r="V104" s="622"/>
      <c r="W104" s="652">
        <f t="shared" si="15"/>
        <v>13</v>
      </c>
    </row>
    <row r="105" spans="1:23" customFormat="1" x14ac:dyDescent="0.2">
      <c r="A105" s="646"/>
      <c r="B105" s="649">
        <v>9</v>
      </c>
      <c r="C105" s="16">
        <v>2534</v>
      </c>
      <c r="D105" s="16">
        <v>2661</v>
      </c>
      <c r="E105" s="16">
        <v>2919</v>
      </c>
      <c r="F105" s="16">
        <v>3066</v>
      </c>
      <c r="G105" s="16">
        <v>3193</v>
      </c>
      <c r="H105" s="16">
        <v>3323</v>
      </c>
      <c r="I105" s="16">
        <v>3445</v>
      </c>
      <c r="J105" s="16">
        <v>3567</v>
      </c>
      <c r="K105" s="16">
        <v>3700</v>
      </c>
      <c r="L105" s="16">
        <v>3817</v>
      </c>
      <c r="M105" s="16"/>
      <c r="N105" s="16"/>
      <c r="O105" s="16"/>
      <c r="P105" s="16"/>
      <c r="Q105" s="16"/>
      <c r="R105" s="16"/>
      <c r="S105" s="16"/>
      <c r="T105" s="16"/>
      <c r="U105" s="636"/>
      <c r="V105" s="622"/>
      <c r="W105" s="652">
        <f t="shared" si="15"/>
        <v>10</v>
      </c>
    </row>
    <row r="106" spans="1:23" customFormat="1" x14ac:dyDescent="0.2">
      <c r="A106" s="646"/>
      <c r="B106" s="649">
        <v>10</v>
      </c>
      <c r="C106" s="16">
        <v>2516</v>
      </c>
      <c r="D106" s="16">
        <v>2766</v>
      </c>
      <c r="E106" s="16">
        <v>2901</v>
      </c>
      <c r="F106" s="16">
        <v>3048</v>
      </c>
      <c r="G106" s="16">
        <v>3175</v>
      </c>
      <c r="H106" s="16">
        <v>3305</v>
      </c>
      <c r="I106" s="16">
        <v>3427</v>
      </c>
      <c r="J106" s="16">
        <v>3549</v>
      </c>
      <c r="K106" s="16">
        <v>3682</v>
      </c>
      <c r="L106" s="16">
        <v>3798</v>
      </c>
      <c r="M106" s="16">
        <v>3920</v>
      </c>
      <c r="N106" s="16">
        <v>4038</v>
      </c>
      <c r="O106" s="16">
        <v>4171</v>
      </c>
      <c r="P106" s="16"/>
      <c r="Q106" s="16"/>
      <c r="R106" s="16"/>
      <c r="S106" s="16"/>
      <c r="T106" s="16"/>
      <c r="U106" s="636"/>
      <c r="V106" s="622"/>
      <c r="W106" s="652">
        <f t="shared" si="15"/>
        <v>13</v>
      </c>
    </row>
    <row r="107" spans="1:23" customFormat="1" x14ac:dyDescent="0.2">
      <c r="A107" s="646"/>
      <c r="B107" s="649">
        <v>11</v>
      </c>
      <c r="C107" s="16">
        <v>2643</v>
      </c>
      <c r="D107" s="16">
        <v>2766</v>
      </c>
      <c r="E107" s="16">
        <v>2901</v>
      </c>
      <c r="F107" s="16">
        <v>3048</v>
      </c>
      <c r="G107" s="16">
        <v>3175</v>
      </c>
      <c r="H107" s="16">
        <v>3305</v>
      </c>
      <c r="I107" s="16">
        <v>3427</v>
      </c>
      <c r="J107" s="16">
        <v>3682</v>
      </c>
      <c r="K107" s="16">
        <v>3796</v>
      </c>
      <c r="L107" s="16">
        <v>3920</v>
      </c>
      <c r="M107" s="16">
        <v>4038</v>
      </c>
      <c r="N107" s="16">
        <v>4171</v>
      </c>
      <c r="O107" s="16">
        <v>4302</v>
      </c>
      <c r="P107" s="16">
        <v>4431</v>
      </c>
      <c r="Q107" s="16">
        <v>4553</v>
      </c>
      <c r="R107" s="16">
        <v>4678</v>
      </c>
      <c r="S107" s="16">
        <v>4796</v>
      </c>
      <c r="T107" s="16">
        <v>4861</v>
      </c>
      <c r="U107" s="636"/>
      <c r="V107" s="622"/>
      <c r="W107" s="652">
        <f t="shared" si="15"/>
        <v>18</v>
      </c>
    </row>
    <row r="108" spans="1:23" customFormat="1" x14ac:dyDescent="0.2">
      <c r="A108" s="646"/>
      <c r="B108" s="649">
        <v>12</v>
      </c>
      <c r="C108" s="16">
        <v>3549</v>
      </c>
      <c r="D108" s="16">
        <v>3682</v>
      </c>
      <c r="E108" s="16">
        <v>3796</v>
      </c>
      <c r="F108" s="16">
        <v>3920</v>
      </c>
      <c r="G108" s="16">
        <v>4038</v>
      </c>
      <c r="H108" s="16">
        <v>4171</v>
      </c>
      <c r="I108" s="16">
        <v>4431</v>
      </c>
      <c r="J108" s="16">
        <v>4553</v>
      </c>
      <c r="K108" s="16">
        <v>4678</v>
      </c>
      <c r="L108" s="16">
        <v>4796</v>
      </c>
      <c r="M108" s="16">
        <v>4925</v>
      </c>
      <c r="N108" s="16">
        <v>5050</v>
      </c>
      <c r="O108" s="16">
        <v>5169</v>
      </c>
      <c r="P108" s="16">
        <v>5294</v>
      </c>
      <c r="Q108" s="16">
        <v>5448</v>
      </c>
      <c r="R108" s="16">
        <v>5527</v>
      </c>
      <c r="S108" s="16"/>
      <c r="T108" s="16"/>
      <c r="U108" s="636"/>
      <c r="V108" s="622"/>
      <c r="W108" s="652">
        <f t="shared" si="15"/>
        <v>16</v>
      </c>
    </row>
    <row r="109" spans="1:23" customFormat="1" x14ac:dyDescent="0.2">
      <c r="A109" s="646"/>
      <c r="B109" s="649">
        <v>13</v>
      </c>
      <c r="C109" s="16">
        <v>4302</v>
      </c>
      <c r="D109" s="16">
        <v>4431</v>
      </c>
      <c r="E109" s="16">
        <v>4553</v>
      </c>
      <c r="F109" s="16">
        <v>4678</v>
      </c>
      <c r="G109" s="16">
        <v>4796</v>
      </c>
      <c r="H109" s="16">
        <v>5050</v>
      </c>
      <c r="I109" s="16">
        <v>5169</v>
      </c>
      <c r="J109" s="16">
        <v>5294</v>
      </c>
      <c r="K109" s="16">
        <v>5448</v>
      </c>
      <c r="L109" s="16">
        <v>5604</v>
      </c>
      <c r="M109" s="16">
        <v>5760</v>
      </c>
      <c r="N109" s="16">
        <v>5914</v>
      </c>
      <c r="O109" s="16">
        <v>5990</v>
      </c>
      <c r="P109" s="16"/>
      <c r="Q109" s="16"/>
      <c r="R109" s="16"/>
      <c r="S109" s="16"/>
      <c r="T109" s="16"/>
      <c r="U109" s="636"/>
      <c r="V109" s="622"/>
      <c r="W109" s="652">
        <f t="shared" si="15"/>
        <v>13</v>
      </c>
    </row>
    <row r="110" spans="1:23" customFormat="1" x14ac:dyDescent="0.2">
      <c r="B110" s="649">
        <v>14</v>
      </c>
      <c r="C110" s="16">
        <v>4925</v>
      </c>
      <c r="D110" s="16">
        <v>5050</v>
      </c>
      <c r="E110" s="16">
        <v>5294</v>
      </c>
      <c r="F110" s="16">
        <v>5448</v>
      </c>
      <c r="G110" s="16">
        <v>5604</v>
      </c>
      <c r="H110" s="16">
        <v>5760</v>
      </c>
      <c r="I110" s="16">
        <v>5914</v>
      </c>
      <c r="J110" s="16">
        <v>6071</v>
      </c>
      <c r="K110" s="16">
        <v>6237</v>
      </c>
      <c r="L110" s="16">
        <v>6404</v>
      </c>
      <c r="M110" s="16">
        <v>6578</v>
      </c>
      <c r="N110" s="16"/>
      <c r="O110" s="16"/>
      <c r="P110" s="16"/>
      <c r="Q110" s="16"/>
      <c r="R110" s="16"/>
      <c r="S110" s="16"/>
      <c r="T110" s="16"/>
      <c r="U110" s="636"/>
      <c r="V110" s="622"/>
      <c r="W110" s="652">
        <f t="shared" si="15"/>
        <v>11</v>
      </c>
    </row>
    <row r="111" spans="1:23" customFormat="1" x14ac:dyDescent="0.2">
      <c r="B111" s="649">
        <v>15</v>
      </c>
      <c r="C111" s="16">
        <v>5169</v>
      </c>
      <c r="D111" s="16">
        <v>5294</v>
      </c>
      <c r="E111" s="16">
        <v>5448</v>
      </c>
      <c r="F111" s="16">
        <v>5760</v>
      </c>
      <c r="G111" s="16">
        <v>5914</v>
      </c>
      <c r="H111" s="16">
        <v>6071</v>
      </c>
      <c r="I111" s="16">
        <v>6237</v>
      </c>
      <c r="J111" s="16">
        <v>6404</v>
      </c>
      <c r="K111" s="16">
        <v>6578</v>
      </c>
      <c r="L111" s="16">
        <v>6785</v>
      </c>
      <c r="M111" s="16">
        <v>7003</v>
      </c>
      <c r="N111" s="16">
        <v>7225</v>
      </c>
      <c r="O111" s="16"/>
      <c r="P111" s="16"/>
      <c r="Q111" s="16"/>
      <c r="R111" s="16"/>
      <c r="S111" s="16"/>
      <c r="T111" s="16"/>
      <c r="U111" s="638"/>
      <c r="V111" s="624"/>
      <c r="W111" s="652">
        <f t="shared" si="15"/>
        <v>12</v>
      </c>
    </row>
    <row r="112" spans="1:23" customFormat="1" x14ac:dyDescent="0.2">
      <c r="B112" s="649">
        <v>16</v>
      </c>
      <c r="C112" s="16">
        <v>5604</v>
      </c>
      <c r="D112" s="16">
        <v>5760</v>
      </c>
      <c r="E112" s="16">
        <v>5914</v>
      </c>
      <c r="F112" s="16">
        <v>6237</v>
      </c>
      <c r="G112" s="16">
        <v>6404</v>
      </c>
      <c r="H112" s="16">
        <v>6578</v>
      </c>
      <c r="I112" s="16">
        <v>6785</v>
      </c>
      <c r="J112" s="16">
        <v>7003</v>
      </c>
      <c r="K112" s="16">
        <v>7225</v>
      </c>
      <c r="L112" s="16">
        <v>7455</v>
      </c>
      <c r="M112" s="16">
        <v>7689</v>
      </c>
      <c r="N112" s="16">
        <v>7934</v>
      </c>
      <c r="O112" s="16"/>
      <c r="P112" s="16"/>
      <c r="Q112" s="16"/>
      <c r="R112" s="16"/>
      <c r="S112" s="16"/>
      <c r="T112" s="16"/>
      <c r="U112" s="638"/>
      <c r="V112" s="624"/>
      <c r="W112" s="652">
        <f t="shared" si="15"/>
        <v>12</v>
      </c>
    </row>
    <row r="113" spans="1:25" customFormat="1" x14ac:dyDescent="0.2"/>
    <row r="114" spans="1:25" customFormat="1" x14ac:dyDescent="0.2">
      <c r="A114" s="646"/>
      <c r="B114" s="647" t="s">
        <v>12</v>
      </c>
      <c r="C114" s="673">
        <v>44197</v>
      </c>
      <c r="D114" s="674"/>
      <c r="E114" s="665"/>
      <c r="F114" s="649"/>
      <c r="G114" s="649"/>
      <c r="H114" s="649"/>
      <c r="I114" s="649"/>
      <c r="J114" s="649"/>
      <c r="K114" s="649"/>
      <c r="L114" s="649"/>
      <c r="M114" s="649"/>
      <c r="N114" s="649"/>
      <c r="O114" s="649"/>
      <c r="P114" s="649"/>
      <c r="Q114" s="649"/>
      <c r="R114" s="649"/>
      <c r="S114" s="649"/>
      <c r="T114" s="649"/>
      <c r="U114" s="649"/>
      <c r="V114" s="649"/>
      <c r="W114" s="649"/>
    </row>
    <row r="115" spans="1:25" customFormat="1" x14ac:dyDescent="0.2">
      <c r="A115" s="646"/>
      <c r="B115" s="648" t="s">
        <v>13</v>
      </c>
      <c r="C115" s="650">
        <v>1</v>
      </c>
      <c r="D115" s="650">
        <v>2</v>
      </c>
      <c r="E115" s="650">
        <v>3</v>
      </c>
      <c r="F115" s="650">
        <v>4</v>
      </c>
      <c r="G115" s="650">
        <v>5</v>
      </c>
      <c r="H115" s="650">
        <v>6</v>
      </c>
      <c r="I115" s="650">
        <v>7</v>
      </c>
      <c r="J115" s="650">
        <v>8</v>
      </c>
      <c r="K115" s="650">
        <v>9</v>
      </c>
      <c r="L115" s="650">
        <v>10</v>
      </c>
      <c r="M115" s="650">
        <v>11</v>
      </c>
      <c r="N115" s="650">
        <v>12</v>
      </c>
      <c r="O115" s="650">
        <v>13</v>
      </c>
      <c r="P115" s="650">
        <v>14</v>
      </c>
      <c r="Q115" s="650">
        <v>15</v>
      </c>
      <c r="R115" s="650">
        <v>16</v>
      </c>
      <c r="S115" s="650">
        <v>17</v>
      </c>
      <c r="T115" s="650">
        <v>18</v>
      </c>
      <c r="U115" s="650">
        <v>19</v>
      </c>
      <c r="V115" s="650">
        <v>20</v>
      </c>
      <c r="W115" s="650" t="s">
        <v>14</v>
      </c>
    </row>
    <row r="116" spans="1:25" customFormat="1" x14ac:dyDescent="0.2">
      <c r="A116" s="646"/>
      <c r="B116" s="646" t="s">
        <v>366</v>
      </c>
      <c r="C116" s="666">
        <v>2678</v>
      </c>
      <c r="D116" s="666">
        <v>2761</v>
      </c>
      <c r="E116" s="666">
        <v>2846</v>
      </c>
      <c r="F116" s="666">
        <v>2935</v>
      </c>
      <c r="G116" s="666">
        <v>3026</v>
      </c>
      <c r="H116" s="666">
        <v>3119</v>
      </c>
      <c r="I116" s="666">
        <v>3217</v>
      </c>
      <c r="J116" s="666">
        <v>3316</v>
      </c>
      <c r="K116" s="666">
        <v>3419</v>
      </c>
      <c r="L116" s="666">
        <v>3525</v>
      </c>
      <c r="M116" s="666">
        <v>3634</v>
      </c>
      <c r="N116" s="666">
        <v>3747</v>
      </c>
      <c r="O116" s="666">
        <v>3862</v>
      </c>
      <c r="P116" s="666">
        <v>3982</v>
      </c>
      <c r="Q116" s="666">
        <v>4113</v>
      </c>
      <c r="R116" s="667"/>
      <c r="S116" s="667"/>
      <c r="T116" s="667"/>
      <c r="U116" s="667"/>
      <c r="V116" s="667"/>
      <c r="W116" s="668">
        <f>COUNTA(C116:V116)</f>
        <v>15</v>
      </c>
      <c r="Y116" s="669" t="s">
        <v>375</v>
      </c>
    </row>
    <row r="117" spans="1:25" customFormat="1" x14ac:dyDescent="0.2">
      <c r="A117" s="646"/>
      <c r="B117" s="646" t="s">
        <v>367</v>
      </c>
      <c r="C117" s="666">
        <v>2758</v>
      </c>
      <c r="D117" s="666">
        <v>2851</v>
      </c>
      <c r="E117" s="666">
        <v>2948</v>
      </c>
      <c r="F117" s="666">
        <v>3047</v>
      </c>
      <c r="G117" s="666">
        <v>3150</v>
      </c>
      <c r="H117" s="666">
        <v>3257</v>
      </c>
      <c r="I117" s="666">
        <v>3367</v>
      </c>
      <c r="J117" s="666">
        <v>3481</v>
      </c>
      <c r="K117" s="666">
        <v>3598</v>
      </c>
      <c r="L117" s="666">
        <v>3720</v>
      </c>
      <c r="M117" s="666">
        <v>3845</v>
      </c>
      <c r="N117" s="666">
        <v>3976</v>
      </c>
      <c r="O117" s="666">
        <v>4110</v>
      </c>
      <c r="P117" s="666">
        <v>4249</v>
      </c>
      <c r="Q117" s="666">
        <v>4434</v>
      </c>
      <c r="R117" s="667"/>
      <c r="S117" s="667"/>
      <c r="T117" s="667"/>
      <c r="U117" s="667"/>
      <c r="V117" s="667"/>
      <c r="W117" s="668">
        <f t="shared" ref="W117:W151" si="18">COUNTA(C117:V117)</f>
        <v>15</v>
      </c>
    </row>
    <row r="118" spans="1:25" customFormat="1" x14ac:dyDescent="0.2">
      <c r="A118" s="646"/>
      <c r="B118" s="646" t="s">
        <v>368</v>
      </c>
      <c r="C118" s="666">
        <v>2812</v>
      </c>
      <c r="D118" s="666">
        <v>2933</v>
      </c>
      <c r="E118" s="666">
        <v>3059</v>
      </c>
      <c r="F118" s="666">
        <v>3190</v>
      </c>
      <c r="G118" s="666">
        <v>3327</v>
      </c>
      <c r="H118" s="666">
        <v>3470</v>
      </c>
      <c r="I118" s="666">
        <v>3619</v>
      </c>
      <c r="J118" s="666">
        <v>3776</v>
      </c>
      <c r="K118" s="666">
        <v>3937</v>
      </c>
      <c r="L118" s="666">
        <v>4107</v>
      </c>
      <c r="M118" s="666">
        <v>4283</v>
      </c>
      <c r="N118" s="666">
        <v>4468</v>
      </c>
      <c r="O118" s="666">
        <v>4660</v>
      </c>
      <c r="P118" s="666">
        <v>4861</v>
      </c>
      <c r="Q118" s="666">
        <v>5070</v>
      </c>
      <c r="R118" s="667"/>
      <c r="S118" s="667"/>
      <c r="T118" s="667"/>
      <c r="U118" s="667"/>
      <c r="V118" s="667"/>
      <c r="W118" s="668">
        <f t="shared" si="18"/>
        <v>15</v>
      </c>
    </row>
    <row r="119" spans="1:25" customFormat="1" x14ac:dyDescent="0.2">
      <c r="A119" s="646"/>
      <c r="B119" s="646" t="s">
        <v>369</v>
      </c>
      <c r="C119" s="666">
        <v>2812</v>
      </c>
      <c r="D119" s="666">
        <v>2933</v>
      </c>
      <c r="E119" s="666">
        <v>3094</v>
      </c>
      <c r="F119" s="666">
        <v>3265</v>
      </c>
      <c r="G119" s="666">
        <v>3436</v>
      </c>
      <c r="H119" s="666">
        <v>3615</v>
      </c>
      <c r="I119" s="666">
        <v>3800</v>
      </c>
      <c r="J119" s="666">
        <v>3989</v>
      </c>
      <c r="K119" s="666">
        <v>4187</v>
      </c>
      <c r="L119" s="666">
        <v>4393</v>
      </c>
      <c r="M119" s="666">
        <v>4605</v>
      </c>
      <c r="N119" s="666">
        <v>4823</v>
      </c>
      <c r="O119" s="666">
        <v>5050</v>
      </c>
      <c r="P119" s="666">
        <v>5283</v>
      </c>
      <c r="Q119" s="666">
        <v>5532</v>
      </c>
      <c r="R119" s="667"/>
      <c r="S119" s="667"/>
      <c r="T119" s="667"/>
      <c r="U119" s="667"/>
      <c r="V119" s="667"/>
      <c r="W119" s="668">
        <f t="shared" si="18"/>
        <v>15</v>
      </c>
    </row>
    <row r="120" spans="1:25" customFormat="1" x14ac:dyDescent="0.2">
      <c r="A120" s="646"/>
      <c r="B120" s="651" t="s">
        <v>370</v>
      </c>
      <c r="C120" s="16">
        <v>3354</v>
      </c>
      <c r="D120" s="16">
        <v>3460</v>
      </c>
      <c r="E120" s="16">
        <v>3568</v>
      </c>
      <c r="F120" s="16">
        <v>3680</v>
      </c>
      <c r="G120" s="16">
        <v>3796</v>
      </c>
      <c r="H120" s="16">
        <v>3915</v>
      </c>
      <c r="I120" s="16">
        <v>4038</v>
      </c>
      <c r="J120" s="16">
        <v>4165</v>
      </c>
      <c r="K120" s="16">
        <v>4296</v>
      </c>
      <c r="L120" s="16">
        <v>4431</v>
      </c>
      <c r="M120" s="16">
        <v>4570</v>
      </c>
      <c r="N120" s="16">
        <v>4713</v>
      </c>
      <c r="O120" s="16">
        <v>4861</v>
      </c>
      <c r="P120" s="16"/>
      <c r="Q120" s="16"/>
      <c r="R120" s="16"/>
      <c r="S120" s="16"/>
      <c r="T120" s="16"/>
      <c r="U120" s="16"/>
      <c r="V120" s="16"/>
      <c r="W120" s="652">
        <f t="shared" si="18"/>
        <v>13</v>
      </c>
    </row>
    <row r="121" spans="1:25" customFormat="1" x14ac:dyDescent="0.2">
      <c r="A121" s="646"/>
      <c r="B121" s="651" t="s">
        <v>371</v>
      </c>
      <c r="C121" s="16">
        <v>3459</v>
      </c>
      <c r="D121" s="16">
        <v>3577</v>
      </c>
      <c r="E121" s="16">
        <v>3699</v>
      </c>
      <c r="F121" s="16">
        <v>3824</v>
      </c>
      <c r="G121" s="16">
        <v>3955</v>
      </c>
      <c r="H121" s="16">
        <v>4089</v>
      </c>
      <c r="I121" s="16">
        <v>4229</v>
      </c>
      <c r="J121" s="16">
        <v>4373</v>
      </c>
      <c r="K121" s="16">
        <v>4521</v>
      </c>
      <c r="L121" s="16">
        <v>4675</v>
      </c>
      <c r="M121" s="16">
        <v>4835</v>
      </c>
      <c r="N121" s="16">
        <v>4999</v>
      </c>
      <c r="O121" s="16">
        <v>5169</v>
      </c>
      <c r="P121" s="16">
        <v>5345</v>
      </c>
      <c r="Q121" s="16">
        <v>5527</v>
      </c>
      <c r="R121" s="16"/>
      <c r="S121" s="16"/>
      <c r="T121" s="16"/>
      <c r="U121" s="16"/>
      <c r="V121" s="16"/>
      <c r="W121" s="652">
        <f t="shared" si="18"/>
        <v>15</v>
      </c>
    </row>
    <row r="122" spans="1:25" customFormat="1" x14ac:dyDescent="0.2">
      <c r="A122" s="646"/>
      <c r="B122" s="651" t="s">
        <v>372</v>
      </c>
      <c r="C122" s="16">
        <v>3563</v>
      </c>
      <c r="D122" s="16">
        <v>3689</v>
      </c>
      <c r="E122" s="16">
        <v>3819</v>
      </c>
      <c r="F122" s="16">
        <v>3954</v>
      </c>
      <c r="G122" s="16">
        <v>4093</v>
      </c>
      <c r="H122" s="16">
        <v>4237</v>
      </c>
      <c r="I122" s="16">
        <v>4387</v>
      </c>
      <c r="J122" s="16">
        <v>4541</v>
      </c>
      <c r="K122" s="16">
        <v>4701</v>
      </c>
      <c r="L122" s="16">
        <v>4867</v>
      </c>
      <c r="M122" s="16">
        <v>5039</v>
      </c>
      <c r="N122" s="16">
        <v>5216</v>
      </c>
      <c r="O122" s="16">
        <v>5400</v>
      </c>
      <c r="P122" s="16">
        <v>5590</v>
      </c>
      <c r="Q122" s="16">
        <v>5787</v>
      </c>
      <c r="R122" s="16">
        <v>5990</v>
      </c>
      <c r="S122" s="16"/>
      <c r="T122" s="16"/>
      <c r="U122" s="16"/>
      <c r="V122" s="16"/>
      <c r="W122" s="652">
        <f t="shared" si="18"/>
        <v>16</v>
      </c>
    </row>
    <row r="123" spans="1:25" customFormat="1" x14ac:dyDescent="0.2">
      <c r="A123" s="646"/>
      <c r="B123" s="651" t="s">
        <v>373</v>
      </c>
      <c r="C123" s="16">
        <v>3668</v>
      </c>
      <c r="D123" s="16">
        <v>3784</v>
      </c>
      <c r="E123" s="16">
        <v>3903</v>
      </c>
      <c r="F123" s="16">
        <v>4026</v>
      </c>
      <c r="G123" s="16">
        <v>4153</v>
      </c>
      <c r="H123" s="16">
        <v>4284</v>
      </c>
      <c r="I123" s="16">
        <v>4419</v>
      </c>
      <c r="J123" s="16">
        <v>4558</v>
      </c>
      <c r="K123" s="16">
        <v>4702</v>
      </c>
      <c r="L123" s="16">
        <v>4850</v>
      </c>
      <c r="M123" s="16">
        <v>5003</v>
      </c>
      <c r="N123" s="16">
        <v>5161</v>
      </c>
      <c r="O123" s="16">
        <v>5324</v>
      </c>
      <c r="P123" s="16">
        <v>5491</v>
      </c>
      <c r="Q123" s="16">
        <v>5665</v>
      </c>
      <c r="R123" s="16">
        <v>5843</v>
      </c>
      <c r="S123" s="16">
        <v>6027</v>
      </c>
      <c r="T123" s="16">
        <v>6217</v>
      </c>
      <c r="U123" s="16"/>
      <c r="V123" s="16"/>
      <c r="W123" s="652">
        <f t="shared" si="18"/>
        <v>18</v>
      </c>
    </row>
    <row r="124" spans="1:25" customFormat="1" x14ac:dyDescent="0.2">
      <c r="A124" s="646"/>
      <c r="B124" s="651" t="s">
        <v>374</v>
      </c>
      <c r="C124" s="16">
        <v>3424</v>
      </c>
      <c r="D124" s="16">
        <v>3676</v>
      </c>
      <c r="E124" s="16">
        <v>3912</v>
      </c>
      <c r="F124" s="16">
        <v>4162</v>
      </c>
      <c r="G124" s="16">
        <v>4422</v>
      </c>
      <c r="H124" s="16">
        <v>4668</v>
      </c>
      <c r="I124" s="16">
        <v>4914</v>
      </c>
      <c r="J124" s="16">
        <v>5037</v>
      </c>
      <c r="K124" s="16">
        <v>5157</v>
      </c>
      <c r="L124" s="16">
        <v>5280</v>
      </c>
      <c r="M124" s="16">
        <v>5435</v>
      </c>
      <c r="N124" s="16">
        <v>5589</v>
      </c>
      <c r="O124" s="16">
        <v>5743</v>
      </c>
      <c r="P124" s="16">
        <v>5898</v>
      </c>
      <c r="Q124" s="16">
        <v>6054</v>
      </c>
      <c r="R124" s="16">
        <v>6218</v>
      </c>
      <c r="S124" s="16">
        <v>6386</v>
      </c>
      <c r="T124" s="16">
        <v>6559</v>
      </c>
      <c r="U124" s="16"/>
      <c r="V124" s="16"/>
      <c r="W124" s="652">
        <f t="shared" si="18"/>
        <v>18</v>
      </c>
    </row>
    <row r="125" spans="1:25" customFormat="1" x14ac:dyDescent="0.2">
      <c r="A125" s="646"/>
      <c r="B125" s="2" t="s">
        <v>19</v>
      </c>
      <c r="C125" s="622">
        <v>1653.6</v>
      </c>
      <c r="D125" s="622">
        <v>1683</v>
      </c>
      <c r="E125" s="622">
        <v>1752</v>
      </c>
      <c r="F125" s="622">
        <v>1784</v>
      </c>
      <c r="G125" s="622">
        <v>1820</v>
      </c>
      <c r="H125" s="622">
        <v>1858</v>
      </c>
      <c r="I125" s="622">
        <v>1907</v>
      </c>
      <c r="J125" s="622"/>
      <c r="K125" s="636"/>
      <c r="L125" s="636"/>
      <c r="M125" s="636"/>
      <c r="N125" s="636"/>
      <c r="O125" s="636"/>
      <c r="P125" s="636"/>
      <c r="Q125" s="636"/>
      <c r="R125" s="636"/>
      <c r="S125" s="636"/>
      <c r="T125" s="636"/>
      <c r="U125" s="636"/>
      <c r="V125" s="622"/>
      <c r="W125" s="652">
        <f t="shared" si="18"/>
        <v>7</v>
      </c>
    </row>
    <row r="126" spans="1:25" customFormat="1" x14ac:dyDescent="0.2">
      <c r="A126" s="646"/>
      <c r="B126" s="649" t="s">
        <v>23</v>
      </c>
      <c r="C126" s="622">
        <v>1784</v>
      </c>
      <c r="D126" s="622">
        <v>1858</v>
      </c>
      <c r="E126" s="622">
        <v>1907</v>
      </c>
      <c r="F126" s="622">
        <v>1963</v>
      </c>
      <c r="G126" s="622">
        <v>2031</v>
      </c>
      <c r="H126" s="622">
        <v>2096</v>
      </c>
      <c r="I126" s="622"/>
      <c r="J126" s="622"/>
      <c r="K126" s="636"/>
      <c r="L126" s="636"/>
      <c r="M126" s="636"/>
      <c r="N126" s="636"/>
      <c r="O126" s="636"/>
      <c r="P126" s="636"/>
      <c r="Q126" s="636"/>
      <c r="R126" s="636"/>
      <c r="S126" s="636"/>
      <c r="T126" s="636"/>
      <c r="U126" s="636"/>
      <c r="V126" s="622"/>
      <c r="W126" s="652">
        <f t="shared" si="18"/>
        <v>6</v>
      </c>
    </row>
    <row r="127" spans="1:25" customFormat="1" x14ac:dyDescent="0.2">
      <c r="A127" s="646"/>
      <c r="B127" s="649" t="s">
        <v>20</v>
      </c>
      <c r="C127" s="622">
        <v>1858</v>
      </c>
      <c r="D127" s="622">
        <v>1963</v>
      </c>
      <c r="E127" s="622">
        <v>2031</v>
      </c>
      <c r="F127" s="622">
        <v>2096</v>
      </c>
      <c r="G127" s="622">
        <v>2160</v>
      </c>
      <c r="H127" s="622"/>
      <c r="I127" s="622"/>
      <c r="J127" s="622"/>
      <c r="K127" s="636"/>
      <c r="L127" s="636"/>
      <c r="M127" s="636"/>
      <c r="N127" s="636"/>
      <c r="O127" s="636"/>
      <c r="P127" s="636"/>
      <c r="Q127" s="636"/>
      <c r="R127" s="636"/>
      <c r="S127" s="636"/>
      <c r="T127" s="636"/>
      <c r="U127" s="636"/>
      <c r="V127" s="622"/>
      <c r="W127" s="652">
        <f t="shared" si="18"/>
        <v>5</v>
      </c>
    </row>
    <row r="128" spans="1:25" customFormat="1" x14ac:dyDescent="0.2">
      <c r="A128" s="646"/>
      <c r="B128" s="649" t="s">
        <v>365</v>
      </c>
      <c r="C128" s="622">
        <v>1653.6</v>
      </c>
      <c r="D128" s="622">
        <v>1709</v>
      </c>
      <c r="E128" s="622">
        <v>1764</v>
      </c>
      <c r="F128" s="622">
        <v>1819</v>
      </c>
      <c r="G128" s="622"/>
      <c r="H128" s="622"/>
      <c r="I128" s="622"/>
      <c r="J128" s="622"/>
      <c r="K128" s="622"/>
      <c r="L128" s="636"/>
      <c r="M128" s="636"/>
      <c r="N128" s="636"/>
      <c r="O128" s="636"/>
      <c r="P128" s="636"/>
      <c r="Q128" s="636"/>
      <c r="R128" s="636"/>
      <c r="S128" s="636"/>
      <c r="T128" s="636"/>
      <c r="U128" s="636"/>
      <c r="V128" s="622"/>
      <c r="W128" s="652">
        <f t="shared" si="18"/>
        <v>4</v>
      </c>
    </row>
    <row r="129" spans="1:23" customFormat="1" x14ac:dyDescent="0.2">
      <c r="A129" s="646"/>
      <c r="B129" s="651" t="s">
        <v>347</v>
      </c>
      <c r="C129" s="16">
        <v>2678</v>
      </c>
      <c r="D129" s="16">
        <v>2761</v>
      </c>
      <c r="E129" s="16">
        <v>2846</v>
      </c>
      <c r="F129" s="16">
        <v>2935</v>
      </c>
      <c r="G129" s="16">
        <v>3026</v>
      </c>
      <c r="H129" s="16">
        <v>3119</v>
      </c>
      <c r="I129" s="16">
        <v>3217</v>
      </c>
      <c r="J129" s="16">
        <v>3316</v>
      </c>
      <c r="K129" s="16">
        <v>3419</v>
      </c>
      <c r="L129" s="16">
        <v>3525</v>
      </c>
      <c r="M129" s="16">
        <v>3634</v>
      </c>
      <c r="N129" s="16">
        <v>3747</v>
      </c>
      <c r="O129" s="16">
        <v>3862</v>
      </c>
      <c r="P129" s="16">
        <v>3982</v>
      </c>
      <c r="Q129" s="16">
        <v>4113</v>
      </c>
      <c r="R129" s="636"/>
      <c r="S129" s="636"/>
      <c r="T129" s="636"/>
      <c r="U129" s="636"/>
      <c r="V129" s="622"/>
      <c r="W129" s="652">
        <f t="shared" si="18"/>
        <v>15</v>
      </c>
    </row>
    <row r="130" spans="1:23" customFormat="1" x14ac:dyDescent="0.2">
      <c r="A130" s="646"/>
      <c r="B130" s="651" t="s">
        <v>348</v>
      </c>
      <c r="C130" s="16">
        <v>2758</v>
      </c>
      <c r="D130" s="16">
        <v>2851</v>
      </c>
      <c r="E130" s="16">
        <v>2948</v>
      </c>
      <c r="F130" s="16">
        <v>3047</v>
      </c>
      <c r="G130" s="16">
        <v>3150</v>
      </c>
      <c r="H130" s="16">
        <v>3257</v>
      </c>
      <c r="I130" s="16">
        <v>3367</v>
      </c>
      <c r="J130" s="16">
        <v>3481</v>
      </c>
      <c r="K130" s="16">
        <v>3598</v>
      </c>
      <c r="L130" s="16">
        <v>3720</v>
      </c>
      <c r="M130" s="16">
        <v>3845</v>
      </c>
      <c r="N130" s="16">
        <v>3976</v>
      </c>
      <c r="O130" s="16">
        <v>4110</v>
      </c>
      <c r="P130" s="16">
        <v>4249</v>
      </c>
      <c r="Q130" s="16">
        <v>4434</v>
      </c>
      <c r="R130" s="636"/>
      <c r="S130" s="636"/>
      <c r="T130" s="636"/>
      <c r="U130" s="636"/>
      <c r="V130" s="622"/>
      <c r="W130" s="652">
        <f t="shared" si="18"/>
        <v>15</v>
      </c>
    </row>
    <row r="131" spans="1:23" customFormat="1" x14ac:dyDescent="0.2">
      <c r="A131" s="646"/>
      <c r="B131" s="651" t="s">
        <v>349</v>
      </c>
      <c r="C131" s="16">
        <v>2812</v>
      </c>
      <c r="D131" s="16">
        <v>2933</v>
      </c>
      <c r="E131" s="16">
        <v>3059</v>
      </c>
      <c r="F131" s="16">
        <v>3190</v>
      </c>
      <c r="G131" s="16">
        <v>3327</v>
      </c>
      <c r="H131" s="16">
        <v>3470</v>
      </c>
      <c r="I131" s="16">
        <v>3619</v>
      </c>
      <c r="J131" s="16">
        <v>3776</v>
      </c>
      <c r="K131" s="16">
        <v>3937</v>
      </c>
      <c r="L131" s="16">
        <v>4107</v>
      </c>
      <c r="M131" s="16">
        <v>4283</v>
      </c>
      <c r="N131" s="16">
        <v>4468</v>
      </c>
      <c r="O131" s="16">
        <v>4660</v>
      </c>
      <c r="P131" s="16">
        <v>4861</v>
      </c>
      <c r="Q131" s="16">
        <v>5070</v>
      </c>
      <c r="R131" s="636"/>
      <c r="S131" s="636"/>
      <c r="T131" s="636"/>
      <c r="U131" s="636"/>
      <c r="V131" s="622"/>
      <c r="W131" s="652">
        <f t="shared" si="18"/>
        <v>15</v>
      </c>
    </row>
    <row r="132" spans="1:23" customFormat="1" x14ac:dyDescent="0.2">
      <c r="A132" s="646"/>
      <c r="B132" s="651" t="s">
        <v>350</v>
      </c>
      <c r="C132" s="16">
        <v>2812</v>
      </c>
      <c r="D132" s="16">
        <v>2933</v>
      </c>
      <c r="E132" s="16">
        <v>3094</v>
      </c>
      <c r="F132" s="16">
        <v>3265</v>
      </c>
      <c r="G132" s="16">
        <v>3436</v>
      </c>
      <c r="H132" s="16">
        <v>3615</v>
      </c>
      <c r="I132" s="16">
        <v>3800</v>
      </c>
      <c r="J132" s="16">
        <v>3989</v>
      </c>
      <c r="K132" s="16">
        <v>4187</v>
      </c>
      <c r="L132" s="16">
        <v>4393</v>
      </c>
      <c r="M132" s="16">
        <v>4605</v>
      </c>
      <c r="N132" s="16">
        <v>4823</v>
      </c>
      <c r="O132" s="16">
        <v>5050</v>
      </c>
      <c r="P132" s="16">
        <v>5283</v>
      </c>
      <c r="Q132" s="16">
        <v>5532</v>
      </c>
      <c r="R132" s="636"/>
      <c r="S132" s="636"/>
      <c r="T132" s="636"/>
      <c r="U132" s="636"/>
      <c r="V132" s="622"/>
      <c r="W132" s="652">
        <f t="shared" si="18"/>
        <v>15</v>
      </c>
    </row>
    <row r="133" spans="1:23" customFormat="1" x14ac:dyDescent="0.2">
      <c r="A133" s="646"/>
      <c r="B133" s="651" t="s">
        <v>351</v>
      </c>
      <c r="C133" s="16">
        <v>3544</v>
      </c>
      <c r="D133" s="16">
        <v>3677</v>
      </c>
      <c r="E133" s="16">
        <v>3796</v>
      </c>
      <c r="F133" s="16">
        <v>4035</v>
      </c>
      <c r="G133" s="16">
        <v>4299</v>
      </c>
      <c r="H133" s="16">
        <v>4466</v>
      </c>
      <c r="I133" s="16">
        <v>4635</v>
      </c>
      <c r="J133" s="16">
        <v>4803</v>
      </c>
      <c r="K133" s="16">
        <v>4972</v>
      </c>
      <c r="L133" s="16">
        <v>5139</v>
      </c>
      <c r="M133" s="16">
        <v>5310</v>
      </c>
      <c r="N133" s="16">
        <v>5479</v>
      </c>
      <c r="O133" s="16">
        <v>5648</v>
      </c>
      <c r="P133" s="16">
        <v>5816</v>
      </c>
      <c r="Q133" s="16">
        <v>5990</v>
      </c>
      <c r="R133" s="636"/>
      <c r="S133" s="636"/>
      <c r="T133" s="636"/>
      <c r="U133" s="636"/>
      <c r="V133" s="622"/>
      <c r="W133" s="652">
        <f t="shared" si="18"/>
        <v>15</v>
      </c>
    </row>
    <row r="134" spans="1:23" customFormat="1" x14ac:dyDescent="0.2">
      <c r="A134" s="646"/>
      <c r="B134" s="649" t="s">
        <v>17</v>
      </c>
      <c r="C134" s="622">
        <f>0.5*C129</f>
        <v>1339</v>
      </c>
      <c r="D134" s="623"/>
      <c r="E134" s="623"/>
      <c r="F134" s="623"/>
      <c r="G134" s="623"/>
      <c r="H134" s="623"/>
      <c r="I134" s="623"/>
      <c r="J134" s="623"/>
      <c r="K134" s="623"/>
      <c r="L134" s="623"/>
      <c r="M134" s="623"/>
      <c r="N134" s="623"/>
      <c r="O134" s="623"/>
      <c r="P134" s="623"/>
      <c r="Q134" s="623"/>
      <c r="R134" s="636"/>
      <c r="S134" s="637"/>
      <c r="T134" s="637"/>
      <c r="U134" s="637"/>
      <c r="V134" s="623"/>
      <c r="W134" s="652">
        <f t="shared" si="18"/>
        <v>1</v>
      </c>
    </row>
    <row r="135" spans="1:23" customFormat="1" x14ac:dyDescent="0.2">
      <c r="A135" s="646"/>
      <c r="B135" s="649" t="s">
        <v>18</v>
      </c>
      <c r="C135" s="622">
        <f>0.5*C130</f>
        <v>1379</v>
      </c>
      <c r="D135" s="623"/>
      <c r="E135" s="623"/>
      <c r="F135" s="623"/>
      <c r="G135" s="623"/>
      <c r="H135" s="623"/>
      <c r="I135" s="623"/>
      <c r="J135" s="623"/>
      <c r="K135" s="623"/>
      <c r="L135" s="623"/>
      <c r="M135" s="623"/>
      <c r="N135" s="623"/>
      <c r="O135" s="623"/>
      <c r="P135" s="623"/>
      <c r="Q135" s="623"/>
      <c r="R135" s="636"/>
      <c r="S135" s="637"/>
      <c r="T135" s="637"/>
      <c r="U135" s="637"/>
      <c r="V135" s="623"/>
      <c r="W135" s="652">
        <f t="shared" si="18"/>
        <v>1</v>
      </c>
    </row>
    <row r="136" spans="1:23" customFormat="1" x14ac:dyDescent="0.2">
      <c r="A136" s="646"/>
      <c r="B136" s="649">
        <v>1</v>
      </c>
      <c r="C136" s="622">
        <v>1686</v>
      </c>
      <c r="D136" s="622">
        <v>1715</v>
      </c>
      <c r="E136" s="16">
        <v>1784</v>
      </c>
      <c r="F136" s="16">
        <v>1816</v>
      </c>
      <c r="G136" s="16">
        <v>1853</v>
      </c>
      <c r="H136" s="16">
        <v>1890</v>
      </c>
      <c r="I136" s="16">
        <v>1939</v>
      </c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636"/>
      <c r="V136" s="622"/>
      <c r="W136" s="652">
        <f t="shared" si="18"/>
        <v>7</v>
      </c>
    </row>
    <row r="137" spans="1:23" customFormat="1" x14ac:dyDescent="0.2">
      <c r="A137" s="646"/>
      <c r="B137" s="649">
        <v>2</v>
      </c>
      <c r="C137" s="622">
        <v>1686</v>
      </c>
      <c r="D137" s="16">
        <v>1750</v>
      </c>
      <c r="E137" s="16">
        <v>1816</v>
      </c>
      <c r="F137" s="16">
        <v>1890</v>
      </c>
      <c r="G137" s="16">
        <v>1939</v>
      </c>
      <c r="H137" s="16">
        <v>1995</v>
      </c>
      <c r="I137" s="16">
        <v>2063</v>
      </c>
      <c r="J137" s="16">
        <v>2128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636"/>
      <c r="V137" s="622"/>
      <c r="W137" s="652">
        <f t="shared" si="18"/>
        <v>8</v>
      </c>
    </row>
    <row r="138" spans="1:23" customFormat="1" x14ac:dyDescent="0.2">
      <c r="A138" s="646"/>
      <c r="B138" s="649">
        <v>3</v>
      </c>
      <c r="C138" s="622">
        <v>1686</v>
      </c>
      <c r="D138" s="16">
        <v>1816</v>
      </c>
      <c r="E138" s="16">
        <v>1890</v>
      </c>
      <c r="F138" s="16">
        <v>1995</v>
      </c>
      <c r="G138" s="16">
        <v>2063</v>
      </c>
      <c r="H138" s="16">
        <v>2128</v>
      </c>
      <c r="I138" s="16">
        <v>2192</v>
      </c>
      <c r="J138" s="16">
        <v>2254</v>
      </c>
      <c r="K138" s="16">
        <v>2315</v>
      </c>
      <c r="L138" s="16"/>
      <c r="M138" s="16"/>
      <c r="N138" s="16"/>
      <c r="O138" s="16"/>
      <c r="P138" s="16"/>
      <c r="Q138" s="16"/>
      <c r="R138" s="16"/>
      <c r="S138" s="16"/>
      <c r="T138" s="16"/>
      <c r="U138" s="636"/>
      <c r="V138" s="622"/>
      <c r="W138" s="652">
        <f t="shared" si="18"/>
        <v>9</v>
      </c>
    </row>
    <row r="139" spans="1:23" customFormat="1" x14ac:dyDescent="0.2">
      <c r="A139" s="646"/>
      <c r="B139" s="649">
        <v>4</v>
      </c>
      <c r="C139" s="622">
        <v>1715</v>
      </c>
      <c r="D139" s="16">
        <v>1784</v>
      </c>
      <c r="E139" s="16">
        <v>1853</v>
      </c>
      <c r="F139" s="16">
        <v>1939</v>
      </c>
      <c r="G139" s="16">
        <v>2063</v>
      </c>
      <c r="H139" s="16">
        <v>2128</v>
      </c>
      <c r="I139" s="16">
        <v>2192</v>
      </c>
      <c r="J139" s="16">
        <v>2254</v>
      </c>
      <c r="K139" s="16">
        <v>2315</v>
      </c>
      <c r="L139" s="16">
        <v>2374</v>
      </c>
      <c r="M139" s="16">
        <v>2434</v>
      </c>
      <c r="N139" s="16"/>
      <c r="O139" s="16"/>
      <c r="P139" s="16"/>
      <c r="Q139" s="16"/>
      <c r="R139" s="16"/>
      <c r="S139" s="16"/>
      <c r="T139" s="16"/>
      <c r="U139" s="636"/>
      <c r="V139" s="622"/>
      <c r="W139" s="652">
        <f t="shared" si="18"/>
        <v>11</v>
      </c>
    </row>
    <row r="140" spans="1:23" customFormat="1" x14ac:dyDescent="0.2">
      <c r="A140" s="646"/>
      <c r="B140" s="649">
        <v>5</v>
      </c>
      <c r="C140" s="16">
        <v>1750</v>
      </c>
      <c r="D140" s="16">
        <v>1784</v>
      </c>
      <c r="E140" s="16">
        <v>1890</v>
      </c>
      <c r="F140" s="16">
        <v>1995</v>
      </c>
      <c r="G140" s="16">
        <v>2128</v>
      </c>
      <c r="H140" s="16">
        <v>2192</v>
      </c>
      <c r="I140" s="16">
        <v>2254</v>
      </c>
      <c r="J140" s="16">
        <v>2315</v>
      </c>
      <c r="K140" s="16">
        <v>2374</v>
      </c>
      <c r="L140" s="16">
        <v>2434</v>
      </c>
      <c r="M140" s="16">
        <v>2491</v>
      </c>
      <c r="N140" s="16">
        <v>2557</v>
      </c>
      <c r="O140" s="16"/>
      <c r="P140" s="16"/>
      <c r="Q140" s="16"/>
      <c r="R140" s="16"/>
      <c r="S140" s="16"/>
      <c r="T140" s="16"/>
      <c r="U140" s="636"/>
      <c r="V140" s="622"/>
      <c r="W140" s="652">
        <f t="shared" si="18"/>
        <v>12</v>
      </c>
    </row>
    <row r="141" spans="1:23" customFormat="1" x14ac:dyDescent="0.2">
      <c r="A141" s="646"/>
      <c r="B141" s="649">
        <v>6</v>
      </c>
      <c r="C141" s="16">
        <v>1816</v>
      </c>
      <c r="D141" s="16">
        <v>1890</v>
      </c>
      <c r="E141" s="16">
        <v>2128</v>
      </c>
      <c r="F141" s="16">
        <v>2254</v>
      </c>
      <c r="G141" s="16">
        <v>2315</v>
      </c>
      <c r="H141" s="16">
        <v>2374</v>
      </c>
      <c r="I141" s="16">
        <v>2434</v>
      </c>
      <c r="J141" s="16">
        <v>2491</v>
      </c>
      <c r="K141" s="16">
        <v>2557</v>
      </c>
      <c r="L141" s="16">
        <v>2618</v>
      </c>
      <c r="M141" s="16">
        <v>2677</v>
      </c>
      <c r="N141" s="16"/>
      <c r="O141" s="16"/>
      <c r="P141" s="16"/>
      <c r="Q141" s="16"/>
      <c r="R141" s="16"/>
      <c r="S141" s="16"/>
      <c r="T141" s="16"/>
      <c r="U141" s="636"/>
      <c r="V141" s="622"/>
      <c r="W141" s="652">
        <f t="shared" si="18"/>
        <v>11</v>
      </c>
    </row>
    <row r="142" spans="1:23" customFormat="1" x14ac:dyDescent="0.2">
      <c r="A142" s="646"/>
      <c r="B142" s="649">
        <v>7</v>
      </c>
      <c r="C142" s="16">
        <v>1939</v>
      </c>
      <c r="D142" s="16">
        <v>1995</v>
      </c>
      <c r="E142" s="16">
        <v>2128</v>
      </c>
      <c r="F142" s="16">
        <v>2374</v>
      </c>
      <c r="G142" s="16">
        <v>2491</v>
      </c>
      <c r="H142" s="16">
        <v>2557</v>
      </c>
      <c r="I142" s="16">
        <v>2618</v>
      </c>
      <c r="J142" s="16">
        <v>2677</v>
      </c>
      <c r="K142" s="16">
        <v>2739</v>
      </c>
      <c r="L142" s="16">
        <v>2805</v>
      </c>
      <c r="M142" s="16">
        <v>2873</v>
      </c>
      <c r="N142" s="16">
        <v>2949</v>
      </c>
      <c r="O142" s="16"/>
      <c r="P142" s="16"/>
      <c r="Q142" s="16"/>
      <c r="R142" s="16"/>
      <c r="S142" s="16"/>
      <c r="T142" s="16"/>
      <c r="U142" s="636"/>
      <c r="V142" s="622"/>
      <c r="W142" s="652">
        <f t="shared" si="18"/>
        <v>12</v>
      </c>
    </row>
    <row r="143" spans="1:23" customFormat="1" x14ac:dyDescent="0.2">
      <c r="A143" s="646"/>
      <c r="B143" s="649">
        <v>8</v>
      </c>
      <c r="C143" s="16">
        <v>2192</v>
      </c>
      <c r="D143" s="16">
        <v>2254</v>
      </c>
      <c r="E143" s="16">
        <v>2374</v>
      </c>
      <c r="F143" s="16">
        <v>2618</v>
      </c>
      <c r="G143" s="16">
        <v>2739</v>
      </c>
      <c r="H143" s="16">
        <v>2873</v>
      </c>
      <c r="I143" s="16">
        <v>2949</v>
      </c>
      <c r="J143" s="16">
        <v>3018</v>
      </c>
      <c r="K143" s="16">
        <v>3080</v>
      </c>
      <c r="L143" s="16">
        <v>3146</v>
      </c>
      <c r="M143" s="16">
        <v>3212</v>
      </c>
      <c r="N143" s="16">
        <v>3273</v>
      </c>
      <c r="O143" s="16">
        <v>3331</v>
      </c>
      <c r="P143" s="16"/>
      <c r="Q143" s="16"/>
      <c r="R143" s="16"/>
      <c r="S143" s="16"/>
      <c r="T143" s="16"/>
      <c r="U143" s="636"/>
      <c r="V143" s="622"/>
      <c r="W143" s="652">
        <f t="shared" si="18"/>
        <v>13</v>
      </c>
    </row>
    <row r="144" spans="1:23" customFormat="1" x14ac:dyDescent="0.2">
      <c r="A144" s="646"/>
      <c r="B144" s="649">
        <v>9</v>
      </c>
      <c r="C144" s="16">
        <v>2534</v>
      </c>
      <c r="D144" s="16">
        <v>2661</v>
      </c>
      <c r="E144" s="16">
        <v>2919</v>
      </c>
      <c r="F144" s="16">
        <v>3066</v>
      </c>
      <c r="G144" s="16">
        <v>3193</v>
      </c>
      <c r="H144" s="16">
        <v>3323</v>
      </c>
      <c r="I144" s="16">
        <v>3445</v>
      </c>
      <c r="J144" s="16">
        <v>3567</v>
      </c>
      <c r="K144" s="16">
        <v>3700</v>
      </c>
      <c r="L144" s="16">
        <v>3817</v>
      </c>
      <c r="M144" s="16"/>
      <c r="N144" s="16"/>
      <c r="O144" s="16"/>
      <c r="P144" s="16"/>
      <c r="Q144" s="16"/>
      <c r="R144" s="16"/>
      <c r="S144" s="16"/>
      <c r="T144" s="16"/>
      <c r="U144" s="636"/>
      <c r="V144" s="622"/>
      <c r="W144" s="652">
        <f t="shared" si="18"/>
        <v>10</v>
      </c>
    </row>
    <row r="145" spans="1:23" customFormat="1" x14ac:dyDescent="0.2">
      <c r="A145" s="646"/>
      <c r="B145" s="649">
        <v>10</v>
      </c>
      <c r="C145" s="16">
        <v>2516</v>
      </c>
      <c r="D145" s="16">
        <v>2766</v>
      </c>
      <c r="E145" s="16">
        <v>2901</v>
      </c>
      <c r="F145" s="16">
        <v>3048</v>
      </c>
      <c r="G145" s="16">
        <v>3175</v>
      </c>
      <c r="H145" s="16">
        <v>3305</v>
      </c>
      <c r="I145" s="16">
        <v>3427</v>
      </c>
      <c r="J145" s="16">
        <v>3549</v>
      </c>
      <c r="K145" s="16">
        <v>3682</v>
      </c>
      <c r="L145" s="16">
        <v>3798</v>
      </c>
      <c r="M145" s="16">
        <v>3920</v>
      </c>
      <c r="N145" s="16">
        <v>4038</v>
      </c>
      <c r="O145" s="16">
        <v>4171</v>
      </c>
      <c r="P145" s="16"/>
      <c r="Q145" s="16"/>
      <c r="R145" s="16"/>
      <c r="S145" s="16"/>
      <c r="T145" s="16"/>
      <c r="U145" s="636"/>
      <c r="V145" s="622"/>
      <c r="W145" s="652">
        <f t="shared" si="18"/>
        <v>13</v>
      </c>
    </row>
    <row r="146" spans="1:23" customFormat="1" x14ac:dyDescent="0.2">
      <c r="A146" s="646"/>
      <c r="B146" s="649">
        <v>11</v>
      </c>
      <c r="C146" s="16">
        <v>2643</v>
      </c>
      <c r="D146" s="16">
        <v>2766</v>
      </c>
      <c r="E146" s="16">
        <v>2901</v>
      </c>
      <c r="F146" s="16">
        <v>3048</v>
      </c>
      <c r="G146" s="16">
        <v>3175</v>
      </c>
      <c r="H146" s="16">
        <v>3305</v>
      </c>
      <c r="I146" s="16">
        <v>3427</v>
      </c>
      <c r="J146" s="16">
        <v>3682</v>
      </c>
      <c r="K146" s="16">
        <v>3796</v>
      </c>
      <c r="L146" s="16">
        <v>3920</v>
      </c>
      <c r="M146" s="16">
        <v>4038</v>
      </c>
      <c r="N146" s="16">
        <v>4171</v>
      </c>
      <c r="O146" s="16">
        <v>4302</v>
      </c>
      <c r="P146" s="16">
        <v>4431</v>
      </c>
      <c r="Q146" s="16">
        <v>4553</v>
      </c>
      <c r="R146" s="16">
        <v>4678</v>
      </c>
      <c r="S146" s="16">
        <v>4796</v>
      </c>
      <c r="T146" s="16">
        <v>4861</v>
      </c>
      <c r="U146" s="636"/>
      <c r="V146" s="622"/>
      <c r="W146" s="652">
        <f t="shared" si="18"/>
        <v>18</v>
      </c>
    </row>
    <row r="147" spans="1:23" customFormat="1" x14ac:dyDescent="0.2">
      <c r="A147" s="646"/>
      <c r="B147" s="649">
        <v>12</v>
      </c>
      <c r="C147" s="16">
        <v>3549</v>
      </c>
      <c r="D147" s="16">
        <v>3682</v>
      </c>
      <c r="E147" s="16">
        <v>3796</v>
      </c>
      <c r="F147" s="16">
        <v>3920</v>
      </c>
      <c r="G147" s="16">
        <v>4038</v>
      </c>
      <c r="H147" s="16">
        <v>4171</v>
      </c>
      <c r="I147" s="16">
        <v>4431</v>
      </c>
      <c r="J147" s="16">
        <v>4553</v>
      </c>
      <c r="K147" s="16">
        <v>4678</v>
      </c>
      <c r="L147" s="16">
        <v>4796</v>
      </c>
      <c r="M147" s="16">
        <v>4925</v>
      </c>
      <c r="N147" s="16">
        <v>5050</v>
      </c>
      <c r="O147" s="16">
        <v>5169</v>
      </c>
      <c r="P147" s="16">
        <v>5294</v>
      </c>
      <c r="Q147" s="16">
        <v>5448</v>
      </c>
      <c r="R147" s="16">
        <v>5527</v>
      </c>
      <c r="S147" s="16"/>
      <c r="T147" s="16"/>
      <c r="U147" s="636"/>
      <c r="V147" s="622"/>
      <c r="W147" s="652">
        <f t="shared" si="18"/>
        <v>16</v>
      </c>
    </row>
    <row r="148" spans="1:23" customFormat="1" x14ac:dyDescent="0.2">
      <c r="A148" s="646"/>
      <c r="B148" s="649">
        <v>13</v>
      </c>
      <c r="C148" s="16">
        <v>4302</v>
      </c>
      <c r="D148" s="16">
        <v>4431</v>
      </c>
      <c r="E148" s="16">
        <v>4553</v>
      </c>
      <c r="F148" s="16">
        <v>4678</v>
      </c>
      <c r="G148" s="16">
        <v>4796</v>
      </c>
      <c r="H148" s="16">
        <v>5050</v>
      </c>
      <c r="I148" s="16">
        <v>5169</v>
      </c>
      <c r="J148" s="16">
        <v>5294</v>
      </c>
      <c r="K148" s="16">
        <v>5448</v>
      </c>
      <c r="L148" s="16">
        <v>5604</v>
      </c>
      <c r="M148" s="16">
        <v>5760</v>
      </c>
      <c r="N148" s="16">
        <v>5914</v>
      </c>
      <c r="O148" s="16">
        <v>5990</v>
      </c>
      <c r="P148" s="16"/>
      <c r="Q148" s="16"/>
      <c r="R148" s="16"/>
      <c r="S148" s="16"/>
      <c r="T148" s="16"/>
      <c r="U148" s="636"/>
      <c r="V148" s="622"/>
      <c r="W148" s="652">
        <f t="shared" si="18"/>
        <v>13</v>
      </c>
    </row>
    <row r="149" spans="1:23" customFormat="1" x14ac:dyDescent="0.2">
      <c r="B149" s="649">
        <v>14</v>
      </c>
      <c r="C149" s="16">
        <v>4925</v>
      </c>
      <c r="D149" s="16">
        <v>5050</v>
      </c>
      <c r="E149" s="16">
        <v>5294</v>
      </c>
      <c r="F149" s="16">
        <v>5448</v>
      </c>
      <c r="G149" s="16">
        <v>5604</v>
      </c>
      <c r="H149" s="16">
        <v>5760</v>
      </c>
      <c r="I149" s="16">
        <v>5914</v>
      </c>
      <c r="J149" s="16">
        <v>6071</v>
      </c>
      <c r="K149" s="16">
        <v>6237</v>
      </c>
      <c r="L149" s="16">
        <v>6404</v>
      </c>
      <c r="M149" s="16">
        <v>6578</v>
      </c>
      <c r="N149" s="16"/>
      <c r="O149" s="16"/>
      <c r="P149" s="16"/>
      <c r="Q149" s="16"/>
      <c r="R149" s="16"/>
      <c r="S149" s="16"/>
      <c r="T149" s="16"/>
      <c r="U149" s="636"/>
      <c r="V149" s="622"/>
      <c r="W149" s="652">
        <f t="shared" si="18"/>
        <v>11</v>
      </c>
    </row>
    <row r="150" spans="1:23" customFormat="1" x14ac:dyDescent="0.2">
      <c r="B150" s="649">
        <v>15</v>
      </c>
      <c r="C150" s="16">
        <v>5169</v>
      </c>
      <c r="D150" s="16">
        <v>5294</v>
      </c>
      <c r="E150" s="16">
        <v>5448</v>
      </c>
      <c r="F150" s="16">
        <v>5760</v>
      </c>
      <c r="G150" s="16">
        <v>5914</v>
      </c>
      <c r="H150" s="16">
        <v>6071</v>
      </c>
      <c r="I150" s="16">
        <v>6237</v>
      </c>
      <c r="J150" s="16">
        <v>6404</v>
      </c>
      <c r="K150" s="16">
        <v>6578</v>
      </c>
      <c r="L150" s="16">
        <v>6785</v>
      </c>
      <c r="M150" s="16">
        <v>7003</v>
      </c>
      <c r="N150" s="16">
        <v>7225</v>
      </c>
      <c r="O150" s="16"/>
      <c r="P150" s="16"/>
      <c r="Q150" s="16"/>
      <c r="R150" s="16"/>
      <c r="S150" s="16"/>
      <c r="T150" s="16"/>
      <c r="U150" s="638"/>
      <c r="V150" s="624"/>
      <c r="W150" s="652">
        <f t="shared" si="18"/>
        <v>12</v>
      </c>
    </row>
    <row r="151" spans="1:23" customFormat="1" x14ac:dyDescent="0.2">
      <c r="B151" s="649">
        <v>16</v>
      </c>
      <c r="C151" s="16">
        <v>5604</v>
      </c>
      <c r="D151" s="16">
        <v>5760</v>
      </c>
      <c r="E151" s="16">
        <v>5914</v>
      </c>
      <c r="F151" s="16">
        <v>6237</v>
      </c>
      <c r="G151" s="16">
        <v>6404</v>
      </c>
      <c r="H151" s="16">
        <v>6578</v>
      </c>
      <c r="I151" s="16">
        <v>6785</v>
      </c>
      <c r="J151" s="16">
        <v>7003</v>
      </c>
      <c r="K151" s="16">
        <v>7225</v>
      </c>
      <c r="L151" s="16">
        <v>7455</v>
      </c>
      <c r="M151" s="16">
        <v>7689</v>
      </c>
      <c r="N151" s="16">
        <v>7934</v>
      </c>
      <c r="O151" s="16"/>
      <c r="P151" s="16"/>
      <c r="Q151" s="16"/>
      <c r="R151" s="16"/>
      <c r="S151" s="16"/>
      <c r="T151" s="16"/>
      <c r="U151" s="638"/>
      <c r="V151" s="624"/>
      <c r="W151" s="652">
        <f t="shared" si="18"/>
        <v>12</v>
      </c>
    </row>
  </sheetData>
  <sheetProtection algorithmName="SHA-512" hashValue="qe1i4Q5id6vvz2rMntjP9vcr9ClPtL5pvvp74lqnFkRmcq5omUwzL/ibWOGfnlHNOYXANL6VQ3f3PEeiMGgwRQ==" saltValue="Pmni+x3kn4fnjcBHJ9eG6w==" spinCount="100000" sheet="1" objects="1" scenarios="1"/>
  <mergeCells count="3">
    <mergeCell ref="C13:D13"/>
    <mergeCell ref="C59:D59"/>
    <mergeCell ref="C114:D114"/>
  </mergeCells>
  <phoneticPr fontId="0" type="noConversion"/>
  <hyperlinks>
    <hyperlink ref="G6" r:id="rId1"/>
  </hyperlinks>
  <pageMargins left="0.74803149606299213" right="0.74803149606299213" top="0.98425196850393704" bottom="0.98425196850393704" header="0.51181102362204722" footer="0.51181102362204722"/>
  <pageSetup paperSize="9" scale="38" orientation="landscape" r:id="rId2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A63" activeCellId="6" sqref="A10:XFD10 A24:XFD24 A31:XFD31 A50:XFD50 A57:XFD57 A60:XFD60 A63:XFD63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662"/>
      <c r="G7" s="495"/>
      <c r="H7" s="495"/>
      <c r="I7" s="663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662"/>
      <c r="G8" s="495"/>
      <c r="H8" s="495"/>
      <c r="I8" s="663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664"/>
      <c r="G9" s="495"/>
      <c r="H9" s="495"/>
      <c r="I9" s="663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83"/>
      <c r="G10" s="483"/>
      <c r="H10" s="483"/>
      <c r="I10" s="483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83"/>
      <c r="G11" s="483"/>
      <c r="H11" s="483"/>
      <c r="I11" s="483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83"/>
      <c r="G12" s="483"/>
      <c r="H12" s="483"/>
      <c r="I12" s="483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83"/>
      <c r="G13" s="483"/>
      <c r="H13" s="483"/>
      <c r="I13" s="483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83"/>
      <c r="G14" s="483"/>
      <c r="H14" s="483"/>
      <c r="I14" s="483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83"/>
      <c r="G15" s="483"/>
      <c r="H15" s="483"/>
      <c r="I15" s="483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83"/>
      <c r="G16" s="483"/>
      <c r="H16" s="483"/>
      <c r="I16" s="483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83"/>
      <c r="G17" s="483"/>
      <c r="H17" s="483"/>
      <c r="I17" s="483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83"/>
      <c r="G18" s="483"/>
      <c r="H18" s="483"/>
      <c r="I18" s="483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83"/>
      <c r="G19" s="483"/>
      <c r="H19" s="483"/>
      <c r="I19" s="483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83"/>
      <c r="G20" s="483"/>
      <c r="H20" s="483"/>
      <c r="I20" s="483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83"/>
      <c r="G21" s="483"/>
      <c r="H21" s="483"/>
      <c r="I21" s="483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83"/>
      <c r="G22" s="483"/>
      <c r="H22" s="483"/>
      <c r="I22" s="483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83"/>
      <c r="G23" s="483"/>
      <c r="H23" s="483"/>
      <c r="I23" s="483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83"/>
      <c r="G24" s="483"/>
      <c r="H24" s="483"/>
      <c r="I24" s="483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83"/>
      <c r="G25" s="483"/>
      <c r="H25" s="483"/>
      <c r="I25" s="483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83"/>
      <c r="G26" s="483"/>
      <c r="H26" s="483"/>
      <c r="I26" s="483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83"/>
      <c r="G27" s="483"/>
      <c r="H27" s="483"/>
      <c r="I27" s="483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83"/>
      <c r="G28" s="483"/>
      <c r="H28" s="483"/>
      <c r="I28" s="483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504"/>
      <c r="G29" s="504"/>
      <c r="H29" s="504"/>
      <c r="I29" s="504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504"/>
      <c r="G30" s="504"/>
      <c r="H30" s="504"/>
      <c r="I30" s="504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504"/>
      <c r="G31" s="504"/>
      <c r="H31" s="504"/>
      <c r="I31" s="504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504"/>
      <c r="G32" s="504"/>
      <c r="H32" s="504"/>
      <c r="I32" s="504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504"/>
      <c r="G33" s="504"/>
      <c r="H33" s="504"/>
      <c r="I33" s="504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504"/>
      <c r="G34" s="504"/>
      <c r="H34" s="504"/>
      <c r="I34" s="504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504"/>
      <c r="G35" s="504"/>
      <c r="H35" s="504"/>
      <c r="I35" s="504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504"/>
      <c r="G36" s="504"/>
      <c r="H36" s="504"/>
      <c r="I36" s="504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504"/>
      <c r="G37" s="504"/>
      <c r="H37" s="504"/>
      <c r="I37" s="504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504"/>
      <c r="G38" s="504"/>
      <c r="H38" s="504"/>
      <c r="I38" s="504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504"/>
      <c r="G39" s="504"/>
      <c r="H39" s="504"/>
      <c r="I39" s="504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504"/>
      <c r="G40" s="504"/>
      <c r="H40" s="504"/>
      <c r="I40" s="504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504"/>
      <c r="G41" s="504"/>
      <c r="H41" s="504"/>
      <c r="I41" s="504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504"/>
      <c r="G42" s="504"/>
      <c r="H42" s="504"/>
      <c r="I42" s="504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504"/>
      <c r="G43" s="504"/>
      <c r="H43" s="504"/>
      <c r="I43" s="504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46"/>
      <c r="G44" s="446"/>
      <c r="H44" s="446"/>
      <c r="I44" s="446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46"/>
      <c r="G45" s="446"/>
      <c r="H45" s="446"/>
      <c r="I45" s="446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46"/>
      <c r="G46" s="446"/>
      <c r="H46" s="446"/>
      <c r="I46" s="446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73"/>
      <c r="G47" s="473"/>
      <c r="H47" s="473"/>
      <c r="I47" s="473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73"/>
      <c r="G48" s="473"/>
      <c r="H48" s="473"/>
      <c r="I48" s="473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73"/>
      <c r="G49" s="473"/>
      <c r="H49" s="473"/>
      <c r="I49" s="473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46"/>
      <c r="G50" s="446"/>
      <c r="H50" s="446"/>
      <c r="I50" s="446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46"/>
      <c r="G51" s="446"/>
      <c r="H51" s="446"/>
      <c r="I51" s="446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46"/>
      <c r="G52" s="446"/>
      <c r="H52" s="446"/>
      <c r="I52" s="446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46"/>
      <c r="G53" s="446"/>
      <c r="H53" s="446"/>
      <c r="I53" s="446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46"/>
      <c r="G54" s="446"/>
      <c r="H54" s="446"/>
      <c r="I54" s="446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46"/>
      <c r="G55" s="446"/>
      <c r="H55" s="446"/>
      <c r="I55" s="446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sqref="A1:XFD1048576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AA304"/>
  <sheetViews>
    <sheetView showGridLines="0" zoomScale="85" zoomScaleNormal="85" zoomScaleSheetLayoutView="75" workbookViewId="0">
      <pane ySplit="9" topLeftCell="A55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3" width="2.7109375" style="17" customWidth="1"/>
    <col min="4" max="4" width="45.7109375" style="17" customWidth="1"/>
    <col min="5" max="5" width="1.7109375" style="17" customWidth="1"/>
    <col min="6" max="6" width="8.7109375" style="17" customWidth="1"/>
    <col min="7" max="7" width="2.7109375" style="17" customWidth="1"/>
    <col min="8" max="10" width="16.85546875" style="17" customWidth="1"/>
    <col min="11" max="11" width="19.140625" style="17" customWidth="1"/>
    <col min="12" max="12" width="16.85546875" style="17" hidden="1" customWidth="1"/>
    <col min="13" max="14" width="2.7109375" style="17" customWidth="1"/>
    <col min="15" max="15" width="15.42578125" style="17" customWidth="1"/>
    <col min="16" max="17" width="5.7109375" style="17" customWidth="1"/>
    <col min="18" max="16384" width="9.140625" style="17"/>
  </cols>
  <sheetData>
    <row r="1" spans="2:15" ht="12.75" customHeight="1" x14ac:dyDescent="0.2"/>
    <row r="2" spans="2:15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0"/>
    </row>
    <row r="3" spans="2:15" x14ac:dyDescent="0.2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2:15" s="18" customFormat="1" ht="18.75" x14ac:dyDescent="0.3">
      <c r="B4" s="423"/>
      <c r="C4" s="388" t="s">
        <v>80</v>
      </c>
      <c r="D4" s="254"/>
      <c r="E4" s="35"/>
      <c r="F4" s="35"/>
      <c r="G4" s="35"/>
      <c r="H4" s="122"/>
      <c r="I4" s="35"/>
      <c r="J4" s="35"/>
      <c r="K4" s="35"/>
      <c r="L4" s="35"/>
      <c r="M4" s="35"/>
      <c r="N4" s="123"/>
    </row>
    <row r="5" spans="2:15" x14ac:dyDescent="0.2"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2:15" x14ac:dyDescent="0.2">
      <c r="B6" s="31"/>
      <c r="C6" s="32"/>
      <c r="D6" s="32"/>
      <c r="E6" s="41"/>
      <c r="F6" s="41"/>
      <c r="G6" s="41"/>
      <c r="H6" s="124"/>
      <c r="I6" s="124"/>
      <c r="J6" s="124"/>
      <c r="K6" s="124"/>
      <c r="L6" s="124"/>
      <c r="M6" s="42"/>
      <c r="N6" s="43"/>
      <c r="O6" s="21"/>
    </row>
    <row r="7" spans="2:15" x14ac:dyDescent="0.2">
      <c r="B7" s="31"/>
      <c r="C7" s="32"/>
      <c r="D7" s="32"/>
      <c r="E7" s="41"/>
      <c r="F7" s="41"/>
      <c r="G7" s="41"/>
      <c r="H7" s="124"/>
      <c r="I7" s="124"/>
      <c r="J7" s="124"/>
      <c r="K7" s="124"/>
      <c r="L7" s="124"/>
      <c r="M7" s="42"/>
      <c r="N7" s="43"/>
      <c r="O7" s="21"/>
    </row>
    <row r="8" spans="2:15" s="18" customFormat="1" x14ac:dyDescent="0.2">
      <c r="B8" s="34"/>
      <c r="C8" s="35"/>
      <c r="D8" s="36"/>
      <c r="E8" s="37"/>
      <c r="F8" s="37"/>
      <c r="G8" s="37"/>
      <c r="H8" s="432">
        <f>tab!E2</f>
        <v>2020</v>
      </c>
      <c r="I8" s="432">
        <f>tab!F2</f>
        <v>2021</v>
      </c>
      <c r="J8" s="432">
        <f>I8+1</f>
        <v>2022</v>
      </c>
      <c r="K8" s="432">
        <f>J8+1</f>
        <v>2023</v>
      </c>
      <c r="L8" s="432">
        <f>K8+1</f>
        <v>2024</v>
      </c>
      <c r="M8" s="39"/>
      <c r="N8" s="40"/>
      <c r="O8" s="20"/>
    </row>
    <row r="9" spans="2:15" x14ac:dyDescent="0.2">
      <c r="B9" s="31"/>
      <c r="C9" s="32"/>
      <c r="D9" s="32"/>
      <c r="E9" s="41"/>
      <c r="F9" s="41"/>
      <c r="G9" s="41"/>
      <c r="H9" s="32"/>
      <c r="I9" s="32"/>
      <c r="J9" s="32"/>
      <c r="K9" s="32"/>
      <c r="L9" s="32"/>
      <c r="M9" s="42"/>
      <c r="N9" s="43"/>
      <c r="O9" s="21"/>
    </row>
    <row r="10" spans="2:15" x14ac:dyDescent="0.2">
      <c r="B10" s="31"/>
      <c r="C10" s="56"/>
      <c r="D10" s="146"/>
      <c r="E10" s="57"/>
      <c r="F10" s="147"/>
      <c r="G10" s="57"/>
      <c r="H10" s="148"/>
      <c r="I10" s="149"/>
      <c r="J10" s="149"/>
      <c r="K10" s="57"/>
      <c r="L10" s="57"/>
      <c r="M10" s="150"/>
      <c r="N10" s="33"/>
    </row>
    <row r="11" spans="2:15" x14ac:dyDescent="0.2">
      <c r="B11" s="31"/>
      <c r="C11" s="60"/>
      <c r="D11" s="430" t="s">
        <v>205</v>
      </c>
      <c r="E11" s="62"/>
      <c r="F11" s="151"/>
      <c r="G11" s="62"/>
      <c r="H11" s="152"/>
      <c r="I11" s="152"/>
      <c r="J11" s="152"/>
      <c r="K11" s="152"/>
      <c r="L11" s="152"/>
      <c r="M11" s="63"/>
      <c r="N11" s="33"/>
    </row>
    <row r="12" spans="2:15" x14ac:dyDescent="0.2">
      <c r="B12" s="31"/>
      <c r="C12" s="60"/>
      <c r="D12" s="153"/>
      <c r="E12" s="62"/>
      <c r="F12" s="151"/>
      <c r="G12" s="62"/>
      <c r="H12" s="152"/>
      <c r="I12" s="152"/>
      <c r="J12" s="152"/>
      <c r="K12" s="152"/>
      <c r="L12" s="152"/>
      <c r="M12" s="63"/>
      <c r="N12" s="33"/>
    </row>
    <row r="13" spans="2:15" x14ac:dyDescent="0.2">
      <c r="B13" s="31"/>
      <c r="C13" s="60"/>
      <c r="D13" s="64" t="s">
        <v>145</v>
      </c>
      <c r="E13" s="62"/>
      <c r="F13" s="151"/>
      <c r="G13" s="62"/>
      <c r="H13" s="152"/>
      <c r="I13" s="152"/>
      <c r="J13" s="152"/>
      <c r="K13" s="152"/>
      <c r="L13" s="152"/>
      <c r="M13" s="63"/>
      <c r="N13" s="33"/>
    </row>
    <row r="14" spans="2:15" x14ac:dyDescent="0.2">
      <c r="B14" s="31"/>
      <c r="C14" s="60"/>
      <c r="D14" s="61" t="s">
        <v>108</v>
      </c>
      <c r="E14" s="62"/>
      <c r="F14" s="151"/>
      <c r="G14" s="62"/>
      <c r="H14" s="446">
        <f>'1'!F50+'2'!F50+'3'!F50+'4'!F50+'5'!F50+'6'!F50+'7'!F50+'8'!F50+'9'!F50+'10'!F50+'11'!F50+'12'!F50+'13'!F50+'14'!F50+'15'!F50+'16'!F50+'17'!F50+'18'!F50+'19'!F50+'20'!F50</f>
        <v>0</v>
      </c>
      <c r="I14" s="446">
        <f>'1'!G50+'2'!G50+'3'!G50+'4'!G50+'5'!G50+'6'!G50+'7'!G50+'8'!G50+'9'!G50+'10'!G50+'11'!G50+'12'!G50+'13'!G50+'14'!G50+'15'!G50+'16'!G50+'17'!G50+'18'!G50+'19'!G50+'20'!G50</f>
        <v>0</v>
      </c>
      <c r="J14" s="446">
        <f>'1'!H50+'2'!H50+'3'!H50+'4'!H50+'5'!H50+'6'!H50+'7'!H50+'8'!H50+'9'!H50+'10'!H50+'11'!H50+'12'!H50+'13'!H50+'14'!H50+'15'!H50+'16'!H50+'17'!H50+'18'!H50+'19'!H50+'20'!H50</f>
        <v>0</v>
      </c>
      <c r="K14" s="446">
        <f>'1'!I50+'2'!I50+'3'!I50+'4'!I50+'5'!I50+'6'!I50+'7'!I50+'8'!I50+'9'!I50+'10'!I50+'11'!I50+'12'!I50+'13'!I50+'14'!I50+'15'!I50+'16'!I50+'17'!I50+'18'!I50+'19'!I50+'20'!I50</f>
        <v>0</v>
      </c>
      <c r="L14" s="446">
        <f>'1'!I50+'2'!J50+'3'!J50+'4'!J50+'5'!J50+'6'!J50+'7'!J50+'8'!J50+'9'!J50+'10'!J50+'11'!J50+'12'!J50+'13'!J50+'14'!J50+'15'!J50+'16'!J50+'17'!J50+'18'!J50+'19'!J50+'20'!J50</f>
        <v>0</v>
      </c>
      <c r="M14" s="63"/>
      <c r="N14" s="33"/>
    </row>
    <row r="15" spans="2:15" x14ac:dyDescent="0.2">
      <c r="B15" s="31"/>
      <c r="C15" s="60"/>
      <c r="D15" s="61" t="s">
        <v>109</v>
      </c>
      <c r="E15" s="62"/>
      <c r="F15" s="151"/>
      <c r="G15" s="62"/>
      <c r="H15" s="446">
        <f>'1'!F51+'2'!F51+'3'!F51+'4'!F51+'5'!F51+'6'!F51+'7'!F51+'8'!F51+'9'!F51+'10'!F51+'11'!F51+'12'!F51+'13'!F51+'14'!F51+'15'!F51+'16'!F51+'17'!F51+'18'!F51+'19'!F51+'20'!F51</f>
        <v>0</v>
      </c>
      <c r="I15" s="446">
        <f>'1'!G51+'2'!G51+'3'!G51+'4'!G51+'5'!G51+'6'!G51+'7'!G51+'8'!G51+'9'!G51+'10'!G51+'11'!G51+'12'!G51+'13'!G51+'14'!G51+'15'!G51+'16'!G51+'17'!G51+'18'!G51+'19'!G51+'20'!G51</f>
        <v>0</v>
      </c>
      <c r="J15" s="446">
        <f>'1'!H51+'2'!H51+'3'!H51+'4'!H51+'5'!H51+'6'!H51+'7'!H51+'8'!H51+'9'!H51+'10'!H51+'11'!H51+'12'!H51+'13'!H51+'14'!H51+'15'!H51+'16'!H51+'17'!H51+'18'!H51+'19'!H51+'20'!H51</f>
        <v>0</v>
      </c>
      <c r="K15" s="446">
        <f>'1'!I51+'2'!I51+'3'!I51+'4'!I51+'5'!I51+'6'!I51+'7'!I51+'8'!I51+'9'!I51+'10'!I51+'11'!I51+'12'!I51+'13'!I51+'14'!I51+'15'!I51+'16'!I51+'17'!I51+'18'!I51+'19'!I51+'20'!I51</f>
        <v>0</v>
      </c>
      <c r="L15" s="446">
        <f>'1'!I51+'2'!J51+'3'!J51+'4'!J51+'5'!J51+'6'!J51+'7'!J51+'8'!J51+'9'!J51+'10'!J51+'11'!J51+'12'!J51+'13'!J51+'14'!J51+'15'!J51+'16'!J51+'17'!J51+'18'!J51+'19'!J51+'20'!J51</f>
        <v>0</v>
      </c>
      <c r="M15" s="63"/>
      <c r="N15" s="33"/>
    </row>
    <row r="16" spans="2:15" x14ac:dyDescent="0.2">
      <c r="B16" s="31"/>
      <c r="C16" s="60"/>
      <c r="D16" s="61"/>
      <c r="E16" s="62"/>
      <c r="F16" s="151"/>
      <c r="G16" s="62"/>
      <c r="H16" s="62"/>
      <c r="I16" s="62"/>
      <c r="J16" s="62"/>
      <c r="K16" s="62"/>
      <c r="L16" s="62"/>
      <c r="M16" s="63"/>
      <c r="N16" s="33"/>
    </row>
    <row r="17" spans="2:14" x14ac:dyDescent="0.2">
      <c r="B17" s="31"/>
      <c r="C17" s="60"/>
      <c r="D17" s="64" t="s">
        <v>144</v>
      </c>
      <c r="E17" s="62"/>
      <c r="F17" s="151"/>
      <c r="G17" s="62"/>
      <c r="H17" s="62"/>
      <c r="I17" s="62"/>
      <c r="J17" s="62"/>
      <c r="K17" s="62"/>
      <c r="L17" s="62"/>
      <c r="M17" s="63"/>
      <c r="N17" s="33"/>
    </row>
    <row r="18" spans="2:14" x14ac:dyDescent="0.2">
      <c r="B18" s="31"/>
      <c r="C18" s="60"/>
      <c r="D18" s="154" t="s">
        <v>220</v>
      </c>
      <c r="E18" s="62"/>
      <c r="F18" s="151"/>
      <c r="G18" s="62"/>
      <c r="H18" s="197">
        <v>0</v>
      </c>
      <c r="I18" s="197">
        <v>0</v>
      </c>
      <c r="J18" s="197">
        <f t="shared" ref="J18:J20" si="0">I18</f>
        <v>0</v>
      </c>
      <c r="K18" s="197">
        <f t="shared" ref="K18:L20" si="1">J18</f>
        <v>0</v>
      </c>
      <c r="L18" s="197">
        <f t="shared" si="1"/>
        <v>0</v>
      </c>
      <c r="M18" s="63"/>
      <c r="N18" s="33"/>
    </row>
    <row r="19" spans="2:14" x14ac:dyDescent="0.2">
      <c r="B19" s="31"/>
      <c r="C19" s="60"/>
      <c r="D19" s="61" t="s">
        <v>255</v>
      </c>
      <c r="E19" s="62"/>
      <c r="F19" s="151"/>
      <c r="G19" s="62"/>
      <c r="H19" s="197">
        <v>0</v>
      </c>
      <c r="I19" s="197">
        <v>0</v>
      </c>
      <c r="J19" s="197">
        <f>I19</f>
        <v>0</v>
      </c>
      <c r="K19" s="197">
        <f>J19</f>
        <v>0</v>
      </c>
      <c r="L19" s="197">
        <f>K19</f>
        <v>0</v>
      </c>
      <c r="M19" s="63"/>
      <c r="N19" s="33"/>
    </row>
    <row r="20" spans="2:14" x14ac:dyDescent="0.2">
      <c r="B20" s="31"/>
      <c r="C20" s="60"/>
      <c r="D20" s="196"/>
      <c r="E20" s="62"/>
      <c r="F20" s="151"/>
      <c r="G20" s="62"/>
      <c r="H20" s="197">
        <v>0</v>
      </c>
      <c r="I20" s="197">
        <v>0</v>
      </c>
      <c r="J20" s="197">
        <f t="shared" si="0"/>
        <v>0</v>
      </c>
      <c r="K20" s="197">
        <f t="shared" si="1"/>
        <v>0</v>
      </c>
      <c r="L20" s="197">
        <f t="shared" si="1"/>
        <v>0</v>
      </c>
      <c r="M20" s="63"/>
      <c r="N20" s="33"/>
    </row>
    <row r="21" spans="2:14" x14ac:dyDescent="0.2">
      <c r="B21" s="31"/>
      <c r="C21" s="60"/>
      <c r="D21" s="196"/>
      <c r="E21" s="62"/>
      <c r="F21" s="151"/>
      <c r="G21" s="62"/>
      <c r="H21" s="197">
        <v>0</v>
      </c>
      <c r="I21" s="197">
        <v>0</v>
      </c>
      <c r="J21" s="197">
        <f t="shared" ref="J21:J23" si="2">I21</f>
        <v>0</v>
      </c>
      <c r="K21" s="197">
        <f t="shared" ref="K21:L23" si="3">J21</f>
        <v>0</v>
      </c>
      <c r="L21" s="197">
        <f t="shared" si="3"/>
        <v>0</v>
      </c>
      <c r="M21" s="63"/>
      <c r="N21" s="33"/>
    </row>
    <row r="22" spans="2:14" x14ac:dyDescent="0.2">
      <c r="B22" s="31"/>
      <c r="C22" s="60"/>
      <c r="D22" s="196"/>
      <c r="E22" s="62"/>
      <c r="F22" s="151"/>
      <c r="G22" s="62"/>
      <c r="H22" s="197">
        <v>0</v>
      </c>
      <c r="I22" s="197">
        <v>0</v>
      </c>
      <c r="J22" s="197">
        <f t="shared" si="2"/>
        <v>0</v>
      </c>
      <c r="K22" s="197">
        <f t="shared" si="3"/>
        <v>0</v>
      </c>
      <c r="L22" s="197">
        <f t="shared" si="3"/>
        <v>0</v>
      </c>
      <c r="M22" s="63"/>
      <c r="N22" s="33"/>
    </row>
    <row r="23" spans="2:14" x14ac:dyDescent="0.2">
      <c r="B23" s="31"/>
      <c r="C23" s="60"/>
      <c r="D23" s="196"/>
      <c r="E23" s="62"/>
      <c r="F23" s="151"/>
      <c r="G23" s="62"/>
      <c r="H23" s="197">
        <v>0</v>
      </c>
      <c r="I23" s="197">
        <v>0</v>
      </c>
      <c r="J23" s="197">
        <f t="shared" si="2"/>
        <v>0</v>
      </c>
      <c r="K23" s="197">
        <f t="shared" si="3"/>
        <v>0</v>
      </c>
      <c r="L23" s="197">
        <f t="shared" si="3"/>
        <v>0</v>
      </c>
      <c r="M23" s="63"/>
      <c r="N23" s="33"/>
    </row>
    <row r="24" spans="2:14" x14ac:dyDescent="0.2">
      <c r="B24" s="31"/>
      <c r="C24" s="60"/>
      <c r="D24" s="196"/>
      <c r="E24" s="62"/>
      <c r="F24" s="151"/>
      <c r="G24" s="62"/>
      <c r="H24" s="197">
        <v>0</v>
      </c>
      <c r="I24" s="197">
        <v>0</v>
      </c>
      <c r="J24" s="197">
        <f t="shared" ref="J24" si="4">I24</f>
        <v>0</v>
      </c>
      <c r="K24" s="197">
        <f t="shared" ref="K24:L24" si="5">J24</f>
        <v>0</v>
      </c>
      <c r="L24" s="197">
        <f t="shared" si="5"/>
        <v>0</v>
      </c>
      <c r="M24" s="63"/>
      <c r="N24" s="33"/>
    </row>
    <row r="25" spans="2:14" x14ac:dyDescent="0.2">
      <c r="B25" s="31"/>
      <c r="C25" s="60"/>
      <c r="D25" s="151"/>
      <c r="E25" s="62"/>
      <c r="F25" s="151"/>
      <c r="G25" s="62"/>
      <c r="H25" s="152"/>
      <c r="I25" s="152"/>
      <c r="J25" s="152"/>
      <c r="K25" s="152"/>
      <c r="L25" s="152"/>
      <c r="M25" s="63"/>
      <c r="N25" s="33"/>
    </row>
    <row r="26" spans="2:14" x14ac:dyDescent="0.2">
      <c r="B26" s="31"/>
      <c r="C26" s="60"/>
      <c r="D26" s="155"/>
      <c r="E26" s="62"/>
      <c r="F26" s="151"/>
      <c r="G26" s="62"/>
      <c r="H26" s="445">
        <f>SUM(H14:H24)</f>
        <v>0</v>
      </c>
      <c r="I26" s="445">
        <f>SUM(I14:I24)</f>
        <v>0</v>
      </c>
      <c r="J26" s="445">
        <f>SUM(J14:J24)</f>
        <v>0</v>
      </c>
      <c r="K26" s="445">
        <f>SUM(K14:K24)</f>
        <v>0</v>
      </c>
      <c r="L26" s="445">
        <f>SUM(L14:L24)</f>
        <v>0</v>
      </c>
      <c r="M26" s="63"/>
      <c r="N26" s="33"/>
    </row>
    <row r="27" spans="2:14" x14ac:dyDescent="0.2">
      <c r="B27" s="31"/>
      <c r="C27" s="71"/>
      <c r="D27" s="191"/>
      <c r="E27" s="72"/>
      <c r="F27" s="192"/>
      <c r="G27" s="72"/>
      <c r="H27" s="193"/>
      <c r="I27" s="193"/>
      <c r="J27" s="193"/>
      <c r="K27" s="193"/>
      <c r="L27" s="193"/>
      <c r="M27" s="74"/>
      <c r="N27" s="33"/>
    </row>
    <row r="28" spans="2:14" x14ac:dyDescent="0.2">
      <c r="B28" s="31"/>
      <c r="C28" s="32"/>
      <c r="D28" s="125"/>
      <c r="E28" s="32"/>
      <c r="F28" s="126"/>
      <c r="G28" s="32"/>
      <c r="H28" s="127"/>
      <c r="I28" s="127"/>
      <c r="J28" s="127"/>
      <c r="K28" s="127"/>
      <c r="L28" s="127"/>
      <c r="M28" s="32"/>
      <c r="N28" s="33"/>
    </row>
    <row r="29" spans="2:14" x14ac:dyDescent="0.2">
      <c r="B29" s="31"/>
      <c r="C29" s="56"/>
      <c r="D29" s="194"/>
      <c r="E29" s="57"/>
      <c r="F29" s="147"/>
      <c r="G29" s="57"/>
      <c r="H29" s="195"/>
      <c r="I29" s="195"/>
      <c r="J29" s="195"/>
      <c r="K29" s="195"/>
      <c r="L29" s="195"/>
      <c r="M29" s="150"/>
      <c r="N29" s="33"/>
    </row>
    <row r="30" spans="2:14" x14ac:dyDescent="0.2">
      <c r="B30" s="31"/>
      <c r="C30" s="60"/>
      <c r="D30" s="431" t="s">
        <v>161</v>
      </c>
      <c r="E30" s="62"/>
      <c r="F30" s="151"/>
      <c r="G30" s="62"/>
      <c r="H30" s="152"/>
      <c r="I30" s="152"/>
      <c r="J30" s="152"/>
      <c r="K30" s="152"/>
      <c r="L30" s="152"/>
      <c r="M30" s="63"/>
      <c r="N30" s="33"/>
    </row>
    <row r="31" spans="2:14" x14ac:dyDescent="0.2">
      <c r="B31" s="31"/>
      <c r="C31" s="60"/>
      <c r="D31" s="156"/>
      <c r="E31" s="62"/>
      <c r="F31" s="151"/>
      <c r="G31" s="62"/>
      <c r="H31" s="152"/>
      <c r="I31" s="152"/>
      <c r="J31" s="152"/>
      <c r="K31" s="152"/>
      <c r="L31" s="152"/>
      <c r="M31" s="63"/>
      <c r="N31" s="33"/>
    </row>
    <row r="32" spans="2:14" ht="12" customHeight="1" x14ac:dyDescent="0.2">
      <c r="B32" s="31"/>
      <c r="C32" s="60"/>
      <c r="D32" s="196"/>
      <c r="E32" s="62"/>
      <c r="F32" s="151"/>
      <c r="G32" s="62"/>
      <c r="H32" s="197">
        <v>0</v>
      </c>
      <c r="I32" s="197">
        <v>0</v>
      </c>
      <c r="J32" s="197">
        <f t="shared" ref="J32:L36" si="6">I32</f>
        <v>0</v>
      </c>
      <c r="K32" s="197">
        <f t="shared" si="6"/>
        <v>0</v>
      </c>
      <c r="L32" s="197">
        <f t="shared" si="6"/>
        <v>0</v>
      </c>
      <c r="M32" s="63"/>
      <c r="N32" s="33"/>
    </row>
    <row r="33" spans="2:14" ht="12" customHeight="1" x14ac:dyDescent="0.2">
      <c r="B33" s="31"/>
      <c r="C33" s="60"/>
      <c r="D33" s="196"/>
      <c r="E33" s="62"/>
      <c r="F33" s="151"/>
      <c r="G33" s="62"/>
      <c r="H33" s="197">
        <v>0</v>
      </c>
      <c r="I33" s="197">
        <v>0</v>
      </c>
      <c r="J33" s="197">
        <f t="shared" ref="J33:L34" si="7">I33</f>
        <v>0</v>
      </c>
      <c r="K33" s="197">
        <f t="shared" si="7"/>
        <v>0</v>
      </c>
      <c r="L33" s="197">
        <f t="shared" si="7"/>
        <v>0</v>
      </c>
      <c r="M33" s="63"/>
      <c r="N33" s="33"/>
    </row>
    <row r="34" spans="2:14" ht="12" customHeight="1" x14ac:dyDescent="0.2">
      <c r="B34" s="31"/>
      <c r="C34" s="60"/>
      <c r="D34" s="196"/>
      <c r="E34" s="62"/>
      <c r="F34" s="151"/>
      <c r="G34" s="62"/>
      <c r="H34" s="197">
        <v>0</v>
      </c>
      <c r="I34" s="197">
        <v>0</v>
      </c>
      <c r="J34" s="197">
        <f t="shared" si="7"/>
        <v>0</v>
      </c>
      <c r="K34" s="197">
        <f t="shared" si="7"/>
        <v>0</v>
      </c>
      <c r="L34" s="197">
        <f t="shared" si="7"/>
        <v>0</v>
      </c>
      <c r="M34" s="63"/>
      <c r="N34" s="33"/>
    </row>
    <row r="35" spans="2:14" ht="12" customHeight="1" x14ac:dyDescent="0.2">
      <c r="B35" s="31"/>
      <c r="C35" s="60"/>
      <c r="D35" s="196"/>
      <c r="E35" s="62"/>
      <c r="F35" s="151"/>
      <c r="G35" s="62"/>
      <c r="H35" s="197">
        <v>0</v>
      </c>
      <c r="I35" s="197">
        <v>0</v>
      </c>
      <c r="J35" s="197">
        <f t="shared" si="6"/>
        <v>0</v>
      </c>
      <c r="K35" s="197">
        <f t="shared" si="6"/>
        <v>0</v>
      </c>
      <c r="L35" s="197">
        <f t="shared" si="6"/>
        <v>0</v>
      </c>
      <c r="M35" s="63"/>
      <c r="N35" s="33"/>
    </row>
    <row r="36" spans="2:14" ht="12" customHeight="1" x14ac:dyDescent="0.2">
      <c r="B36" s="31"/>
      <c r="C36" s="60"/>
      <c r="D36" s="196"/>
      <c r="E36" s="62"/>
      <c r="F36" s="151"/>
      <c r="G36" s="62"/>
      <c r="H36" s="197">
        <v>0</v>
      </c>
      <c r="I36" s="197">
        <v>0</v>
      </c>
      <c r="J36" s="197">
        <f t="shared" si="6"/>
        <v>0</v>
      </c>
      <c r="K36" s="197">
        <f t="shared" si="6"/>
        <v>0</v>
      </c>
      <c r="L36" s="197">
        <f t="shared" si="6"/>
        <v>0</v>
      </c>
      <c r="M36" s="63"/>
      <c r="N36" s="33"/>
    </row>
    <row r="37" spans="2:14" ht="12" customHeight="1" x14ac:dyDescent="0.2">
      <c r="B37" s="31"/>
      <c r="C37" s="60"/>
      <c r="D37" s="61"/>
      <c r="E37" s="62"/>
      <c r="F37" s="151"/>
      <c r="G37" s="62"/>
      <c r="H37" s="152"/>
      <c r="I37" s="157"/>
      <c r="J37" s="157"/>
      <c r="K37" s="157"/>
      <c r="L37" s="157"/>
      <c r="M37" s="63"/>
      <c r="N37" s="33"/>
    </row>
    <row r="38" spans="2:14" ht="12" customHeight="1" x14ac:dyDescent="0.2">
      <c r="B38" s="31"/>
      <c r="C38" s="60"/>
      <c r="D38" s="155" t="s">
        <v>64</v>
      </c>
      <c r="E38" s="62"/>
      <c r="F38" s="151"/>
      <c r="G38" s="62"/>
      <c r="H38" s="445">
        <f>SUM(H32:H36)</f>
        <v>0</v>
      </c>
      <c r="I38" s="445">
        <f>SUM(I32:I36)</f>
        <v>0</v>
      </c>
      <c r="J38" s="445">
        <f>SUM(J32:J36)</f>
        <v>0</v>
      </c>
      <c r="K38" s="445">
        <f>SUM(K32:K36)</f>
        <v>0</v>
      </c>
      <c r="L38" s="445">
        <f>SUM(L32:L36)</f>
        <v>0</v>
      </c>
      <c r="M38" s="63"/>
      <c r="N38" s="33"/>
    </row>
    <row r="39" spans="2:14" ht="12" customHeight="1" x14ac:dyDescent="0.2">
      <c r="B39" s="31"/>
      <c r="C39" s="71"/>
      <c r="D39" s="244"/>
      <c r="E39" s="72"/>
      <c r="F39" s="192"/>
      <c r="G39" s="72"/>
      <c r="H39" s="193"/>
      <c r="I39" s="386"/>
      <c r="J39" s="386"/>
      <c r="K39" s="386"/>
      <c r="L39" s="386"/>
      <c r="M39" s="74"/>
      <c r="N39" s="33"/>
    </row>
    <row r="40" spans="2:14" ht="12" customHeight="1" x14ac:dyDescent="0.2">
      <c r="B40" s="31"/>
      <c r="C40" s="32"/>
      <c r="D40" s="44"/>
      <c r="E40" s="32"/>
      <c r="F40" s="126"/>
      <c r="G40" s="32"/>
      <c r="H40" s="127"/>
      <c r="I40" s="128"/>
      <c r="J40" s="128"/>
      <c r="K40" s="128"/>
      <c r="L40" s="128"/>
      <c r="M40" s="32"/>
      <c r="N40" s="33"/>
    </row>
    <row r="41" spans="2:14" ht="12" customHeight="1" x14ac:dyDescent="0.2">
      <c r="B41" s="31"/>
      <c r="C41" s="56"/>
      <c r="D41" s="234"/>
      <c r="E41" s="57"/>
      <c r="F41" s="147"/>
      <c r="G41" s="57"/>
      <c r="H41" s="195"/>
      <c r="I41" s="387"/>
      <c r="J41" s="387"/>
      <c r="K41" s="387"/>
      <c r="L41" s="387"/>
      <c r="M41" s="150"/>
      <c r="N41" s="33"/>
    </row>
    <row r="42" spans="2:14" ht="12" customHeight="1" x14ac:dyDescent="0.2">
      <c r="B42" s="31"/>
      <c r="C42" s="60"/>
      <c r="D42" s="431" t="s">
        <v>54</v>
      </c>
      <c r="E42" s="155"/>
      <c r="F42" s="158"/>
      <c r="G42" s="155"/>
      <c r="H42" s="159"/>
      <c r="I42" s="159"/>
      <c r="J42" s="159"/>
      <c r="K42" s="159"/>
      <c r="L42" s="159"/>
      <c r="M42" s="63"/>
      <c r="N42" s="33"/>
    </row>
    <row r="43" spans="2:14" ht="12" customHeight="1" x14ac:dyDescent="0.2">
      <c r="B43" s="31"/>
      <c r="C43" s="60"/>
      <c r="D43" s="155"/>
      <c r="E43" s="155"/>
      <c r="F43" s="151"/>
      <c r="G43" s="155"/>
      <c r="H43" s="159"/>
      <c r="I43" s="159"/>
      <c r="J43" s="159"/>
      <c r="K43" s="159"/>
      <c r="L43" s="159"/>
      <c r="M43" s="63"/>
      <c r="N43" s="33"/>
    </row>
    <row r="44" spans="2:14" ht="12" customHeight="1" x14ac:dyDescent="0.2">
      <c r="B44" s="31"/>
      <c r="C44" s="60"/>
      <c r="D44" s="61" t="s">
        <v>162</v>
      </c>
      <c r="E44" s="62"/>
      <c r="F44" s="151"/>
      <c r="G44" s="62"/>
      <c r="H44" s="385">
        <v>0</v>
      </c>
      <c r="I44" s="385">
        <v>0</v>
      </c>
      <c r="J44" s="198">
        <f t="shared" ref="J44" si="8">I44</f>
        <v>0</v>
      </c>
      <c r="K44" s="198">
        <f t="shared" ref="K44:L44" si="9">J44</f>
        <v>0</v>
      </c>
      <c r="L44" s="198">
        <f t="shared" si="9"/>
        <v>0</v>
      </c>
      <c r="M44" s="63"/>
      <c r="N44" s="33"/>
    </row>
    <row r="45" spans="2:14" ht="12" customHeight="1" x14ac:dyDescent="0.2">
      <c r="B45" s="31"/>
      <c r="C45" s="60"/>
      <c r="D45" s="62" t="s">
        <v>163</v>
      </c>
      <c r="E45" s="62"/>
      <c r="F45" s="151"/>
      <c r="G45" s="62"/>
      <c r="H45" s="198">
        <v>0</v>
      </c>
      <c r="I45" s="198">
        <v>0</v>
      </c>
      <c r="J45" s="198">
        <f t="shared" ref="J45:L52" si="10">I45</f>
        <v>0</v>
      </c>
      <c r="K45" s="198">
        <f t="shared" si="10"/>
        <v>0</v>
      </c>
      <c r="L45" s="198">
        <f t="shared" si="10"/>
        <v>0</v>
      </c>
      <c r="M45" s="63"/>
      <c r="N45" s="33"/>
    </row>
    <row r="46" spans="2:14" ht="12" customHeight="1" x14ac:dyDescent="0.2">
      <c r="B46" s="31"/>
      <c r="C46" s="60"/>
      <c r="D46" s="62" t="s">
        <v>181</v>
      </c>
      <c r="E46" s="62"/>
      <c r="F46" s="151"/>
      <c r="G46" s="62"/>
      <c r="H46" s="198">
        <v>0</v>
      </c>
      <c r="I46" s="198">
        <v>0</v>
      </c>
      <c r="J46" s="198">
        <f t="shared" ref="J46:L47" si="11">I46</f>
        <v>0</v>
      </c>
      <c r="K46" s="198">
        <f t="shared" si="11"/>
        <v>0</v>
      </c>
      <c r="L46" s="198">
        <f t="shared" si="11"/>
        <v>0</v>
      </c>
      <c r="M46" s="63"/>
      <c r="N46" s="33"/>
    </row>
    <row r="47" spans="2:14" ht="12" customHeight="1" x14ac:dyDescent="0.2">
      <c r="B47" s="31"/>
      <c r="C47" s="60"/>
      <c r="D47" s="62" t="s">
        <v>182</v>
      </c>
      <c r="E47" s="62"/>
      <c r="F47" s="151"/>
      <c r="G47" s="62"/>
      <c r="H47" s="198">
        <v>0</v>
      </c>
      <c r="I47" s="198">
        <v>0</v>
      </c>
      <c r="J47" s="198">
        <f t="shared" si="11"/>
        <v>0</v>
      </c>
      <c r="K47" s="198">
        <f t="shared" si="11"/>
        <v>0</v>
      </c>
      <c r="L47" s="198">
        <f t="shared" si="11"/>
        <v>0</v>
      </c>
      <c r="M47" s="63"/>
      <c r="N47" s="33"/>
    </row>
    <row r="48" spans="2:14" ht="12" customHeight="1" x14ac:dyDescent="0.2">
      <c r="B48" s="31"/>
      <c r="C48" s="60"/>
      <c r="D48" s="409"/>
      <c r="E48" s="62"/>
      <c r="F48" s="151"/>
      <c r="G48" s="62"/>
      <c r="H48" s="198">
        <v>0</v>
      </c>
      <c r="I48" s="198">
        <v>0</v>
      </c>
      <c r="J48" s="198">
        <f t="shared" ref="J48:J50" si="12">I48</f>
        <v>0</v>
      </c>
      <c r="K48" s="198">
        <f t="shared" ref="K48:L50" si="13">J48</f>
        <v>0</v>
      </c>
      <c r="L48" s="198">
        <f t="shared" si="13"/>
        <v>0</v>
      </c>
      <c r="M48" s="63"/>
      <c r="N48" s="33"/>
    </row>
    <row r="49" spans="2:14" ht="12" customHeight="1" x14ac:dyDescent="0.2">
      <c r="B49" s="31"/>
      <c r="C49" s="60"/>
      <c r="D49" s="409"/>
      <c r="E49" s="62"/>
      <c r="F49" s="151"/>
      <c r="G49" s="62"/>
      <c r="H49" s="198">
        <v>0</v>
      </c>
      <c r="I49" s="198">
        <v>0</v>
      </c>
      <c r="J49" s="198">
        <f t="shared" si="12"/>
        <v>0</v>
      </c>
      <c r="K49" s="198">
        <f t="shared" si="13"/>
        <v>0</v>
      </c>
      <c r="L49" s="198">
        <f t="shared" si="13"/>
        <v>0</v>
      </c>
      <c r="M49" s="63"/>
      <c r="N49" s="33"/>
    </row>
    <row r="50" spans="2:14" ht="12" customHeight="1" x14ac:dyDescent="0.2">
      <c r="B50" s="31"/>
      <c r="C50" s="60"/>
      <c r="D50" s="409"/>
      <c r="E50" s="62"/>
      <c r="F50" s="151"/>
      <c r="G50" s="62"/>
      <c r="H50" s="198">
        <v>0</v>
      </c>
      <c r="I50" s="198">
        <v>0</v>
      </c>
      <c r="J50" s="198">
        <f t="shared" si="12"/>
        <v>0</v>
      </c>
      <c r="K50" s="198">
        <f t="shared" si="13"/>
        <v>0</v>
      </c>
      <c r="L50" s="198">
        <f t="shared" si="13"/>
        <v>0</v>
      </c>
      <c r="M50" s="63"/>
      <c r="N50" s="33"/>
    </row>
    <row r="51" spans="2:14" ht="12" customHeight="1" x14ac:dyDescent="0.2">
      <c r="B51" s="31"/>
      <c r="C51" s="60"/>
      <c r="D51" s="199"/>
      <c r="E51" s="62"/>
      <c r="F51" s="151"/>
      <c r="G51" s="62"/>
      <c r="H51" s="198">
        <v>0</v>
      </c>
      <c r="I51" s="198">
        <v>0</v>
      </c>
      <c r="J51" s="198">
        <f t="shared" si="10"/>
        <v>0</v>
      </c>
      <c r="K51" s="198">
        <f t="shared" si="10"/>
        <v>0</v>
      </c>
      <c r="L51" s="198">
        <f t="shared" si="10"/>
        <v>0</v>
      </c>
      <c r="M51" s="63"/>
      <c r="N51" s="33"/>
    </row>
    <row r="52" spans="2:14" ht="12" customHeight="1" x14ac:dyDescent="0.2">
      <c r="B52" s="31"/>
      <c r="C52" s="60"/>
      <c r="D52" s="199"/>
      <c r="E52" s="62"/>
      <c r="F52" s="151"/>
      <c r="G52" s="62"/>
      <c r="H52" s="198">
        <v>0</v>
      </c>
      <c r="I52" s="198">
        <v>0</v>
      </c>
      <c r="J52" s="198">
        <f t="shared" si="10"/>
        <v>0</v>
      </c>
      <c r="K52" s="198">
        <f t="shared" si="10"/>
        <v>0</v>
      </c>
      <c r="L52" s="198">
        <f t="shared" si="10"/>
        <v>0</v>
      </c>
      <c r="M52" s="63"/>
      <c r="N52" s="33"/>
    </row>
    <row r="53" spans="2:14" ht="12" customHeight="1" x14ac:dyDescent="0.2">
      <c r="B53" s="31"/>
      <c r="C53" s="60"/>
      <c r="D53" s="61"/>
      <c r="E53" s="62"/>
      <c r="F53" s="151"/>
      <c r="G53" s="62"/>
      <c r="H53" s="161"/>
      <c r="I53" s="161"/>
      <c r="J53" s="161"/>
      <c r="K53" s="161"/>
      <c r="L53" s="161"/>
      <c r="M53" s="63"/>
      <c r="N53" s="33"/>
    </row>
    <row r="54" spans="2:14" ht="12" customHeight="1" x14ac:dyDescent="0.2">
      <c r="B54" s="31"/>
      <c r="C54" s="60"/>
      <c r="D54" s="155" t="s">
        <v>64</v>
      </c>
      <c r="E54" s="62"/>
      <c r="F54" s="151"/>
      <c r="G54" s="62"/>
      <c r="H54" s="440">
        <f>SUM(H44:H52)</f>
        <v>0</v>
      </c>
      <c r="I54" s="440">
        <f>SUM(I44:I52)</f>
        <v>0</v>
      </c>
      <c r="J54" s="440">
        <f>SUM(J44:J52)</f>
        <v>0</v>
      </c>
      <c r="K54" s="440">
        <f>SUM(K44:K52)</f>
        <v>0</v>
      </c>
      <c r="L54" s="440">
        <f>SUM(L44:L52)</f>
        <v>0</v>
      </c>
      <c r="M54" s="63"/>
      <c r="N54" s="33"/>
    </row>
    <row r="55" spans="2:14" ht="12" customHeight="1" x14ac:dyDescent="0.2">
      <c r="B55" s="31"/>
      <c r="C55" s="60"/>
      <c r="D55" s="61"/>
      <c r="E55" s="62"/>
      <c r="F55" s="151"/>
      <c r="G55" s="62"/>
      <c r="H55" s="161"/>
      <c r="I55" s="161"/>
      <c r="J55" s="161"/>
      <c r="K55" s="161"/>
      <c r="L55" s="161"/>
      <c r="M55" s="63"/>
      <c r="N55" s="33"/>
    </row>
    <row r="56" spans="2:14" ht="12" customHeight="1" x14ac:dyDescent="0.2">
      <c r="B56" s="31"/>
      <c r="C56" s="32"/>
      <c r="D56" s="125"/>
      <c r="E56" s="32"/>
      <c r="F56" s="126"/>
      <c r="G56" s="32"/>
      <c r="H56" s="127"/>
      <c r="I56" s="127"/>
      <c r="J56" s="127"/>
      <c r="K56" s="127"/>
      <c r="L56" s="127"/>
      <c r="M56" s="32"/>
      <c r="N56" s="33"/>
    </row>
    <row r="57" spans="2:14" ht="12" customHeight="1" x14ac:dyDescent="0.2">
      <c r="B57" s="31"/>
      <c r="C57" s="60"/>
      <c r="D57" s="61"/>
      <c r="E57" s="62"/>
      <c r="F57" s="151"/>
      <c r="G57" s="62"/>
      <c r="H57" s="161"/>
      <c r="I57" s="161"/>
      <c r="J57" s="161"/>
      <c r="K57" s="161"/>
      <c r="L57" s="161"/>
      <c r="M57" s="63"/>
      <c r="N57" s="33"/>
    </row>
    <row r="58" spans="2:14" x14ac:dyDescent="0.2">
      <c r="B58" s="31"/>
      <c r="C58" s="60"/>
      <c r="D58" s="153" t="s">
        <v>165</v>
      </c>
      <c r="E58" s="155"/>
      <c r="F58" s="158"/>
      <c r="G58" s="155"/>
      <c r="H58" s="441">
        <f>H26+H38+H54</f>
        <v>0</v>
      </c>
      <c r="I58" s="441">
        <f>I26+I38+I54</f>
        <v>0</v>
      </c>
      <c r="J58" s="441">
        <f>J26+J38+J54</f>
        <v>0</v>
      </c>
      <c r="K58" s="441">
        <f>K26+K38+K54</f>
        <v>0</v>
      </c>
      <c r="L58" s="441">
        <f>L26+L38+L54</f>
        <v>0</v>
      </c>
      <c r="M58" s="63"/>
      <c r="N58" s="33"/>
    </row>
    <row r="59" spans="2:14" x14ac:dyDescent="0.2">
      <c r="B59" s="31"/>
      <c r="C59" s="60"/>
      <c r="D59" s="162"/>
      <c r="E59" s="155"/>
      <c r="F59" s="158"/>
      <c r="G59" s="155"/>
      <c r="H59" s="163"/>
      <c r="I59" s="163"/>
      <c r="J59" s="163"/>
      <c r="K59" s="163"/>
      <c r="L59" s="163"/>
      <c r="M59" s="63"/>
      <c r="N59" s="33"/>
    </row>
    <row r="60" spans="2:14" x14ac:dyDescent="0.2">
      <c r="B60" s="31"/>
      <c r="C60" s="32"/>
      <c r="D60" s="125"/>
      <c r="E60" s="32"/>
      <c r="F60" s="126"/>
      <c r="G60" s="32"/>
      <c r="H60" s="127"/>
      <c r="I60" s="127"/>
      <c r="J60" s="127"/>
      <c r="K60" s="127"/>
      <c r="L60" s="127"/>
      <c r="M60" s="32"/>
      <c r="N60" s="33"/>
    </row>
    <row r="61" spans="2:14" x14ac:dyDescent="0.2">
      <c r="B61" s="31"/>
      <c r="C61" s="32"/>
      <c r="D61" s="125"/>
      <c r="E61" s="32"/>
      <c r="F61" s="126"/>
      <c r="G61" s="32"/>
      <c r="H61" s="127"/>
      <c r="I61" s="127"/>
      <c r="J61" s="127"/>
      <c r="K61" s="127"/>
      <c r="L61" s="127"/>
      <c r="M61" s="32"/>
      <c r="N61" s="33"/>
    </row>
    <row r="62" spans="2:14" x14ac:dyDescent="0.2">
      <c r="B62" s="31"/>
      <c r="C62" s="60"/>
      <c r="D62" s="62"/>
      <c r="E62" s="62"/>
      <c r="F62" s="151"/>
      <c r="G62" s="62"/>
      <c r="H62" s="67"/>
      <c r="I62" s="67"/>
      <c r="J62" s="67"/>
      <c r="K62" s="67"/>
      <c r="L62" s="67"/>
      <c r="M62" s="63"/>
      <c r="N62" s="33"/>
    </row>
    <row r="63" spans="2:14" x14ac:dyDescent="0.2">
      <c r="B63" s="31"/>
      <c r="C63" s="60"/>
      <c r="D63" s="431" t="s">
        <v>204</v>
      </c>
      <c r="E63" s="62"/>
      <c r="F63" s="151"/>
      <c r="G63" s="62"/>
      <c r="H63" s="67"/>
      <c r="I63" s="67"/>
      <c r="J63" s="67"/>
      <c r="K63" s="67"/>
      <c r="L63" s="67"/>
      <c r="M63" s="63"/>
      <c r="N63" s="33"/>
    </row>
    <row r="64" spans="2:14" x14ac:dyDescent="0.2">
      <c r="B64" s="31"/>
      <c r="C64" s="60"/>
      <c r="D64" s="155"/>
      <c r="E64" s="62"/>
      <c r="F64" s="433" t="s">
        <v>168</v>
      </c>
      <c r="G64" s="62"/>
      <c r="H64" s="67"/>
      <c r="I64" s="67"/>
      <c r="J64" s="67"/>
      <c r="K64" s="67"/>
      <c r="L64" s="67"/>
      <c r="M64" s="63"/>
      <c r="N64" s="33"/>
    </row>
    <row r="65" spans="2:27" x14ac:dyDescent="0.2">
      <c r="B65" s="31"/>
      <c r="C65" s="60"/>
      <c r="D65" s="310" t="s">
        <v>269</v>
      </c>
      <c r="E65" s="62"/>
      <c r="F65" s="164"/>
      <c r="G65" s="62"/>
      <c r="H65" s="67"/>
      <c r="I65" s="67"/>
      <c r="J65" s="67"/>
      <c r="K65" s="67"/>
      <c r="L65" s="67"/>
      <c r="M65" s="63"/>
      <c r="N65" s="33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2:27" x14ac:dyDescent="0.2">
      <c r="B66" s="31"/>
      <c r="C66" s="60"/>
      <c r="D66" s="62" t="s">
        <v>270</v>
      </c>
      <c r="E66" s="68"/>
      <c r="F66" s="164"/>
      <c r="G66" s="68"/>
      <c r="H66" s="447">
        <f>loon!T68+(5/12*loon!T100)</f>
        <v>153136.00000000003</v>
      </c>
      <c r="I66" s="447">
        <f>(7/12*loon!T100)+(5/12*loon!T133)</f>
        <v>154739.20000000001</v>
      </c>
      <c r="J66" s="447">
        <f>(7/12*loon!T133)+(5/12*loon!T164)</f>
        <v>159564.79999999999</v>
      </c>
      <c r="K66" s="447">
        <f>(7/12*loon!T164)+(5/12*loon!T196)</f>
        <v>164536</v>
      </c>
      <c r="L66" s="447">
        <f>(7/12*loon!T196)+(5/12*loon!T228)</f>
        <v>168441.60000000003</v>
      </c>
      <c r="M66" s="63"/>
      <c r="N66" s="33"/>
    </row>
    <row r="67" spans="2:27" x14ac:dyDescent="0.2">
      <c r="B67" s="31"/>
      <c r="C67" s="60"/>
      <c r="D67" s="155"/>
      <c r="E67" s="68"/>
      <c r="F67" s="164"/>
      <c r="G67" s="68"/>
      <c r="H67" s="165"/>
      <c r="I67" s="165"/>
      <c r="J67" s="165"/>
      <c r="K67" s="165"/>
      <c r="L67" s="165"/>
      <c r="M67" s="63"/>
      <c r="N67" s="33"/>
    </row>
    <row r="68" spans="2:27" x14ac:dyDescent="0.2">
      <c r="B68" s="31"/>
      <c r="C68" s="60"/>
      <c r="D68" s="166" t="s">
        <v>74</v>
      </c>
      <c r="E68" s="68"/>
      <c r="F68" s="164"/>
      <c r="G68" s="68"/>
      <c r="H68" s="62"/>
      <c r="I68" s="62"/>
      <c r="J68" s="62"/>
      <c r="K68" s="62"/>
      <c r="L68" s="62"/>
      <c r="M68" s="63"/>
      <c r="N68" s="33"/>
    </row>
    <row r="69" spans="2:27" x14ac:dyDescent="0.2">
      <c r="B69" s="31"/>
      <c r="C69" s="60"/>
      <c r="D69" s="62" t="s">
        <v>213</v>
      </c>
      <c r="E69" s="68"/>
      <c r="F69" s="200"/>
      <c r="G69" s="68"/>
      <c r="H69" s="197">
        <v>0</v>
      </c>
      <c r="I69" s="197">
        <f t="shared" ref="I69:I88" si="14">H69</f>
        <v>0</v>
      </c>
      <c r="J69" s="197">
        <f t="shared" ref="J69:L88" si="15">I69</f>
        <v>0</v>
      </c>
      <c r="K69" s="197">
        <f t="shared" si="15"/>
        <v>0</v>
      </c>
      <c r="L69" s="197">
        <f t="shared" si="15"/>
        <v>0</v>
      </c>
      <c r="M69" s="63"/>
      <c r="N69" s="33"/>
    </row>
    <row r="70" spans="2:27" x14ac:dyDescent="0.2">
      <c r="B70" s="31"/>
      <c r="C70" s="60"/>
      <c r="D70" s="196"/>
      <c r="E70" s="68"/>
      <c r="F70" s="200"/>
      <c r="G70" s="68"/>
      <c r="H70" s="197">
        <v>0</v>
      </c>
      <c r="I70" s="197">
        <f t="shared" si="14"/>
        <v>0</v>
      </c>
      <c r="J70" s="197">
        <f t="shared" si="15"/>
        <v>0</v>
      </c>
      <c r="K70" s="197">
        <f t="shared" si="15"/>
        <v>0</v>
      </c>
      <c r="L70" s="197">
        <f t="shared" si="15"/>
        <v>0</v>
      </c>
      <c r="M70" s="63"/>
      <c r="N70" s="33"/>
    </row>
    <row r="71" spans="2:27" x14ac:dyDescent="0.2">
      <c r="B71" s="31"/>
      <c r="C71" s="60"/>
      <c r="D71" s="196"/>
      <c r="E71" s="68"/>
      <c r="F71" s="200"/>
      <c r="G71" s="68"/>
      <c r="H71" s="197">
        <v>0</v>
      </c>
      <c r="I71" s="197">
        <f t="shared" si="14"/>
        <v>0</v>
      </c>
      <c r="J71" s="197">
        <f t="shared" si="15"/>
        <v>0</v>
      </c>
      <c r="K71" s="197">
        <f t="shared" si="15"/>
        <v>0</v>
      </c>
      <c r="L71" s="197">
        <f t="shared" si="15"/>
        <v>0</v>
      </c>
      <c r="M71" s="63"/>
      <c r="N71" s="33"/>
    </row>
    <row r="72" spans="2:27" x14ac:dyDescent="0.2">
      <c r="B72" s="31"/>
      <c r="C72" s="60"/>
      <c r="D72" s="196"/>
      <c r="E72" s="68"/>
      <c r="F72" s="200"/>
      <c r="G72" s="68"/>
      <c r="H72" s="197">
        <v>0</v>
      </c>
      <c r="I72" s="197">
        <f t="shared" si="14"/>
        <v>0</v>
      </c>
      <c r="J72" s="197">
        <f t="shared" si="15"/>
        <v>0</v>
      </c>
      <c r="K72" s="197">
        <f t="shared" si="15"/>
        <v>0</v>
      </c>
      <c r="L72" s="197">
        <f t="shared" si="15"/>
        <v>0</v>
      </c>
      <c r="M72" s="63"/>
      <c r="N72" s="33"/>
    </row>
    <row r="73" spans="2:27" x14ac:dyDescent="0.2">
      <c r="B73" s="31"/>
      <c r="C73" s="60"/>
      <c r="D73" s="196"/>
      <c r="E73" s="68"/>
      <c r="F73" s="200"/>
      <c r="G73" s="68"/>
      <c r="H73" s="197">
        <v>0</v>
      </c>
      <c r="I73" s="197">
        <f t="shared" si="14"/>
        <v>0</v>
      </c>
      <c r="J73" s="197">
        <f t="shared" si="15"/>
        <v>0</v>
      </c>
      <c r="K73" s="197">
        <f t="shared" si="15"/>
        <v>0</v>
      </c>
      <c r="L73" s="197">
        <f t="shared" si="15"/>
        <v>0</v>
      </c>
      <c r="M73" s="63"/>
      <c r="N73" s="33"/>
    </row>
    <row r="74" spans="2:27" x14ac:dyDescent="0.2">
      <c r="B74" s="31"/>
      <c r="C74" s="60"/>
      <c r="D74" s="196"/>
      <c r="E74" s="68"/>
      <c r="F74" s="200"/>
      <c r="G74" s="68"/>
      <c r="H74" s="197">
        <v>0</v>
      </c>
      <c r="I74" s="197">
        <f t="shared" si="14"/>
        <v>0</v>
      </c>
      <c r="J74" s="197">
        <f t="shared" si="15"/>
        <v>0</v>
      </c>
      <c r="K74" s="197">
        <f t="shared" si="15"/>
        <v>0</v>
      </c>
      <c r="L74" s="197">
        <f t="shared" si="15"/>
        <v>0</v>
      </c>
      <c r="M74" s="63"/>
      <c r="N74" s="33"/>
    </row>
    <row r="75" spans="2:27" x14ac:dyDescent="0.2">
      <c r="B75" s="31"/>
      <c r="C75" s="60"/>
      <c r="D75" s="196"/>
      <c r="E75" s="68"/>
      <c r="F75" s="200"/>
      <c r="G75" s="68"/>
      <c r="H75" s="197">
        <v>0</v>
      </c>
      <c r="I75" s="197">
        <f t="shared" si="14"/>
        <v>0</v>
      </c>
      <c r="J75" s="197">
        <f t="shared" si="15"/>
        <v>0</v>
      </c>
      <c r="K75" s="197">
        <f t="shared" si="15"/>
        <v>0</v>
      </c>
      <c r="L75" s="197">
        <f t="shared" si="15"/>
        <v>0</v>
      </c>
      <c r="M75" s="63"/>
      <c r="N75" s="33"/>
    </row>
    <row r="76" spans="2:27" x14ac:dyDescent="0.2">
      <c r="B76" s="31"/>
      <c r="C76" s="60"/>
      <c r="D76" s="196"/>
      <c r="E76" s="68"/>
      <c r="F76" s="200"/>
      <c r="G76" s="68"/>
      <c r="H76" s="197">
        <v>0</v>
      </c>
      <c r="I76" s="197">
        <f t="shared" si="14"/>
        <v>0</v>
      </c>
      <c r="J76" s="197">
        <f t="shared" si="15"/>
        <v>0</v>
      </c>
      <c r="K76" s="197">
        <f t="shared" si="15"/>
        <v>0</v>
      </c>
      <c r="L76" s="197">
        <f t="shared" si="15"/>
        <v>0</v>
      </c>
      <c r="M76" s="63"/>
      <c r="N76" s="33"/>
    </row>
    <row r="77" spans="2:27" x14ac:dyDescent="0.2">
      <c r="B77" s="31"/>
      <c r="C77" s="60"/>
      <c r="D77" s="196"/>
      <c r="E77" s="68"/>
      <c r="F77" s="200"/>
      <c r="G77" s="68"/>
      <c r="H77" s="197">
        <v>0</v>
      </c>
      <c r="I77" s="197">
        <f t="shared" si="14"/>
        <v>0</v>
      </c>
      <c r="J77" s="197">
        <f t="shared" si="15"/>
        <v>0</v>
      </c>
      <c r="K77" s="197">
        <f t="shared" si="15"/>
        <v>0</v>
      </c>
      <c r="L77" s="197">
        <f t="shared" si="15"/>
        <v>0</v>
      </c>
      <c r="M77" s="63"/>
      <c r="N77" s="33"/>
    </row>
    <row r="78" spans="2:27" x14ac:dyDescent="0.2">
      <c r="B78" s="31"/>
      <c r="C78" s="60"/>
      <c r="D78" s="196"/>
      <c r="E78" s="68"/>
      <c r="F78" s="200"/>
      <c r="G78" s="68"/>
      <c r="H78" s="197">
        <v>0</v>
      </c>
      <c r="I78" s="197">
        <f t="shared" si="14"/>
        <v>0</v>
      </c>
      <c r="J78" s="197">
        <f t="shared" si="15"/>
        <v>0</v>
      </c>
      <c r="K78" s="197">
        <f t="shared" si="15"/>
        <v>0</v>
      </c>
      <c r="L78" s="197">
        <f t="shared" si="15"/>
        <v>0</v>
      </c>
      <c r="M78" s="63"/>
      <c r="N78" s="33"/>
    </row>
    <row r="79" spans="2:27" x14ac:dyDescent="0.2">
      <c r="B79" s="31"/>
      <c r="C79" s="60"/>
      <c r="D79" s="196"/>
      <c r="E79" s="68"/>
      <c r="F79" s="200"/>
      <c r="G79" s="68"/>
      <c r="H79" s="197">
        <v>0</v>
      </c>
      <c r="I79" s="197">
        <f t="shared" si="14"/>
        <v>0</v>
      </c>
      <c r="J79" s="197">
        <f t="shared" si="15"/>
        <v>0</v>
      </c>
      <c r="K79" s="197">
        <f t="shared" si="15"/>
        <v>0</v>
      </c>
      <c r="L79" s="197">
        <f t="shared" si="15"/>
        <v>0</v>
      </c>
      <c r="M79" s="63"/>
      <c r="N79" s="33"/>
    </row>
    <row r="80" spans="2:27" x14ac:dyDescent="0.2">
      <c r="B80" s="31"/>
      <c r="C80" s="60"/>
      <c r="D80" s="196"/>
      <c r="E80" s="68"/>
      <c r="F80" s="200"/>
      <c r="G80" s="68"/>
      <c r="H80" s="197">
        <v>0</v>
      </c>
      <c r="I80" s="197">
        <f t="shared" si="14"/>
        <v>0</v>
      </c>
      <c r="J80" s="197">
        <f t="shared" ref="J80:L84" si="16">I80</f>
        <v>0</v>
      </c>
      <c r="K80" s="197">
        <f t="shared" si="16"/>
        <v>0</v>
      </c>
      <c r="L80" s="197">
        <f t="shared" si="16"/>
        <v>0</v>
      </c>
      <c r="M80" s="63"/>
      <c r="N80" s="33"/>
    </row>
    <row r="81" spans="2:27" x14ac:dyDescent="0.2">
      <c r="B81" s="31"/>
      <c r="C81" s="60"/>
      <c r="D81" s="196"/>
      <c r="E81" s="68"/>
      <c r="F81" s="200"/>
      <c r="G81" s="68"/>
      <c r="H81" s="197">
        <v>0</v>
      </c>
      <c r="I81" s="197">
        <f t="shared" si="14"/>
        <v>0</v>
      </c>
      <c r="J81" s="197">
        <f t="shared" si="16"/>
        <v>0</v>
      </c>
      <c r="K81" s="197">
        <f t="shared" si="16"/>
        <v>0</v>
      </c>
      <c r="L81" s="197">
        <f t="shared" si="16"/>
        <v>0</v>
      </c>
      <c r="M81" s="63"/>
      <c r="N81" s="33"/>
    </row>
    <row r="82" spans="2:27" x14ac:dyDescent="0.2">
      <c r="B82" s="31"/>
      <c r="C82" s="60"/>
      <c r="D82" s="196"/>
      <c r="E82" s="68"/>
      <c r="F82" s="200"/>
      <c r="G82" s="68"/>
      <c r="H82" s="197">
        <v>0</v>
      </c>
      <c r="I82" s="197">
        <f t="shared" si="14"/>
        <v>0</v>
      </c>
      <c r="J82" s="197">
        <f t="shared" si="16"/>
        <v>0</v>
      </c>
      <c r="K82" s="197">
        <f t="shared" si="16"/>
        <v>0</v>
      </c>
      <c r="L82" s="197">
        <f t="shared" si="16"/>
        <v>0</v>
      </c>
      <c r="M82" s="63"/>
      <c r="N82" s="33"/>
    </row>
    <row r="83" spans="2:27" x14ac:dyDescent="0.2">
      <c r="B83" s="31"/>
      <c r="C83" s="60"/>
      <c r="D83" s="196"/>
      <c r="E83" s="68"/>
      <c r="F83" s="200"/>
      <c r="G83" s="68"/>
      <c r="H83" s="197">
        <v>0</v>
      </c>
      <c r="I83" s="197">
        <f t="shared" si="14"/>
        <v>0</v>
      </c>
      <c r="J83" s="197">
        <f t="shared" si="16"/>
        <v>0</v>
      </c>
      <c r="K83" s="197">
        <f t="shared" si="16"/>
        <v>0</v>
      </c>
      <c r="L83" s="197">
        <f t="shared" si="16"/>
        <v>0</v>
      </c>
      <c r="M83" s="63"/>
      <c r="N83" s="33"/>
    </row>
    <row r="84" spans="2:27" x14ac:dyDescent="0.2">
      <c r="B84" s="31"/>
      <c r="C84" s="60"/>
      <c r="D84" s="196"/>
      <c r="E84" s="68"/>
      <c r="F84" s="200"/>
      <c r="G84" s="68"/>
      <c r="H84" s="197">
        <v>0</v>
      </c>
      <c r="I84" s="197">
        <f t="shared" si="14"/>
        <v>0</v>
      </c>
      <c r="J84" s="197">
        <f t="shared" si="16"/>
        <v>0</v>
      </c>
      <c r="K84" s="197">
        <f t="shared" si="16"/>
        <v>0</v>
      </c>
      <c r="L84" s="197">
        <f t="shared" si="16"/>
        <v>0</v>
      </c>
      <c r="M84" s="63"/>
      <c r="N84" s="33"/>
    </row>
    <row r="85" spans="2:27" x14ac:dyDescent="0.2">
      <c r="B85" s="31"/>
      <c r="C85" s="60"/>
      <c r="D85" s="196"/>
      <c r="E85" s="68"/>
      <c r="F85" s="200"/>
      <c r="G85" s="68"/>
      <c r="H85" s="197">
        <v>0</v>
      </c>
      <c r="I85" s="197">
        <f t="shared" si="14"/>
        <v>0</v>
      </c>
      <c r="J85" s="197">
        <f t="shared" si="15"/>
        <v>0</v>
      </c>
      <c r="K85" s="197">
        <f t="shared" si="15"/>
        <v>0</v>
      </c>
      <c r="L85" s="197">
        <f t="shared" si="15"/>
        <v>0</v>
      </c>
      <c r="M85" s="63"/>
      <c r="N85" s="33"/>
    </row>
    <row r="86" spans="2:27" x14ac:dyDescent="0.2">
      <c r="B86" s="31"/>
      <c r="C86" s="60"/>
      <c r="D86" s="196"/>
      <c r="E86" s="68"/>
      <c r="F86" s="200"/>
      <c r="G86" s="68"/>
      <c r="H86" s="197">
        <v>0</v>
      </c>
      <c r="I86" s="197">
        <f t="shared" si="14"/>
        <v>0</v>
      </c>
      <c r="J86" s="197">
        <f t="shared" si="15"/>
        <v>0</v>
      </c>
      <c r="K86" s="197">
        <f t="shared" si="15"/>
        <v>0</v>
      </c>
      <c r="L86" s="197">
        <f t="shared" si="15"/>
        <v>0</v>
      </c>
      <c r="M86" s="63"/>
      <c r="N86" s="33"/>
    </row>
    <row r="87" spans="2:27" x14ac:dyDescent="0.2">
      <c r="B87" s="31"/>
      <c r="C87" s="60"/>
      <c r="D87" s="196"/>
      <c r="E87" s="68"/>
      <c r="F87" s="200"/>
      <c r="G87" s="68"/>
      <c r="H87" s="197">
        <v>0</v>
      </c>
      <c r="I87" s="197">
        <f t="shared" si="14"/>
        <v>0</v>
      </c>
      <c r="J87" s="197">
        <f t="shared" si="15"/>
        <v>0</v>
      </c>
      <c r="K87" s="197">
        <f t="shared" si="15"/>
        <v>0</v>
      </c>
      <c r="L87" s="197">
        <f t="shared" si="15"/>
        <v>0</v>
      </c>
      <c r="M87" s="63"/>
      <c r="N87" s="33"/>
    </row>
    <row r="88" spans="2:27" x14ac:dyDescent="0.2">
      <c r="B88" s="31"/>
      <c r="C88" s="60"/>
      <c r="D88" s="196"/>
      <c r="E88" s="68"/>
      <c r="F88" s="200"/>
      <c r="G88" s="68"/>
      <c r="H88" s="197">
        <v>0</v>
      </c>
      <c r="I88" s="197">
        <f t="shared" si="14"/>
        <v>0</v>
      </c>
      <c r="J88" s="197">
        <f t="shared" si="15"/>
        <v>0</v>
      </c>
      <c r="K88" s="197">
        <f t="shared" si="15"/>
        <v>0</v>
      </c>
      <c r="L88" s="197">
        <f t="shared" si="15"/>
        <v>0</v>
      </c>
      <c r="M88" s="63"/>
      <c r="N88" s="33"/>
    </row>
    <row r="89" spans="2:27" x14ac:dyDescent="0.2">
      <c r="B89" s="31"/>
      <c r="C89" s="60"/>
      <c r="D89" s="61"/>
      <c r="E89" s="68"/>
      <c r="F89" s="167"/>
      <c r="G89" s="68"/>
      <c r="H89" s="157"/>
      <c r="I89" s="157"/>
      <c r="J89" s="157"/>
      <c r="K89" s="157"/>
      <c r="L89" s="157"/>
      <c r="M89" s="63"/>
      <c r="N89" s="33"/>
    </row>
    <row r="90" spans="2:27" s="85" customFormat="1" x14ac:dyDescent="0.2">
      <c r="B90" s="131"/>
      <c r="C90" s="168"/>
      <c r="D90" s="155" t="s">
        <v>64</v>
      </c>
      <c r="E90" s="155"/>
      <c r="F90" s="169"/>
      <c r="G90" s="155"/>
      <c r="H90" s="443">
        <f>SUM(H69:H88)</f>
        <v>0</v>
      </c>
      <c r="I90" s="443">
        <f>SUM(I69:I88)</f>
        <v>0</v>
      </c>
      <c r="J90" s="443">
        <f>SUM(J69:J88)</f>
        <v>0</v>
      </c>
      <c r="K90" s="443">
        <f>SUM(K69:K88)</f>
        <v>0</v>
      </c>
      <c r="L90" s="443">
        <f>SUM(L69:L88)</f>
        <v>0</v>
      </c>
      <c r="M90" s="170"/>
      <c r="N90" s="132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2:27" x14ac:dyDescent="0.2">
      <c r="B91" s="31"/>
      <c r="C91" s="71"/>
      <c r="D91" s="185"/>
      <c r="E91" s="186"/>
      <c r="F91" s="187"/>
      <c r="G91" s="186"/>
      <c r="H91" s="188"/>
      <c r="I91" s="188"/>
      <c r="J91" s="188"/>
      <c r="K91" s="188"/>
      <c r="L91" s="188"/>
      <c r="M91" s="74"/>
      <c r="N91" s="33"/>
    </row>
    <row r="92" spans="2:27" x14ac:dyDescent="0.2">
      <c r="B92" s="31"/>
      <c r="C92" s="32"/>
      <c r="D92" s="50"/>
      <c r="E92" s="49"/>
      <c r="F92" s="133"/>
      <c r="G92" s="49"/>
      <c r="H92" s="134"/>
      <c r="I92" s="134"/>
      <c r="J92" s="134"/>
      <c r="K92" s="134"/>
      <c r="L92" s="134"/>
      <c r="M92" s="32"/>
      <c r="N92" s="33"/>
    </row>
    <row r="93" spans="2:27" ht="15" x14ac:dyDescent="0.25">
      <c r="B93" s="52"/>
      <c r="C93" s="53"/>
      <c r="D93" s="135"/>
      <c r="E93" s="136"/>
      <c r="F93" s="137"/>
      <c r="G93" s="136"/>
      <c r="H93" s="138"/>
      <c r="I93" s="138"/>
      <c r="J93" s="138"/>
      <c r="K93" s="138"/>
      <c r="L93" s="138"/>
      <c r="M93" s="139" t="s">
        <v>214</v>
      </c>
      <c r="N93" s="55"/>
    </row>
    <row r="94" spans="2:27" x14ac:dyDescent="0.2">
      <c r="B94" s="27"/>
      <c r="C94" s="28"/>
      <c r="D94" s="140"/>
      <c r="E94" s="29"/>
      <c r="F94" s="407"/>
      <c r="G94" s="29"/>
      <c r="H94" s="408"/>
      <c r="I94" s="408"/>
      <c r="J94" s="408"/>
      <c r="K94" s="408"/>
      <c r="L94" s="408"/>
      <c r="M94" s="28"/>
      <c r="N94" s="30"/>
    </row>
    <row r="95" spans="2:27" x14ac:dyDescent="0.2">
      <c r="B95" s="31"/>
      <c r="C95" s="32"/>
      <c r="D95" s="50"/>
      <c r="E95" s="49"/>
      <c r="F95" s="133"/>
      <c r="G95" s="49"/>
      <c r="H95" s="134"/>
      <c r="I95" s="134"/>
      <c r="J95" s="134"/>
      <c r="K95" s="134"/>
      <c r="L95" s="134"/>
      <c r="M95" s="32"/>
      <c r="N95" s="33"/>
    </row>
    <row r="96" spans="2:27" x14ac:dyDescent="0.2">
      <c r="B96" s="31"/>
      <c r="C96" s="32"/>
      <c r="D96" s="50"/>
      <c r="E96" s="49"/>
      <c r="F96" s="133"/>
      <c r="G96" s="49"/>
      <c r="H96" s="437">
        <f>H8</f>
        <v>2020</v>
      </c>
      <c r="I96" s="437">
        <f>I8</f>
        <v>2021</v>
      </c>
      <c r="J96" s="437">
        <f>J8</f>
        <v>2022</v>
      </c>
      <c r="K96" s="437">
        <f>K8</f>
        <v>2023</v>
      </c>
      <c r="L96" s="437">
        <f>L8</f>
        <v>2024</v>
      </c>
      <c r="M96" s="32"/>
      <c r="N96" s="33"/>
    </row>
    <row r="97" spans="2:14" x14ac:dyDescent="0.2">
      <c r="B97" s="31"/>
      <c r="C97" s="32"/>
      <c r="D97" s="50"/>
      <c r="E97" s="49"/>
      <c r="F97" s="133"/>
      <c r="G97" s="49"/>
      <c r="H97" s="134"/>
      <c r="I97" s="134"/>
      <c r="J97" s="134"/>
      <c r="K97" s="134"/>
      <c r="L97" s="134"/>
      <c r="M97" s="32"/>
      <c r="N97" s="33"/>
    </row>
    <row r="98" spans="2:14" x14ac:dyDescent="0.2">
      <c r="B98" s="31"/>
      <c r="E98" s="24"/>
      <c r="F98" s="120"/>
      <c r="G98" s="24"/>
      <c r="H98" s="116"/>
      <c r="I98" s="116"/>
      <c r="J98" s="116"/>
      <c r="K98" s="116"/>
      <c r="L98" s="116"/>
      <c r="N98" s="33"/>
    </row>
    <row r="99" spans="2:14" x14ac:dyDescent="0.2">
      <c r="B99" s="31"/>
      <c r="C99" s="56"/>
      <c r="D99" s="434" t="s">
        <v>55</v>
      </c>
      <c r="E99" s="435"/>
      <c r="F99" s="436" t="s">
        <v>168</v>
      </c>
      <c r="G99" s="57"/>
      <c r="H99" s="189"/>
      <c r="I99" s="189"/>
      <c r="J99" s="190"/>
      <c r="K99" s="190"/>
      <c r="L99" s="190"/>
      <c r="M99" s="150"/>
      <c r="N99" s="33"/>
    </row>
    <row r="100" spans="2:14" x14ac:dyDescent="0.2">
      <c r="B100" s="31"/>
      <c r="C100" s="60"/>
      <c r="D100" s="62"/>
      <c r="E100" s="62"/>
      <c r="F100" s="173"/>
      <c r="G100" s="62"/>
      <c r="H100" s="172"/>
      <c r="I100" s="172"/>
      <c r="J100" s="171"/>
      <c r="K100" s="171"/>
      <c r="L100" s="171"/>
      <c r="M100" s="63"/>
      <c r="N100" s="33"/>
    </row>
    <row r="101" spans="2:14" x14ac:dyDescent="0.2">
      <c r="B101" s="31"/>
      <c r="C101" s="60"/>
      <c r="D101" s="62" t="s">
        <v>43</v>
      </c>
      <c r="E101" s="62"/>
      <c r="F101" s="200"/>
      <c r="G101" s="62"/>
      <c r="H101" s="448">
        <f>act!G34+act!G42</f>
        <v>0</v>
      </c>
      <c r="I101" s="448">
        <f>act!H34+act!H42</f>
        <v>0</v>
      </c>
      <c r="J101" s="448">
        <f>act!I34+act!I42</f>
        <v>0</v>
      </c>
      <c r="K101" s="448">
        <f>act!J34+act!J42</f>
        <v>0</v>
      </c>
      <c r="L101" s="448">
        <f>act!K34+act!K42</f>
        <v>0</v>
      </c>
      <c r="M101" s="63"/>
      <c r="N101" s="33"/>
    </row>
    <row r="102" spans="2:14" x14ac:dyDescent="0.2">
      <c r="B102" s="31"/>
      <c r="C102" s="60"/>
      <c r="D102" s="62" t="s">
        <v>44</v>
      </c>
      <c r="E102" s="62"/>
      <c r="F102" s="200"/>
      <c r="G102" s="62"/>
      <c r="H102" s="448">
        <f>act!G35+act!G43</f>
        <v>0</v>
      </c>
      <c r="I102" s="448">
        <f>act!H35+act!H43</f>
        <v>0</v>
      </c>
      <c r="J102" s="448">
        <f>act!I35+act!I43</f>
        <v>0</v>
      </c>
      <c r="K102" s="448">
        <f>act!J35+act!J43</f>
        <v>0</v>
      </c>
      <c r="L102" s="448">
        <f>act!K35+act!K43</f>
        <v>0</v>
      </c>
      <c r="M102" s="63"/>
      <c r="N102" s="33"/>
    </row>
    <row r="103" spans="2:14" x14ac:dyDescent="0.2">
      <c r="B103" s="31"/>
      <c r="C103" s="60"/>
      <c r="D103" s="174" t="s">
        <v>119</v>
      </c>
      <c r="E103" s="62"/>
      <c r="F103" s="200"/>
      <c r="G103" s="62"/>
      <c r="H103" s="448">
        <f>act!G36+act!G44</f>
        <v>0</v>
      </c>
      <c r="I103" s="448">
        <f>act!H36+act!H44</f>
        <v>0</v>
      </c>
      <c r="J103" s="448">
        <f>act!I36+act!I44</f>
        <v>0</v>
      </c>
      <c r="K103" s="448">
        <f>act!J36+act!J44</f>
        <v>0</v>
      </c>
      <c r="L103" s="448">
        <f>act!K36+act!K44</f>
        <v>0</v>
      </c>
      <c r="M103" s="63"/>
      <c r="N103" s="33"/>
    </row>
    <row r="104" spans="2:14" x14ac:dyDescent="0.2">
      <c r="B104" s="31"/>
      <c r="C104" s="60"/>
      <c r="D104" s="174" t="s">
        <v>120</v>
      </c>
      <c r="E104" s="62"/>
      <c r="F104" s="200"/>
      <c r="G104" s="62"/>
      <c r="H104" s="448">
        <f>act!G37+act!G45</f>
        <v>0</v>
      </c>
      <c r="I104" s="448">
        <f>act!H37+act!H45</f>
        <v>0</v>
      </c>
      <c r="J104" s="448">
        <f>act!I37+act!I45</f>
        <v>0</v>
      </c>
      <c r="K104" s="448">
        <f>act!J37+act!J45</f>
        <v>0</v>
      </c>
      <c r="L104" s="448">
        <f>act!K37+act!K45</f>
        <v>0</v>
      </c>
      <c r="M104" s="63"/>
      <c r="N104" s="33"/>
    </row>
    <row r="105" spans="2:14" x14ac:dyDescent="0.2">
      <c r="B105" s="31"/>
      <c r="C105" s="60"/>
      <c r="D105" s="62" t="s">
        <v>57</v>
      </c>
      <c r="E105" s="62"/>
      <c r="F105" s="200"/>
      <c r="G105" s="62"/>
      <c r="H105" s="448">
        <f>act!G38+act!G46</f>
        <v>0</v>
      </c>
      <c r="I105" s="448">
        <f>act!H38+act!H46</f>
        <v>0</v>
      </c>
      <c r="J105" s="448">
        <f>act!I38+act!I46</f>
        <v>0</v>
      </c>
      <c r="K105" s="448">
        <f>act!J38+act!J46</f>
        <v>0</v>
      </c>
      <c r="L105" s="448">
        <f>act!K38+act!K46</f>
        <v>0</v>
      </c>
      <c r="M105" s="63"/>
      <c r="N105" s="33"/>
    </row>
    <row r="106" spans="2:14" x14ac:dyDescent="0.2">
      <c r="B106" s="31"/>
      <c r="C106" s="60"/>
      <c r="D106" s="62" t="s">
        <v>45</v>
      </c>
      <c r="E106" s="62"/>
      <c r="F106" s="200"/>
      <c r="G106" s="62"/>
      <c r="H106" s="448">
        <f>act!G39+act!G47</f>
        <v>0</v>
      </c>
      <c r="I106" s="448">
        <f>act!H39+act!H47</f>
        <v>0</v>
      </c>
      <c r="J106" s="448">
        <f>act!I39+act!I47</f>
        <v>0</v>
      </c>
      <c r="K106" s="448">
        <f>act!J39+act!J47</f>
        <v>0</v>
      </c>
      <c r="L106" s="448">
        <f>act!K39+act!K47</f>
        <v>0</v>
      </c>
      <c r="M106" s="63"/>
      <c r="N106" s="33"/>
    </row>
    <row r="107" spans="2:14" x14ac:dyDescent="0.2">
      <c r="B107" s="31"/>
      <c r="C107" s="60"/>
      <c r="D107" s="62"/>
      <c r="E107" s="62"/>
      <c r="F107" s="173"/>
      <c r="G107" s="62"/>
      <c r="H107" s="172"/>
      <c r="I107" s="172"/>
      <c r="J107" s="172"/>
      <c r="K107" s="172"/>
      <c r="L107" s="172"/>
      <c r="M107" s="63"/>
      <c r="N107" s="33"/>
    </row>
    <row r="108" spans="2:14" x14ac:dyDescent="0.2">
      <c r="B108" s="31"/>
      <c r="C108" s="60"/>
      <c r="D108" s="155" t="s">
        <v>64</v>
      </c>
      <c r="E108" s="62"/>
      <c r="F108" s="173"/>
      <c r="G108" s="62"/>
      <c r="H108" s="444">
        <f>SUM(H101:H106)</f>
        <v>0</v>
      </c>
      <c r="I108" s="444">
        <f>SUM(I101:I106)</f>
        <v>0</v>
      </c>
      <c r="J108" s="444">
        <f>SUM(J101:J106)</f>
        <v>0</v>
      </c>
      <c r="K108" s="444">
        <f>SUM(K101:K106)</f>
        <v>0</v>
      </c>
      <c r="L108" s="444">
        <f>SUM(L101:L106)</f>
        <v>0</v>
      </c>
      <c r="M108" s="63"/>
      <c r="N108" s="33"/>
    </row>
    <row r="109" spans="2:14" x14ac:dyDescent="0.2">
      <c r="B109" s="31"/>
      <c r="C109" s="60"/>
      <c r="D109" s="70"/>
      <c r="E109" s="68"/>
      <c r="F109" s="167"/>
      <c r="G109" s="68"/>
      <c r="H109" s="171"/>
      <c r="I109" s="171"/>
      <c r="J109" s="171"/>
      <c r="K109" s="171"/>
      <c r="L109" s="171"/>
      <c r="M109" s="63"/>
      <c r="N109" s="33"/>
    </row>
    <row r="110" spans="2:14" x14ac:dyDescent="0.2">
      <c r="B110" s="31"/>
      <c r="C110" s="32"/>
      <c r="D110" s="125"/>
      <c r="E110" s="32"/>
      <c r="F110" s="126"/>
      <c r="G110" s="32"/>
      <c r="H110" s="127"/>
      <c r="I110" s="127"/>
      <c r="J110" s="127"/>
      <c r="K110" s="127"/>
      <c r="L110" s="127"/>
      <c r="M110" s="32"/>
      <c r="N110" s="33"/>
    </row>
    <row r="111" spans="2:14" x14ac:dyDescent="0.2">
      <c r="B111" s="31"/>
      <c r="C111" s="60"/>
      <c r="D111" s="70"/>
      <c r="E111" s="68"/>
      <c r="F111" s="167"/>
      <c r="G111" s="68"/>
      <c r="H111" s="171"/>
      <c r="I111" s="171"/>
      <c r="J111" s="171"/>
      <c r="K111" s="171"/>
      <c r="L111" s="171"/>
      <c r="M111" s="63"/>
      <c r="N111" s="33"/>
    </row>
    <row r="112" spans="2:14" x14ac:dyDescent="0.2">
      <c r="B112" s="31"/>
      <c r="C112" s="60"/>
      <c r="D112" s="431" t="s">
        <v>56</v>
      </c>
      <c r="E112" s="438"/>
      <c r="F112" s="436" t="s">
        <v>168</v>
      </c>
      <c r="G112" s="68"/>
      <c r="H112" s="171"/>
      <c r="I112" s="171"/>
      <c r="J112" s="171"/>
      <c r="K112" s="171"/>
      <c r="L112" s="171"/>
      <c r="M112" s="63"/>
      <c r="N112" s="33"/>
    </row>
    <row r="113" spans="2:14" x14ac:dyDescent="0.2">
      <c r="B113" s="31"/>
      <c r="C113" s="60"/>
      <c r="D113" s="68"/>
      <c r="E113" s="68"/>
      <c r="F113" s="167"/>
      <c r="G113" s="68"/>
      <c r="H113" s="171"/>
      <c r="I113" s="171"/>
      <c r="J113" s="171"/>
      <c r="K113" s="171"/>
      <c r="L113" s="171"/>
      <c r="M113" s="63"/>
      <c r="N113" s="33"/>
    </row>
    <row r="114" spans="2:14" x14ac:dyDescent="0.2">
      <c r="B114" s="31"/>
      <c r="C114" s="60"/>
      <c r="D114" s="175" t="s">
        <v>183</v>
      </c>
      <c r="E114" s="68"/>
      <c r="F114" s="200"/>
      <c r="G114" s="68"/>
      <c r="H114" s="449">
        <f>mop!G16</f>
        <v>0</v>
      </c>
      <c r="I114" s="449">
        <f>mop!H16</f>
        <v>0</v>
      </c>
      <c r="J114" s="449">
        <f>mop!I16</f>
        <v>0</v>
      </c>
      <c r="K114" s="449">
        <f>mop!J16</f>
        <v>0</v>
      </c>
      <c r="L114" s="449">
        <f>mop!K16</f>
        <v>0</v>
      </c>
      <c r="M114" s="63"/>
      <c r="N114" s="33"/>
    </row>
    <row r="115" spans="2:14" x14ac:dyDescent="0.2">
      <c r="B115" s="31"/>
      <c r="C115" s="60"/>
      <c r="D115" s="201"/>
      <c r="E115" s="68"/>
      <c r="F115" s="200"/>
      <c r="G115" s="68"/>
      <c r="H115" s="197">
        <v>0</v>
      </c>
      <c r="I115" s="197">
        <f t="shared" ref="I115:I123" si="17">H115</f>
        <v>0</v>
      </c>
      <c r="J115" s="197">
        <f t="shared" ref="J115:L121" si="18">I115</f>
        <v>0</v>
      </c>
      <c r="K115" s="197">
        <f t="shared" si="18"/>
        <v>0</v>
      </c>
      <c r="L115" s="197">
        <f t="shared" si="18"/>
        <v>0</v>
      </c>
      <c r="M115" s="63"/>
      <c r="N115" s="33"/>
    </row>
    <row r="116" spans="2:14" x14ac:dyDescent="0.2">
      <c r="B116" s="31"/>
      <c r="C116" s="60"/>
      <c r="D116" s="199"/>
      <c r="E116" s="68"/>
      <c r="F116" s="200"/>
      <c r="G116" s="68"/>
      <c r="H116" s="197">
        <v>0</v>
      </c>
      <c r="I116" s="197">
        <f t="shared" si="17"/>
        <v>0</v>
      </c>
      <c r="J116" s="197">
        <f t="shared" si="18"/>
        <v>0</v>
      </c>
      <c r="K116" s="197">
        <f t="shared" si="18"/>
        <v>0</v>
      </c>
      <c r="L116" s="197">
        <f t="shared" si="18"/>
        <v>0</v>
      </c>
      <c r="M116" s="63"/>
      <c r="N116" s="33"/>
    </row>
    <row r="117" spans="2:14" x14ac:dyDescent="0.2">
      <c r="B117" s="31"/>
      <c r="C117" s="60"/>
      <c r="D117" s="199"/>
      <c r="E117" s="68"/>
      <c r="F117" s="200"/>
      <c r="G117" s="68"/>
      <c r="H117" s="197">
        <v>0</v>
      </c>
      <c r="I117" s="197">
        <f t="shared" si="17"/>
        <v>0</v>
      </c>
      <c r="J117" s="197">
        <f t="shared" si="18"/>
        <v>0</v>
      </c>
      <c r="K117" s="197">
        <f t="shared" si="18"/>
        <v>0</v>
      </c>
      <c r="L117" s="197">
        <f t="shared" si="18"/>
        <v>0</v>
      </c>
      <c r="M117" s="63"/>
      <c r="N117" s="33"/>
    </row>
    <row r="118" spans="2:14" x14ac:dyDescent="0.2">
      <c r="B118" s="31"/>
      <c r="C118" s="60"/>
      <c r="D118" s="199"/>
      <c r="E118" s="68"/>
      <c r="F118" s="200"/>
      <c r="G118" s="68"/>
      <c r="H118" s="197">
        <v>0</v>
      </c>
      <c r="I118" s="197">
        <f t="shared" si="17"/>
        <v>0</v>
      </c>
      <c r="J118" s="197">
        <f t="shared" ref="J118:L119" si="19">I118</f>
        <v>0</v>
      </c>
      <c r="K118" s="197">
        <f t="shared" si="19"/>
        <v>0</v>
      </c>
      <c r="L118" s="197">
        <f t="shared" si="19"/>
        <v>0</v>
      </c>
      <c r="M118" s="63"/>
      <c r="N118" s="33"/>
    </row>
    <row r="119" spans="2:14" x14ac:dyDescent="0.2">
      <c r="B119" s="31"/>
      <c r="C119" s="60"/>
      <c r="D119" s="199"/>
      <c r="E119" s="68"/>
      <c r="F119" s="200"/>
      <c r="G119" s="68"/>
      <c r="H119" s="197">
        <v>0</v>
      </c>
      <c r="I119" s="197">
        <f t="shared" si="17"/>
        <v>0</v>
      </c>
      <c r="J119" s="197">
        <f t="shared" si="19"/>
        <v>0</v>
      </c>
      <c r="K119" s="197">
        <f t="shared" si="19"/>
        <v>0</v>
      </c>
      <c r="L119" s="197">
        <f t="shared" si="19"/>
        <v>0</v>
      </c>
      <c r="M119" s="63"/>
      <c r="N119" s="33"/>
    </row>
    <row r="120" spans="2:14" x14ac:dyDescent="0.2">
      <c r="B120" s="31"/>
      <c r="C120" s="60"/>
      <c r="D120" s="199"/>
      <c r="E120" s="68"/>
      <c r="F120" s="200"/>
      <c r="G120" s="68"/>
      <c r="H120" s="197">
        <v>0</v>
      </c>
      <c r="I120" s="197">
        <f t="shared" si="17"/>
        <v>0</v>
      </c>
      <c r="J120" s="197">
        <f t="shared" si="18"/>
        <v>0</v>
      </c>
      <c r="K120" s="197">
        <f t="shared" si="18"/>
        <v>0</v>
      </c>
      <c r="L120" s="197">
        <f t="shared" si="18"/>
        <v>0</v>
      </c>
      <c r="M120" s="63"/>
      <c r="N120" s="33"/>
    </row>
    <row r="121" spans="2:14" x14ac:dyDescent="0.2">
      <c r="B121" s="31"/>
      <c r="C121" s="60"/>
      <c r="D121" s="199"/>
      <c r="E121" s="68"/>
      <c r="F121" s="200"/>
      <c r="G121" s="68"/>
      <c r="H121" s="197">
        <v>0</v>
      </c>
      <c r="I121" s="197">
        <f t="shared" si="17"/>
        <v>0</v>
      </c>
      <c r="J121" s="197">
        <f t="shared" si="18"/>
        <v>0</v>
      </c>
      <c r="K121" s="197">
        <f t="shared" si="18"/>
        <v>0</v>
      </c>
      <c r="L121" s="197">
        <f t="shared" si="18"/>
        <v>0</v>
      </c>
      <c r="M121" s="63"/>
      <c r="N121" s="33"/>
    </row>
    <row r="122" spans="2:14" x14ac:dyDescent="0.2">
      <c r="B122" s="31"/>
      <c r="C122" s="60"/>
      <c r="D122" s="199"/>
      <c r="E122" s="68"/>
      <c r="F122" s="200"/>
      <c r="G122" s="68"/>
      <c r="H122" s="197">
        <v>0</v>
      </c>
      <c r="I122" s="197">
        <f t="shared" si="17"/>
        <v>0</v>
      </c>
      <c r="J122" s="197">
        <f t="shared" ref="J122:L123" si="20">I122</f>
        <v>0</v>
      </c>
      <c r="K122" s="197">
        <f t="shared" si="20"/>
        <v>0</v>
      </c>
      <c r="L122" s="197">
        <f t="shared" si="20"/>
        <v>0</v>
      </c>
      <c r="M122" s="63"/>
      <c r="N122" s="33"/>
    </row>
    <row r="123" spans="2:14" x14ac:dyDescent="0.2">
      <c r="B123" s="31"/>
      <c r="C123" s="60"/>
      <c r="D123" s="199"/>
      <c r="E123" s="68"/>
      <c r="F123" s="200"/>
      <c r="G123" s="68"/>
      <c r="H123" s="197">
        <v>0</v>
      </c>
      <c r="I123" s="197">
        <f t="shared" si="17"/>
        <v>0</v>
      </c>
      <c r="J123" s="197">
        <f t="shared" si="20"/>
        <v>0</v>
      </c>
      <c r="K123" s="197">
        <f t="shared" si="20"/>
        <v>0</v>
      </c>
      <c r="L123" s="197">
        <f t="shared" si="20"/>
        <v>0</v>
      </c>
      <c r="M123" s="63"/>
      <c r="N123" s="33"/>
    </row>
    <row r="124" spans="2:14" x14ac:dyDescent="0.2">
      <c r="B124" s="31"/>
      <c r="C124" s="60"/>
      <c r="D124" s="176"/>
      <c r="E124" s="68"/>
      <c r="F124" s="167"/>
      <c r="G124" s="68"/>
      <c r="H124" s="167"/>
      <c r="I124" s="167"/>
      <c r="J124" s="167"/>
      <c r="K124" s="167"/>
      <c r="L124" s="167"/>
      <c r="M124" s="63"/>
      <c r="N124" s="33"/>
    </row>
    <row r="125" spans="2:14" x14ac:dyDescent="0.2">
      <c r="B125" s="31"/>
      <c r="C125" s="60"/>
      <c r="D125" s="155" t="s">
        <v>64</v>
      </c>
      <c r="E125" s="62"/>
      <c r="F125" s="173"/>
      <c r="G125" s="62"/>
      <c r="H125" s="443">
        <f>SUM(H114:H123)</f>
        <v>0</v>
      </c>
      <c r="I125" s="443">
        <f>SUM(I114:I123)</f>
        <v>0</v>
      </c>
      <c r="J125" s="443">
        <f>SUM(J114:J123)</f>
        <v>0</v>
      </c>
      <c r="K125" s="443">
        <f>SUM(K114:K123)</f>
        <v>0</v>
      </c>
      <c r="L125" s="443">
        <f>SUM(L114:L123)</f>
        <v>0</v>
      </c>
      <c r="M125" s="63"/>
      <c r="N125" s="33"/>
    </row>
    <row r="126" spans="2:14" x14ac:dyDescent="0.2">
      <c r="B126" s="31"/>
      <c r="C126" s="60"/>
      <c r="D126" s="70"/>
      <c r="E126" s="68"/>
      <c r="F126" s="167"/>
      <c r="G126" s="68"/>
      <c r="H126" s="171"/>
      <c r="I126" s="171"/>
      <c r="J126" s="171"/>
      <c r="K126" s="171"/>
      <c r="L126" s="171"/>
      <c r="M126" s="63"/>
      <c r="N126" s="33"/>
    </row>
    <row r="127" spans="2:14" x14ac:dyDescent="0.2">
      <c r="B127" s="31"/>
      <c r="C127" s="32"/>
      <c r="D127" s="125"/>
      <c r="E127" s="32"/>
      <c r="F127" s="126"/>
      <c r="G127" s="32"/>
      <c r="H127" s="127"/>
      <c r="I127" s="127"/>
      <c r="J127" s="127"/>
      <c r="K127" s="127"/>
      <c r="L127" s="127"/>
      <c r="M127" s="32"/>
      <c r="N127" s="33"/>
    </row>
    <row r="128" spans="2:14" x14ac:dyDescent="0.2">
      <c r="B128" s="31"/>
      <c r="C128" s="60"/>
      <c r="D128" s="70"/>
      <c r="E128" s="68"/>
      <c r="F128" s="167"/>
      <c r="G128" s="68"/>
      <c r="H128" s="171"/>
      <c r="I128" s="171"/>
      <c r="J128" s="171"/>
      <c r="K128" s="171"/>
      <c r="L128" s="171"/>
      <c r="M128" s="63"/>
      <c r="N128" s="33"/>
    </row>
    <row r="129" spans="2:14" x14ac:dyDescent="0.2">
      <c r="B129" s="31"/>
      <c r="C129" s="60"/>
      <c r="D129" s="431" t="s">
        <v>160</v>
      </c>
      <c r="E129" s="438"/>
      <c r="F129" s="436" t="s">
        <v>168</v>
      </c>
      <c r="G129" s="68"/>
      <c r="H129" s="171"/>
      <c r="I129" s="171"/>
      <c r="J129" s="171"/>
      <c r="K129" s="171"/>
      <c r="L129" s="171"/>
      <c r="M129" s="63"/>
      <c r="N129" s="33"/>
    </row>
    <row r="130" spans="2:14" x14ac:dyDescent="0.2">
      <c r="B130" s="31"/>
      <c r="C130" s="60"/>
      <c r="D130" s="177"/>
      <c r="E130" s="68"/>
      <c r="F130" s="173"/>
      <c r="G130" s="68"/>
      <c r="H130" s="171"/>
      <c r="I130" s="171"/>
      <c r="J130" s="171"/>
      <c r="K130" s="171"/>
      <c r="L130" s="171"/>
      <c r="M130" s="63"/>
      <c r="N130" s="33"/>
    </row>
    <row r="131" spans="2:14" x14ac:dyDescent="0.2">
      <c r="B131" s="31"/>
      <c r="C131" s="60"/>
      <c r="D131" s="201"/>
      <c r="E131" s="68"/>
      <c r="F131" s="200"/>
      <c r="G131" s="68"/>
      <c r="H131" s="197">
        <v>0</v>
      </c>
      <c r="I131" s="197">
        <f t="shared" ref="I131:I154" si="21">H131</f>
        <v>0</v>
      </c>
      <c r="J131" s="197">
        <f t="shared" ref="J131:L134" si="22">I131</f>
        <v>0</v>
      </c>
      <c r="K131" s="197">
        <f t="shared" si="22"/>
        <v>0</v>
      </c>
      <c r="L131" s="197">
        <f t="shared" si="22"/>
        <v>0</v>
      </c>
      <c r="M131" s="63"/>
      <c r="N131" s="33"/>
    </row>
    <row r="132" spans="2:14" x14ac:dyDescent="0.2">
      <c r="B132" s="31"/>
      <c r="C132" s="60"/>
      <c r="D132" s="201"/>
      <c r="E132" s="68"/>
      <c r="F132" s="200"/>
      <c r="G132" s="68"/>
      <c r="H132" s="197">
        <v>0</v>
      </c>
      <c r="I132" s="197">
        <f t="shared" si="21"/>
        <v>0</v>
      </c>
      <c r="J132" s="197">
        <f t="shared" si="22"/>
        <v>0</v>
      </c>
      <c r="K132" s="197">
        <f t="shared" si="22"/>
        <v>0</v>
      </c>
      <c r="L132" s="197">
        <f t="shared" si="22"/>
        <v>0</v>
      </c>
      <c r="M132" s="63"/>
      <c r="N132" s="33"/>
    </row>
    <row r="133" spans="2:14" x14ac:dyDescent="0.2">
      <c r="B133" s="31"/>
      <c r="C133" s="60"/>
      <c r="D133" s="201"/>
      <c r="E133" s="68"/>
      <c r="F133" s="200"/>
      <c r="G133" s="68"/>
      <c r="H133" s="197">
        <v>0</v>
      </c>
      <c r="I133" s="197">
        <f t="shared" si="21"/>
        <v>0</v>
      </c>
      <c r="J133" s="197">
        <f t="shared" si="22"/>
        <v>0</v>
      </c>
      <c r="K133" s="197">
        <f t="shared" si="22"/>
        <v>0</v>
      </c>
      <c r="L133" s="197">
        <f t="shared" si="22"/>
        <v>0</v>
      </c>
      <c r="M133" s="63"/>
      <c r="N133" s="33"/>
    </row>
    <row r="134" spans="2:14" x14ac:dyDescent="0.2">
      <c r="B134" s="31"/>
      <c r="C134" s="60"/>
      <c r="D134" s="201"/>
      <c r="E134" s="68"/>
      <c r="F134" s="200"/>
      <c r="G134" s="68"/>
      <c r="H134" s="197">
        <v>0</v>
      </c>
      <c r="I134" s="197">
        <f t="shared" si="21"/>
        <v>0</v>
      </c>
      <c r="J134" s="197">
        <f t="shared" si="22"/>
        <v>0</v>
      </c>
      <c r="K134" s="197">
        <f t="shared" si="22"/>
        <v>0</v>
      </c>
      <c r="L134" s="197">
        <f t="shared" si="22"/>
        <v>0</v>
      </c>
      <c r="M134" s="63"/>
      <c r="N134" s="33"/>
    </row>
    <row r="135" spans="2:14" x14ac:dyDescent="0.2">
      <c r="B135" s="31"/>
      <c r="C135" s="60"/>
      <c r="D135" s="201"/>
      <c r="E135" s="68"/>
      <c r="F135" s="200"/>
      <c r="G135" s="68"/>
      <c r="H135" s="197">
        <v>0</v>
      </c>
      <c r="I135" s="197">
        <f t="shared" si="21"/>
        <v>0</v>
      </c>
      <c r="J135" s="197">
        <f t="shared" ref="J135:L154" si="23">I135</f>
        <v>0</v>
      </c>
      <c r="K135" s="197">
        <f t="shared" si="23"/>
        <v>0</v>
      </c>
      <c r="L135" s="197">
        <f t="shared" si="23"/>
        <v>0</v>
      </c>
      <c r="M135" s="63"/>
      <c r="N135" s="33"/>
    </row>
    <row r="136" spans="2:14" x14ac:dyDescent="0.2">
      <c r="B136" s="31"/>
      <c r="C136" s="60"/>
      <c r="D136" s="201"/>
      <c r="E136" s="68"/>
      <c r="F136" s="200"/>
      <c r="G136" s="68"/>
      <c r="H136" s="197">
        <v>0</v>
      </c>
      <c r="I136" s="197">
        <f t="shared" si="21"/>
        <v>0</v>
      </c>
      <c r="J136" s="197">
        <f t="shared" si="23"/>
        <v>0</v>
      </c>
      <c r="K136" s="197">
        <f t="shared" si="23"/>
        <v>0</v>
      </c>
      <c r="L136" s="197">
        <f t="shared" si="23"/>
        <v>0</v>
      </c>
      <c r="M136" s="63"/>
      <c r="N136" s="33"/>
    </row>
    <row r="137" spans="2:14" x14ac:dyDescent="0.2">
      <c r="B137" s="31"/>
      <c r="C137" s="60"/>
      <c r="D137" s="201"/>
      <c r="E137" s="68"/>
      <c r="F137" s="200"/>
      <c r="G137" s="68"/>
      <c r="H137" s="197">
        <v>0</v>
      </c>
      <c r="I137" s="197">
        <f t="shared" si="21"/>
        <v>0</v>
      </c>
      <c r="J137" s="197">
        <f t="shared" si="23"/>
        <v>0</v>
      </c>
      <c r="K137" s="197">
        <f t="shared" si="23"/>
        <v>0</v>
      </c>
      <c r="L137" s="197">
        <f t="shared" si="23"/>
        <v>0</v>
      </c>
      <c r="M137" s="63"/>
      <c r="N137" s="33"/>
    </row>
    <row r="138" spans="2:14" x14ac:dyDescent="0.2">
      <c r="B138" s="31"/>
      <c r="C138" s="60"/>
      <c r="D138" s="201"/>
      <c r="E138" s="68"/>
      <c r="F138" s="200"/>
      <c r="G138" s="68"/>
      <c r="H138" s="197">
        <v>0</v>
      </c>
      <c r="I138" s="197">
        <f t="shared" si="21"/>
        <v>0</v>
      </c>
      <c r="J138" s="197">
        <f t="shared" si="23"/>
        <v>0</v>
      </c>
      <c r="K138" s="197">
        <f t="shared" si="23"/>
        <v>0</v>
      </c>
      <c r="L138" s="197">
        <f t="shared" si="23"/>
        <v>0</v>
      </c>
      <c r="M138" s="63"/>
      <c r="N138" s="33"/>
    </row>
    <row r="139" spans="2:14" x14ac:dyDescent="0.2">
      <c r="B139" s="31"/>
      <c r="C139" s="60"/>
      <c r="D139" s="201"/>
      <c r="E139" s="68"/>
      <c r="F139" s="200"/>
      <c r="G139" s="68"/>
      <c r="H139" s="197">
        <v>0</v>
      </c>
      <c r="I139" s="197">
        <f t="shared" si="21"/>
        <v>0</v>
      </c>
      <c r="J139" s="197">
        <f t="shared" si="23"/>
        <v>0</v>
      </c>
      <c r="K139" s="197">
        <f t="shared" si="23"/>
        <v>0</v>
      </c>
      <c r="L139" s="197">
        <f t="shared" si="23"/>
        <v>0</v>
      </c>
      <c r="M139" s="63"/>
      <c r="N139" s="33"/>
    </row>
    <row r="140" spans="2:14" x14ac:dyDescent="0.2">
      <c r="B140" s="31"/>
      <c r="C140" s="60"/>
      <c r="D140" s="201"/>
      <c r="E140" s="68"/>
      <c r="F140" s="200"/>
      <c r="G140" s="68"/>
      <c r="H140" s="197">
        <v>0</v>
      </c>
      <c r="I140" s="197">
        <f t="shared" si="21"/>
        <v>0</v>
      </c>
      <c r="J140" s="197">
        <f t="shared" si="23"/>
        <v>0</v>
      </c>
      <c r="K140" s="197">
        <f t="shared" si="23"/>
        <v>0</v>
      </c>
      <c r="L140" s="197">
        <f t="shared" si="23"/>
        <v>0</v>
      </c>
      <c r="M140" s="63"/>
      <c r="N140" s="33"/>
    </row>
    <row r="141" spans="2:14" x14ac:dyDescent="0.2">
      <c r="B141" s="31"/>
      <c r="C141" s="60"/>
      <c r="D141" s="201"/>
      <c r="E141" s="68"/>
      <c r="F141" s="200"/>
      <c r="G141" s="68"/>
      <c r="H141" s="197">
        <v>0</v>
      </c>
      <c r="I141" s="197">
        <f t="shared" si="21"/>
        <v>0</v>
      </c>
      <c r="J141" s="197">
        <f t="shared" si="23"/>
        <v>0</v>
      </c>
      <c r="K141" s="197">
        <f t="shared" si="23"/>
        <v>0</v>
      </c>
      <c r="L141" s="197">
        <f t="shared" si="23"/>
        <v>0</v>
      </c>
      <c r="M141" s="63"/>
      <c r="N141" s="33"/>
    </row>
    <row r="142" spans="2:14" x14ac:dyDescent="0.2">
      <c r="B142" s="31"/>
      <c r="C142" s="60"/>
      <c r="D142" s="201"/>
      <c r="E142" s="68"/>
      <c r="F142" s="200"/>
      <c r="G142" s="68"/>
      <c r="H142" s="197">
        <v>0</v>
      </c>
      <c r="I142" s="197">
        <f t="shared" si="21"/>
        <v>0</v>
      </c>
      <c r="J142" s="197">
        <f t="shared" si="23"/>
        <v>0</v>
      </c>
      <c r="K142" s="197">
        <f t="shared" si="23"/>
        <v>0</v>
      </c>
      <c r="L142" s="197">
        <f t="shared" si="23"/>
        <v>0</v>
      </c>
      <c r="M142" s="63"/>
      <c r="N142" s="33"/>
    </row>
    <row r="143" spans="2:14" x14ac:dyDescent="0.2">
      <c r="B143" s="31"/>
      <c r="C143" s="60"/>
      <c r="D143" s="201"/>
      <c r="E143" s="68"/>
      <c r="F143" s="200"/>
      <c r="G143" s="68"/>
      <c r="H143" s="197">
        <v>0</v>
      </c>
      <c r="I143" s="197">
        <f t="shared" si="21"/>
        <v>0</v>
      </c>
      <c r="J143" s="197">
        <f t="shared" si="23"/>
        <v>0</v>
      </c>
      <c r="K143" s="197">
        <f t="shared" si="23"/>
        <v>0</v>
      </c>
      <c r="L143" s="197">
        <f t="shared" si="23"/>
        <v>0</v>
      </c>
      <c r="M143" s="63"/>
      <c r="N143" s="33"/>
    </row>
    <row r="144" spans="2:14" x14ac:dyDescent="0.2">
      <c r="B144" s="31"/>
      <c r="C144" s="60"/>
      <c r="D144" s="201"/>
      <c r="E144" s="68"/>
      <c r="F144" s="200"/>
      <c r="G144" s="68"/>
      <c r="H144" s="197">
        <v>0</v>
      </c>
      <c r="I144" s="197">
        <f t="shared" si="21"/>
        <v>0</v>
      </c>
      <c r="J144" s="197">
        <f t="shared" si="23"/>
        <v>0</v>
      </c>
      <c r="K144" s="197">
        <f t="shared" si="23"/>
        <v>0</v>
      </c>
      <c r="L144" s="197">
        <f t="shared" si="23"/>
        <v>0</v>
      </c>
      <c r="M144" s="63"/>
      <c r="N144" s="33"/>
    </row>
    <row r="145" spans="2:27" x14ac:dyDescent="0.2">
      <c r="B145" s="31"/>
      <c r="C145" s="60"/>
      <c r="D145" s="202"/>
      <c r="E145" s="68"/>
      <c r="F145" s="200"/>
      <c r="G145" s="68"/>
      <c r="H145" s="197">
        <v>0</v>
      </c>
      <c r="I145" s="197">
        <f t="shared" si="21"/>
        <v>0</v>
      </c>
      <c r="J145" s="197">
        <f t="shared" si="23"/>
        <v>0</v>
      </c>
      <c r="K145" s="197">
        <f t="shared" si="23"/>
        <v>0</v>
      </c>
      <c r="L145" s="197">
        <f t="shared" si="23"/>
        <v>0</v>
      </c>
      <c r="M145" s="63"/>
      <c r="N145" s="33"/>
    </row>
    <row r="146" spans="2:27" x14ac:dyDescent="0.2">
      <c r="B146" s="31"/>
      <c r="C146" s="60"/>
      <c r="D146" s="202"/>
      <c r="E146" s="68"/>
      <c r="F146" s="200"/>
      <c r="G146" s="68"/>
      <c r="H146" s="197">
        <v>0</v>
      </c>
      <c r="I146" s="197">
        <f t="shared" si="21"/>
        <v>0</v>
      </c>
      <c r="J146" s="197">
        <f t="shared" si="23"/>
        <v>0</v>
      </c>
      <c r="K146" s="197">
        <f t="shared" si="23"/>
        <v>0</v>
      </c>
      <c r="L146" s="197">
        <f t="shared" si="23"/>
        <v>0</v>
      </c>
      <c r="M146" s="63"/>
      <c r="N146" s="33"/>
    </row>
    <row r="147" spans="2:27" x14ac:dyDescent="0.2">
      <c r="B147" s="31"/>
      <c r="C147" s="60"/>
      <c r="D147" s="202"/>
      <c r="E147" s="68"/>
      <c r="F147" s="200"/>
      <c r="G147" s="68"/>
      <c r="H147" s="197">
        <v>0</v>
      </c>
      <c r="I147" s="197">
        <f t="shared" si="21"/>
        <v>0</v>
      </c>
      <c r="J147" s="197">
        <f t="shared" si="23"/>
        <v>0</v>
      </c>
      <c r="K147" s="197">
        <f t="shared" si="23"/>
        <v>0</v>
      </c>
      <c r="L147" s="197">
        <f t="shared" si="23"/>
        <v>0</v>
      </c>
      <c r="M147" s="63"/>
      <c r="N147" s="33"/>
    </row>
    <row r="148" spans="2:27" x14ac:dyDescent="0.2">
      <c r="B148" s="31"/>
      <c r="C148" s="60"/>
      <c r="D148" s="202"/>
      <c r="E148" s="68"/>
      <c r="F148" s="200"/>
      <c r="G148" s="68"/>
      <c r="H148" s="197">
        <v>0</v>
      </c>
      <c r="I148" s="197">
        <f t="shared" si="21"/>
        <v>0</v>
      </c>
      <c r="J148" s="197">
        <f t="shared" si="23"/>
        <v>0</v>
      </c>
      <c r="K148" s="197">
        <f t="shared" si="23"/>
        <v>0</v>
      </c>
      <c r="L148" s="197">
        <f t="shared" si="23"/>
        <v>0</v>
      </c>
      <c r="M148" s="63"/>
      <c r="N148" s="33"/>
    </row>
    <row r="149" spans="2:27" x14ac:dyDescent="0.2">
      <c r="B149" s="31"/>
      <c r="C149" s="60"/>
      <c r="D149" s="202"/>
      <c r="E149" s="68"/>
      <c r="F149" s="200"/>
      <c r="G149" s="68"/>
      <c r="H149" s="197">
        <v>0</v>
      </c>
      <c r="I149" s="197">
        <f t="shared" si="21"/>
        <v>0</v>
      </c>
      <c r="J149" s="197">
        <f t="shared" si="23"/>
        <v>0</v>
      </c>
      <c r="K149" s="197">
        <f t="shared" si="23"/>
        <v>0</v>
      </c>
      <c r="L149" s="197">
        <f t="shared" si="23"/>
        <v>0</v>
      </c>
      <c r="M149" s="63"/>
      <c r="N149" s="33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</row>
    <row r="150" spans="2:27" x14ac:dyDescent="0.2">
      <c r="B150" s="31"/>
      <c r="C150" s="60"/>
      <c r="D150" s="202"/>
      <c r="E150" s="68"/>
      <c r="F150" s="200"/>
      <c r="G150" s="68"/>
      <c r="H150" s="197">
        <v>0</v>
      </c>
      <c r="I150" s="197">
        <f t="shared" si="21"/>
        <v>0</v>
      </c>
      <c r="J150" s="197">
        <f t="shared" si="23"/>
        <v>0</v>
      </c>
      <c r="K150" s="197">
        <f t="shared" si="23"/>
        <v>0</v>
      </c>
      <c r="L150" s="197">
        <f t="shared" si="23"/>
        <v>0</v>
      </c>
      <c r="M150" s="63"/>
      <c r="N150" s="33"/>
    </row>
    <row r="151" spans="2:27" x14ac:dyDescent="0.2">
      <c r="B151" s="31"/>
      <c r="C151" s="60"/>
      <c r="D151" s="202"/>
      <c r="E151" s="68"/>
      <c r="F151" s="200"/>
      <c r="G151" s="68"/>
      <c r="H151" s="197">
        <v>0</v>
      </c>
      <c r="I151" s="197">
        <f t="shared" si="21"/>
        <v>0</v>
      </c>
      <c r="J151" s="197">
        <f t="shared" si="23"/>
        <v>0</v>
      </c>
      <c r="K151" s="197">
        <f t="shared" si="23"/>
        <v>0</v>
      </c>
      <c r="L151" s="197">
        <f t="shared" si="23"/>
        <v>0</v>
      </c>
      <c r="M151" s="63"/>
      <c r="N151" s="33"/>
    </row>
    <row r="152" spans="2:27" x14ac:dyDescent="0.2">
      <c r="B152" s="31"/>
      <c r="C152" s="60"/>
      <c r="D152" s="202"/>
      <c r="E152" s="68"/>
      <c r="F152" s="200"/>
      <c r="G152" s="68"/>
      <c r="H152" s="197">
        <v>0</v>
      </c>
      <c r="I152" s="197">
        <f t="shared" si="21"/>
        <v>0</v>
      </c>
      <c r="J152" s="197">
        <f t="shared" si="23"/>
        <v>0</v>
      </c>
      <c r="K152" s="197">
        <f t="shared" si="23"/>
        <v>0</v>
      </c>
      <c r="L152" s="197">
        <f t="shared" si="23"/>
        <v>0</v>
      </c>
      <c r="M152" s="63"/>
      <c r="N152" s="33"/>
    </row>
    <row r="153" spans="2:27" x14ac:dyDescent="0.2">
      <c r="B153" s="31"/>
      <c r="C153" s="60"/>
      <c r="D153" s="202"/>
      <c r="E153" s="68"/>
      <c r="F153" s="200"/>
      <c r="G153" s="68"/>
      <c r="H153" s="197">
        <v>0</v>
      </c>
      <c r="I153" s="197">
        <f t="shared" si="21"/>
        <v>0</v>
      </c>
      <c r="J153" s="197">
        <f t="shared" si="23"/>
        <v>0</v>
      </c>
      <c r="K153" s="197">
        <f t="shared" si="23"/>
        <v>0</v>
      </c>
      <c r="L153" s="197">
        <f t="shared" si="23"/>
        <v>0</v>
      </c>
      <c r="M153" s="63"/>
      <c r="N153" s="33"/>
    </row>
    <row r="154" spans="2:27" x14ac:dyDescent="0.2">
      <c r="B154" s="31"/>
      <c r="C154" s="60"/>
      <c r="D154" s="202"/>
      <c r="E154" s="68"/>
      <c r="F154" s="200"/>
      <c r="G154" s="68"/>
      <c r="H154" s="197">
        <v>0</v>
      </c>
      <c r="I154" s="197">
        <f t="shared" si="21"/>
        <v>0</v>
      </c>
      <c r="J154" s="197">
        <f t="shared" si="23"/>
        <v>0</v>
      </c>
      <c r="K154" s="197">
        <f t="shared" si="23"/>
        <v>0</v>
      </c>
      <c r="L154" s="197">
        <f t="shared" si="23"/>
        <v>0</v>
      </c>
      <c r="M154" s="63"/>
      <c r="N154" s="33"/>
    </row>
    <row r="155" spans="2:27" x14ac:dyDescent="0.2">
      <c r="B155" s="31"/>
      <c r="C155" s="60"/>
      <c r="D155" s="176"/>
      <c r="E155" s="68"/>
      <c r="F155" s="164"/>
      <c r="G155" s="68"/>
      <c r="H155" s="157"/>
      <c r="I155" s="157"/>
      <c r="J155" s="157"/>
      <c r="K155" s="157"/>
      <c r="L155" s="157"/>
      <c r="M155" s="63"/>
      <c r="N155" s="33"/>
    </row>
    <row r="156" spans="2:27" x14ac:dyDescent="0.2">
      <c r="B156" s="31"/>
      <c r="C156" s="60"/>
      <c r="D156" s="155" t="s">
        <v>64</v>
      </c>
      <c r="E156" s="68"/>
      <c r="F156" s="164"/>
      <c r="G156" s="68"/>
      <c r="H156" s="442">
        <f>SUM(H131:H154)</f>
        <v>0</v>
      </c>
      <c r="I156" s="442">
        <f>SUM(I131:I154)</f>
        <v>0</v>
      </c>
      <c r="J156" s="442">
        <f>SUM(J131:J154)</f>
        <v>0</v>
      </c>
      <c r="K156" s="442">
        <f>SUM(K131:K154)</f>
        <v>0</v>
      </c>
      <c r="L156" s="442">
        <f>SUM(L131:L154)</f>
        <v>0</v>
      </c>
      <c r="M156" s="63"/>
      <c r="N156" s="33"/>
    </row>
    <row r="157" spans="2:27" x14ac:dyDescent="0.2">
      <c r="B157" s="31"/>
      <c r="C157" s="60"/>
      <c r="D157" s="70"/>
      <c r="E157" s="68"/>
      <c r="F157" s="164"/>
      <c r="G157" s="68"/>
      <c r="H157" s="171"/>
      <c r="I157" s="171"/>
      <c r="J157" s="171"/>
      <c r="K157" s="171"/>
      <c r="L157" s="171"/>
      <c r="M157" s="63"/>
      <c r="N157" s="33"/>
    </row>
    <row r="158" spans="2:27" x14ac:dyDescent="0.2">
      <c r="B158" s="31"/>
      <c r="C158" s="32"/>
      <c r="D158" s="125"/>
      <c r="E158" s="32"/>
      <c r="F158" s="126"/>
      <c r="G158" s="32"/>
      <c r="H158" s="127"/>
      <c r="I158" s="127"/>
      <c r="J158" s="127"/>
      <c r="K158" s="127"/>
      <c r="L158" s="127"/>
      <c r="M158" s="32"/>
      <c r="N158" s="33"/>
    </row>
    <row r="159" spans="2:27" x14ac:dyDescent="0.2">
      <c r="B159" s="31"/>
      <c r="C159" s="60"/>
      <c r="D159" s="70"/>
      <c r="E159" s="68"/>
      <c r="F159" s="164"/>
      <c r="G159" s="68"/>
      <c r="H159" s="171"/>
      <c r="I159" s="171"/>
      <c r="J159" s="171"/>
      <c r="K159" s="171"/>
      <c r="L159" s="171"/>
      <c r="M159" s="63"/>
      <c r="N159" s="33"/>
    </row>
    <row r="160" spans="2:27" x14ac:dyDescent="0.2">
      <c r="B160" s="31"/>
      <c r="C160" s="60"/>
      <c r="D160" s="153" t="s">
        <v>164</v>
      </c>
      <c r="E160" s="155"/>
      <c r="F160" s="158"/>
      <c r="G160" s="155"/>
      <c r="H160" s="441">
        <f>H66+H90+H108+H125+H156</f>
        <v>153136.00000000003</v>
      </c>
      <c r="I160" s="441">
        <f>I66+I90+I108+I125+I156</f>
        <v>154739.20000000001</v>
      </c>
      <c r="J160" s="441">
        <f>J66+J90+J108+J125+J156</f>
        <v>159564.79999999999</v>
      </c>
      <c r="K160" s="441">
        <f>K66+K90+K108+K125+K156</f>
        <v>164536</v>
      </c>
      <c r="L160" s="441">
        <f>L66+L90+L108+L125+L156</f>
        <v>168441.60000000003</v>
      </c>
      <c r="M160" s="63"/>
      <c r="N160" s="33"/>
    </row>
    <row r="161" spans="2:27" x14ac:dyDescent="0.2">
      <c r="B161" s="31"/>
      <c r="C161" s="60"/>
      <c r="D161" s="70"/>
      <c r="E161" s="68"/>
      <c r="F161" s="164"/>
      <c r="G161" s="68"/>
      <c r="H161" s="171"/>
      <c r="I161" s="171"/>
      <c r="J161" s="171"/>
      <c r="K161" s="171"/>
      <c r="L161" s="171"/>
      <c r="M161" s="63"/>
      <c r="N161" s="33"/>
    </row>
    <row r="162" spans="2:27" x14ac:dyDescent="0.2">
      <c r="B162" s="31"/>
      <c r="C162" s="32"/>
      <c r="D162" s="125"/>
      <c r="E162" s="32"/>
      <c r="F162" s="126"/>
      <c r="G162" s="32"/>
      <c r="H162" s="127"/>
      <c r="I162" s="127"/>
      <c r="J162" s="127"/>
      <c r="K162" s="127"/>
      <c r="L162" s="127"/>
      <c r="M162" s="32"/>
      <c r="N162" s="33"/>
    </row>
    <row r="163" spans="2:27" x14ac:dyDescent="0.2">
      <c r="B163" s="31"/>
      <c r="C163" s="60"/>
      <c r="D163" s="162"/>
      <c r="E163" s="68"/>
      <c r="F163" s="164"/>
      <c r="G163" s="68"/>
      <c r="H163" s="178"/>
      <c r="I163" s="178"/>
      <c r="J163" s="178"/>
      <c r="K163" s="178"/>
      <c r="L163" s="178"/>
      <c r="M163" s="63"/>
      <c r="N163" s="33"/>
    </row>
    <row r="164" spans="2:27" x14ac:dyDescent="0.2">
      <c r="B164" s="131"/>
      <c r="C164" s="168"/>
      <c r="D164" s="305" t="s">
        <v>172</v>
      </c>
      <c r="E164" s="68"/>
      <c r="F164" s="164"/>
      <c r="G164" s="68"/>
      <c r="H164" s="439">
        <f>H58-H160</f>
        <v>-153136.00000000003</v>
      </c>
      <c r="I164" s="439">
        <f>I58-I160</f>
        <v>-154739.20000000001</v>
      </c>
      <c r="J164" s="439">
        <f>J58-J160</f>
        <v>-159564.79999999999</v>
      </c>
      <c r="K164" s="439">
        <f>K58-K160</f>
        <v>-164536</v>
      </c>
      <c r="L164" s="439">
        <f>L58-L160</f>
        <v>-168441.60000000003</v>
      </c>
      <c r="M164" s="63"/>
      <c r="N164" s="33"/>
    </row>
    <row r="165" spans="2:27" x14ac:dyDescent="0.2">
      <c r="B165" s="31"/>
      <c r="C165" s="60"/>
      <c r="D165" s="64"/>
      <c r="E165" s="68"/>
      <c r="F165" s="164"/>
      <c r="G165" s="68"/>
      <c r="H165" s="178"/>
      <c r="I165" s="178"/>
      <c r="J165" s="178"/>
      <c r="K165" s="178"/>
      <c r="L165" s="178"/>
      <c r="M165" s="63"/>
      <c r="N165" s="33"/>
    </row>
    <row r="166" spans="2:27" x14ac:dyDescent="0.2">
      <c r="B166" s="31"/>
      <c r="C166" s="32"/>
      <c r="D166" s="125"/>
      <c r="E166" s="32"/>
      <c r="F166" s="126"/>
      <c r="G166" s="32"/>
      <c r="H166" s="127"/>
      <c r="I166" s="127"/>
      <c r="J166" s="127"/>
      <c r="K166" s="127"/>
      <c r="L166" s="127"/>
      <c r="M166" s="32"/>
      <c r="N166" s="33"/>
    </row>
    <row r="167" spans="2:27" x14ac:dyDescent="0.2">
      <c r="B167" s="31"/>
      <c r="C167" s="32"/>
      <c r="D167" s="125"/>
      <c r="E167" s="32"/>
      <c r="F167" s="126"/>
      <c r="G167" s="32"/>
      <c r="H167" s="127"/>
      <c r="I167" s="127"/>
      <c r="J167" s="127"/>
      <c r="K167" s="127"/>
      <c r="L167" s="127"/>
      <c r="M167" s="32"/>
      <c r="N167" s="33"/>
    </row>
    <row r="168" spans="2:27" x14ac:dyDescent="0.2">
      <c r="B168" s="31"/>
      <c r="C168" s="60"/>
      <c r="D168" s="64"/>
      <c r="E168" s="68"/>
      <c r="F168" s="164"/>
      <c r="G168" s="68"/>
      <c r="H168" s="179"/>
      <c r="I168" s="179"/>
      <c r="J168" s="179"/>
      <c r="K168" s="179"/>
      <c r="L168" s="179"/>
      <c r="M168" s="63"/>
      <c r="N168" s="33"/>
    </row>
    <row r="169" spans="2:27" x14ac:dyDescent="0.2">
      <c r="B169" s="31"/>
      <c r="C169" s="60"/>
      <c r="D169" s="430" t="s">
        <v>76</v>
      </c>
      <c r="E169" s="68"/>
      <c r="F169" s="164"/>
      <c r="G169" s="68"/>
      <c r="H169" s="179"/>
      <c r="I169" s="179"/>
      <c r="J169" s="179"/>
      <c r="K169" s="179"/>
      <c r="L169" s="179"/>
      <c r="M169" s="63"/>
      <c r="N169" s="33"/>
    </row>
    <row r="170" spans="2:27" x14ac:dyDescent="0.2">
      <c r="B170" s="31"/>
      <c r="C170" s="60"/>
      <c r="D170" s="153"/>
      <c r="E170" s="68"/>
      <c r="F170" s="164"/>
      <c r="G170" s="68"/>
      <c r="H170" s="179"/>
      <c r="I170" s="179"/>
      <c r="J170" s="179"/>
      <c r="K170" s="179"/>
      <c r="L170" s="179"/>
      <c r="M170" s="63"/>
      <c r="N170" s="33"/>
    </row>
    <row r="171" spans="2:27" x14ac:dyDescent="0.2">
      <c r="B171" s="31"/>
      <c r="C171" s="60"/>
      <c r="D171" s="61" t="s">
        <v>41</v>
      </c>
      <c r="E171" s="68"/>
      <c r="F171" s="164"/>
      <c r="G171" s="68"/>
      <c r="H171" s="203">
        <v>0</v>
      </c>
      <c r="I171" s="203">
        <f>H171</f>
        <v>0</v>
      </c>
      <c r="J171" s="203">
        <f t="shared" ref="J171:L172" si="24">I171</f>
        <v>0</v>
      </c>
      <c r="K171" s="203">
        <f t="shared" si="24"/>
        <v>0</v>
      </c>
      <c r="L171" s="203">
        <f t="shared" si="24"/>
        <v>0</v>
      </c>
      <c r="M171" s="63"/>
      <c r="N171" s="33"/>
    </row>
    <row r="172" spans="2:27" x14ac:dyDescent="0.2">
      <c r="B172" s="31"/>
      <c r="C172" s="60"/>
      <c r="D172" s="61" t="s">
        <v>42</v>
      </c>
      <c r="E172" s="68"/>
      <c r="F172" s="164"/>
      <c r="G172" s="68"/>
      <c r="H172" s="203">
        <v>0</v>
      </c>
      <c r="I172" s="203">
        <f>H172</f>
        <v>0</v>
      </c>
      <c r="J172" s="203">
        <f t="shared" si="24"/>
        <v>0</v>
      </c>
      <c r="K172" s="203">
        <f t="shared" si="24"/>
        <v>0</v>
      </c>
      <c r="L172" s="203">
        <f t="shared" si="24"/>
        <v>0</v>
      </c>
      <c r="M172" s="63"/>
      <c r="N172" s="33"/>
    </row>
    <row r="173" spans="2:27" x14ac:dyDescent="0.2">
      <c r="B173" s="31"/>
      <c r="C173" s="60"/>
      <c r="D173" s="162"/>
      <c r="E173" s="68"/>
      <c r="F173" s="164"/>
      <c r="G173" s="68"/>
      <c r="H173" s="179"/>
      <c r="I173" s="179"/>
      <c r="J173" s="179"/>
      <c r="K173" s="179"/>
      <c r="L173" s="179"/>
      <c r="M173" s="63"/>
      <c r="N173" s="33"/>
    </row>
    <row r="174" spans="2:27" s="85" customFormat="1" x14ac:dyDescent="0.2">
      <c r="B174" s="131"/>
      <c r="C174" s="168"/>
      <c r="D174" s="153" t="s">
        <v>166</v>
      </c>
      <c r="E174" s="155"/>
      <c r="F174" s="158"/>
      <c r="G174" s="155"/>
      <c r="H174" s="439">
        <f>H171-H172</f>
        <v>0</v>
      </c>
      <c r="I174" s="439">
        <f>I171-I172</f>
        <v>0</v>
      </c>
      <c r="J174" s="439">
        <f>J171-J172</f>
        <v>0</v>
      </c>
      <c r="K174" s="439">
        <f>K171-K172</f>
        <v>0</v>
      </c>
      <c r="L174" s="439">
        <f>L171-L172</f>
        <v>0</v>
      </c>
      <c r="M174" s="170"/>
      <c r="N174" s="132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2:27" x14ac:dyDescent="0.2">
      <c r="B175" s="31"/>
      <c r="C175" s="60"/>
      <c r="D175" s="61"/>
      <c r="E175" s="68"/>
      <c r="F175" s="164"/>
      <c r="G175" s="68"/>
      <c r="H175" s="179"/>
      <c r="I175" s="179"/>
      <c r="J175" s="179"/>
      <c r="K175" s="179"/>
      <c r="L175" s="179"/>
      <c r="M175" s="63"/>
      <c r="N175" s="33"/>
    </row>
    <row r="176" spans="2:27" x14ac:dyDescent="0.2">
      <c r="B176" s="31"/>
      <c r="C176" s="32"/>
      <c r="D176" s="125"/>
      <c r="E176" s="32"/>
      <c r="F176" s="126"/>
      <c r="G176" s="32"/>
      <c r="H176" s="127"/>
      <c r="I176" s="127"/>
      <c r="J176" s="127"/>
      <c r="K176" s="127"/>
      <c r="L176" s="127"/>
      <c r="M176" s="32"/>
      <c r="N176" s="33"/>
    </row>
    <row r="177" spans="2:14" x14ac:dyDescent="0.2">
      <c r="B177" s="31"/>
      <c r="C177" s="32"/>
      <c r="D177" s="125"/>
      <c r="E177" s="32"/>
      <c r="F177" s="126"/>
      <c r="G177" s="32"/>
      <c r="H177" s="127"/>
      <c r="I177" s="127"/>
      <c r="J177" s="127"/>
      <c r="K177" s="127"/>
      <c r="L177" s="127"/>
      <c r="M177" s="32"/>
      <c r="N177" s="33"/>
    </row>
    <row r="178" spans="2:14" x14ac:dyDescent="0.2">
      <c r="B178" s="31"/>
      <c r="C178" s="60"/>
      <c r="D178" s="67"/>
      <c r="E178" s="67"/>
      <c r="F178" s="180"/>
      <c r="G178" s="67"/>
      <c r="H178" s="181"/>
      <c r="I178" s="181"/>
      <c r="J178" s="181"/>
      <c r="K178" s="181"/>
      <c r="L178" s="181"/>
      <c r="M178" s="63"/>
      <c r="N178" s="33"/>
    </row>
    <row r="179" spans="2:14" x14ac:dyDescent="0.2">
      <c r="B179" s="31"/>
      <c r="C179" s="60"/>
      <c r="D179" s="155" t="s">
        <v>167</v>
      </c>
      <c r="E179" s="67"/>
      <c r="F179" s="180"/>
      <c r="G179" s="67"/>
      <c r="H179" s="440">
        <f>H164+H174</f>
        <v>-153136.00000000003</v>
      </c>
      <c r="I179" s="440">
        <f>I164+I174</f>
        <v>-154739.20000000001</v>
      </c>
      <c r="J179" s="440">
        <f>J164+J174</f>
        <v>-159564.79999999999</v>
      </c>
      <c r="K179" s="440">
        <f>K164+K174</f>
        <v>-164536</v>
      </c>
      <c r="L179" s="440">
        <f>L164+L174</f>
        <v>-168441.60000000003</v>
      </c>
      <c r="M179" s="63"/>
      <c r="N179" s="33"/>
    </row>
    <row r="180" spans="2:14" x14ac:dyDescent="0.2">
      <c r="B180" s="31"/>
      <c r="C180" s="71"/>
      <c r="D180" s="182"/>
      <c r="E180" s="182"/>
      <c r="F180" s="183"/>
      <c r="G180" s="182"/>
      <c r="H180" s="184"/>
      <c r="I180" s="184"/>
      <c r="J180" s="184"/>
      <c r="K180" s="184"/>
      <c r="L180" s="184"/>
      <c r="M180" s="74"/>
      <c r="N180" s="33"/>
    </row>
    <row r="181" spans="2:14" x14ac:dyDescent="0.2">
      <c r="B181" s="31"/>
      <c r="C181" s="32"/>
      <c r="D181" s="44"/>
      <c r="E181" s="49"/>
      <c r="F181" s="141"/>
      <c r="G181" s="49"/>
      <c r="H181" s="142"/>
      <c r="I181" s="142"/>
      <c r="J181" s="142"/>
      <c r="K181" s="142"/>
      <c r="L181" s="142"/>
      <c r="M181" s="32"/>
      <c r="N181" s="33"/>
    </row>
    <row r="182" spans="2:14" ht="15" x14ac:dyDescent="0.25">
      <c r="B182" s="52"/>
      <c r="C182" s="53"/>
      <c r="D182" s="144"/>
      <c r="E182" s="53"/>
      <c r="F182" s="53"/>
      <c r="G182" s="53"/>
      <c r="H182" s="145"/>
      <c r="I182" s="145"/>
      <c r="J182" s="145"/>
      <c r="K182" s="145"/>
      <c r="L182" s="145"/>
      <c r="M182" s="139" t="s">
        <v>214</v>
      </c>
      <c r="N182" s="55"/>
    </row>
    <row r="183" spans="2:14" x14ac:dyDescent="0.2">
      <c r="D183" s="90"/>
      <c r="H183" s="121"/>
      <c r="I183" s="121"/>
      <c r="J183" s="121"/>
      <c r="K183" s="121"/>
      <c r="L183" s="121"/>
    </row>
    <row r="184" spans="2:14" x14ac:dyDescent="0.2">
      <c r="J184" s="26"/>
    </row>
    <row r="185" spans="2:14" x14ac:dyDescent="0.2">
      <c r="J185" s="26"/>
    </row>
    <row r="186" spans="2:14" x14ac:dyDescent="0.2">
      <c r="J186" s="26"/>
    </row>
    <row r="187" spans="2:14" x14ac:dyDescent="0.2">
      <c r="J187" s="26"/>
    </row>
    <row r="188" spans="2:14" x14ac:dyDescent="0.2">
      <c r="J188" s="26"/>
    </row>
    <row r="189" spans="2:14" x14ac:dyDescent="0.2">
      <c r="J189" s="26"/>
    </row>
    <row r="190" spans="2:14" x14ac:dyDescent="0.2">
      <c r="J190" s="26"/>
    </row>
    <row r="191" spans="2:14" x14ac:dyDescent="0.2">
      <c r="J191" s="26"/>
    </row>
    <row r="192" spans="2:14" x14ac:dyDescent="0.2">
      <c r="J192" s="26"/>
    </row>
    <row r="193" spans="10:10" x14ac:dyDescent="0.2">
      <c r="J193" s="26"/>
    </row>
    <row r="194" spans="10:10" x14ac:dyDescent="0.2">
      <c r="J194" s="26"/>
    </row>
    <row r="195" spans="10:10" x14ac:dyDescent="0.2">
      <c r="J195" s="26"/>
    </row>
    <row r="196" spans="10:10" x14ac:dyDescent="0.2">
      <c r="J196" s="26"/>
    </row>
    <row r="197" spans="10:10" x14ac:dyDescent="0.2">
      <c r="J197" s="26"/>
    </row>
    <row r="198" spans="10:10" x14ac:dyDescent="0.2">
      <c r="J198" s="26"/>
    </row>
    <row r="199" spans="10:10" x14ac:dyDescent="0.2">
      <c r="J199" s="26"/>
    </row>
    <row r="200" spans="10:10" x14ac:dyDescent="0.2">
      <c r="J200" s="26"/>
    </row>
    <row r="201" spans="10:10" x14ac:dyDescent="0.2">
      <c r="J201" s="26"/>
    </row>
    <row r="202" spans="10:10" x14ac:dyDescent="0.2">
      <c r="J202" s="26"/>
    </row>
    <row r="203" spans="10:10" x14ac:dyDescent="0.2">
      <c r="J203" s="26"/>
    </row>
    <row r="204" spans="10:10" x14ac:dyDescent="0.2">
      <c r="J204" s="26"/>
    </row>
    <row r="205" spans="10:10" x14ac:dyDescent="0.2">
      <c r="J205" s="26"/>
    </row>
    <row r="206" spans="10:10" x14ac:dyDescent="0.2">
      <c r="J206" s="26"/>
    </row>
    <row r="207" spans="10:10" x14ac:dyDescent="0.2">
      <c r="J207" s="26"/>
    </row>
    <row r="208" spans="10:10" x14ac:dyDescent="0.2">
      <c r="J208" s="26"/>
    </row>
    <row r="209" spans="10:10" x14ac:dyDescent="0.2">
      <c r="J209" s="26"/>
    </row>
    <row r="210" spans="10:10" x14ac:dyDescent="0.2">
      <c r="J210" s="26"/>
    </row>
    <row r="211" spans="10:10" x14ac:dyDescent="0.2">
      <c r="J211" s="26"/>
    </row>
    <row r="212" spans="10:10" x14ac:dyDescent="0.2">
      <c r="J212" s="26"/>
    </row>
    <row r="213" spans="10:10" x14ac:dyDescent="0.2">
      <c r="J213" s="26"/>
    </row>
    <row r="214" spans="10:10" x14ac:dyDescent="0.2">
      <c r="J214" s="26"/>
    </row>
    <row r="215" spans="10:10" x14ac:dyDescent="0.2">
      <c r="J215" s="26"/>
    </row>
    <row r="216" spans="10:10" x14ac:dyDescent="0.2">
      <c r="J216" s="26"/>
    </row>
    <row r="217" spans="10:10" x14ac:dyDescent="0.2">
      <c r="J217" s="26"/>
    </row>
    <row r="218" spans="10:10" x14ac:dyDescent="0.2">
      <c r="J218" s="26"/>
    </row>
    <row r="219" spans="10:10" x14ac:dyDescent="0.2">
      <c r="J219" s="26"/>
    </row>
    <row r="220" spans="10:10" x14ac:dyDescent="0.2">
      <c r="J220" s="26"/>
    </row>
    <row r="221" spans="10:10" x14ac:dyDescent="0.2">
      <c r="J221" s="26"/>
    </row>
    <row r="222" spans="10:10" x14ac:dyDescent="0.2">
      <c r="J222" s="26"/>
    </row>
    <row r="223" spans="10:10" x14ac:dyDescent="0.2">
      <c r="J223" s="26"/>
    </row>
    <row r="224" spans="10:10" x14ac:dyDescent="0.2">
      <c r="J224" s="26"/>
    </row>
    <row r="225" spans="10:10" x14ac:dyDescent="0.2">
      <c r="J225" s="26"/>
    </row>
    <row r="226" spans="10:10" x14ac:dyDescent="0.2">
      <c r="J226" s="26"/>
    </row>
    <row r="227" spans="10:10" x14ac:dyDescent="0.2">
      <c r="J227" s="26"/>
    </row>
    <row r="228" spans="10:10" x14ac:dyDescent="0.2">
      <c r="J228" s="26"/>
    </row>
    <row r="229" spans="10:10" x14ac:dyDescent="0.2">
      <c r="J229" s="26"/>
    </row>
    <row r="230" spans="10:10" x14ac:dyDescent="0.2">
      <c r="J230" s="26"/>
    </row>
    <row r="231" spans="10:10" x14ac:dyDescent="0.2">
      <c r="J231" s="26"/>
    </row>
    <row r="232" spans="10:10" x14ac:dyDescent="0.2">
      <c r="J232" s="26"/>
    </row>
    <row r="233" spans="10:10" x14ac:dyDescent="0.2">
      <c r="J233" s="26"/>
    </row>
    <row r="234" spans="10:10" x14ac:dyDescent="0.2">
      <c r="J234" s="26"/>
    </row>
    <row r="235" spans="10:10" x14ac:dyDescent="0.2">
      <c r="J235" s="26"/>
    </row>
    <row r="236" spans="10:10" x14ac:dyDescent="0.2">
      <c r="J236" s="26"/>
    </row>
    <row r="237" spans="10:10" x14ac:dyDescent="0.2">
      <c r="J237" s="26"/>
    </row>
    <row r="238" spans="10:10" x14ac:dyDescent="0.2">
      <c r="J238" s="26"/>
    </row>
    <row r="239" spans="10:10" x14ac:dyDescent="0.2">
      <c r="J239" s="26"/>
    </row>
    <row r="240" spans="10:10" x14ac:dyDescent="0.2">
      <c r="J240" s="26"/>
    </row>
    <row r="241" spans="10:10" x14ac:dyDescent="0.2">
      <c r="J241" s="26"/>
    </row>
    <row r="242" spans="10:10" x14ac:dyDescent="0.2">
      <c r="J242" s="26"/>
    </row>
    <row r="243" spans="10:10" x14ac:dyDescent="0.2">
      <c r="J243" s="26"/>
    </row>
    <row r="244" spans="10:10" x14ac:dyDescent="0.2">
      <c r="J244" s="26"/>
    </row>
    <row r="245" spans="10:10" x14ac:dyDescent="0.2">
      <c r="J245" s="26"/>
    </row>
    <row r="246" spans="10:10" x14ac:dyDescent="0.2">
      <c r="J246" s="26"/>
    </row>
    <row r="247" spans="10:10" x14ac:dyDescent="0.2">
      <c r="J247" s="26"/>
    </row>
    <row r="248" spans="10:10" x14ac:dyDescent="0.2">
      <c r="J248" s="26"/>
    </row>
    <row r="249" spans="10:10" x14ac:dyDescent="0.2">
      <c r="J249" s="26"/>
    </row>
    <row r="250" spans="10:10" x14ac:dyDescent="0.2">
      <c r="J250" s="26"/>
    </row>
    <row r="251" spans="10:10" x14ac:dyDescent="0.2">
      <c r="J251" s="26"/>
    </row>
    <row r="252" spans="10:10" x14ac:dyDescent="0.2">
      <c r="J252" s="26"/>
    </row>
    <row r="253" spans="10:10" x14ac:dyDescent="0.2">
      <c r="J253" s="26"/>
    </row>
    <row r="254" spans="10:10" x14ac:dyDescent="0.2">
      <c r="J254" s="26"/>
    </row>
    <row r="255" spans="10:10" x14ac:dyDescent="0.2">
      <c r="J255" s="26"/>
    </row>
    <row r="256" spans="10:10" x14ac:dyDescent="0.2">
      <c r="J256" s="26"/>
    </row>
    <row r="257" spans="10:10" x14ac:dyDescent="0.2">
      <c r="J257" s="26"/>
    </row>
    <row r="258" spans="10:10" x14ac:dyDescent="0.2">
      <c r="J258" s="26"/>
    </row>
    <row r="259" spans="10:10" x14ac:dyDescent="0.2">
      <c r="J259" s="26"/>
    </row>
    <row r="260" spans="10:10" x14ac:dyDescent="0.2">
      <c r="J260" s="26"/>
    </row>
    <row r="261" spans="10:10" x14ac:dyDescent="0.2">
      <c r="J261" s="26"/>
    </row>
    <row r="262" spans="10:10" x14ac:dyDescent="0.2">
      <c r="J262" s="26"/>
    </row>
    <row r="263" spans="10:10" x14ac:dyDescent="0.2">
      <c r="J263" s="26"/>
    </row>
    <row r="264" spans="10:10" x14ac:dyDescent="0.2">
      <c r="J264" s="26"/>
    </row>
    <row r="265" spans="10:10" x14ac:dyDescent="0.2">
      <c r="J265" s="26"/>
    </row>
    <row r="266" spans="10:10" x14ac:dyDescent="0.2">
      <c r="J266" s="26"/>
    </row>
    <row r="267" spans="10:10" x14ac:dyDescent="0.2">
      <c r="J267" s="26"/>
    </row>
    <row r="268" spans="10:10" x14ac:dyDescent="0.2">
      <c r="J268" s="26"/>
    </row>
    <row r="269" spans="10:10" x14ac:dyDescent="0.2">
      <c r="J269" s="26"/>
    </row>
    <row r="270" spans="10:10" x14ac:dyDescent="0.2">
      <c r="J270" s="26"/>
    </row>
    <row r="271" spans="10:10" x14ac:dyDescent="0.2">
      <c r="J271" s="26"/>
    </row>
    <row r="272" spans="10:10" x14ac:dyDescent="0.2">
      <c r="J272" s="26"/>
    </row>
    <row r="273" spans="10:10" x14ac:dyDescent="0.2">
      <c r="J273" s="26"/>
    </row>
    <row r="274" spans="10:10" x14ac:dyDescent="0.2">
      <c r="J274" s="26"/>
    </row>
    <row r="275" spans="10:10" x14ac:dyDescent="0.2">
      <c r="J275" s="26"/>
    </row>
    <row r="276" spans="10:10" x14ac:dyDescent="0.2">
      <c r="J276" s="26"/>
    </row>
    <row r="277" spans="10:10" x14ac:dyDescent="0.2">
      <c r="J277" s="26"/>
    </row>
    <row r="278" spans="10:10" x14ac:dyDescent="0.2">
      <c r="J278" s="26"/>
    </row>
    <row r="279" spans="10:10" x14ac:dyDescent="0.2">
      <c r="J279" s="26"/>
    </row>
    <row r="280" spans="10:10" x14ac:dyDescent="0.2">
      <c r="J280" s="26"/>
    </row>
    <row r="281" spans="10:10" x14ac:dyDescent="0.2">
      <c r="J281" s="26"/>
    </row>
    <row r="282" spans="10:10" x14ac:dyDescent="0.2">
      <c r="J282" s="26"/>
    </row>
    <row r="283" spans="10:10" x14ac:dyDescent="0.2">
      <c r="J283" s="26"/>
    </row>
    <row r="284" spans="10:10" x14ac:dyDescent="0.2">
      <c r="J284" s="26"/>
    </row>
    <row r="285" spans="10:10" x14ac:dyDescent="0.2">
      <c r="J285" s="26"/>
    </row>
    <row r="286" spans="10:10" x14ac:dyDescent="0.2">
      <c r="J286" s="26"/>
    </row>
    <row r="287" spans="10:10" x14ac:dyDescent="0.2">
      <c r="J287" s="26"/>
    </row>
    <row r="288" spans="10:10" x14ac:dyDescent="0.2">
      <c r="J288" s="26"/>
    </row>
    <row r="289" spans="10:10" x14ac:dyDescent="0.2">
      <c r="J289" s="26"/>
    </row>
    <row r="290" spans="10:10" x14ac:dyDescent="0.2">
      <c r="J290" s="26"/>
    </row>
    <row r="291" spans="10:10" x14ac:dyDescent="0.2">
      <c r="J291" s="26"/>
    </row>
    <row r="292" spans="10:10" x14ac:dyDescent="0.2">
      <c r="J292" s="26"/>
    </row>
    <row r="293" spans="10:10" x14ac:dyDescent="0.2">
      <c r="J293" s="26"/>
    </row>
    <row r="294" spans="10:10" x14ac:dyDescent="0.2">
      <c r="J294" s="26"/>
    </row>
    <row r="295" spans="10:10" x14ac:dyDescent="0.2">
      <c r="J295" s="26"/>
    </row>
    <row r="296" spans="10:10" x14ac:dyDescent="0.2">
      <c r="J296" s="26"/>
    </row>
    <row r="297" spans="10:10" x14ac:dyDescent="0.2">
      <c r="J297" s="26"/>
    </row>
    <row r="298" spans="10:10" x14ac:dyDescent="0.2">
      <c r="J298" s="26"/>
    </row>
    <row r="299" spans="10:10" x14ac:dyDescent="0.2">
      <c r="J299" s="26"/>
    </row>
    <row r="300" spans="10:10" x14ac:dyDescent="0.2">
      <c r="J300" s="26"/>
    </row>
    <row r="301" spans="10:10" x14ac:dyDescent="0.2">
      <c r="J301" s="26"/>
    </row>
    <row r="302" spans="10:10" x14ac:dyDescent="0.2">
      <c r="J302" s="26"/>
    </row>
    <row r="303" spans="10:10" x14ac:dyDescent="0.2">
      <c r="J303" s="26"/>
    </row>
    <row r="304" spans="10:10" x14ac:dyDescent="0.2">
      <c r="J304" s="26"/>
    </row>
  </sheetData>
  <sheetProtection algorithmName="SHA-512" hashValue="ZxmSDOiFLV31hNAMtfn5/zC/me8v48/uuLD3QyBxr38xi79qgrEZGvAGEBhCo+9Wkr07MojyeZKBwqwJw5+VMg==" saltValue="+4Gng39GIgl+yy/T7blxP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/>
  <dimension ref="B1:AQ280"/>
  <sheetViews>
    <sheetView showGridLines="0" zoomScale="85" zoomScaleNormal="85" workbookViewId="0">
      <selection activeCell="B2" sqref="B2"/>
    </sheetView>
  </sheetViews>
  <sheetFormatPr defaultColWidth="9.140625" defaultRowHeight="12.75" x14ac:dyDescent="0.2"/>
  <cols>
    <col min="1" max="1" width="3.7109375" style="17" customWidth="1"/>
    <col min="2" max="3" width="2.7109375" style="17" customWidth="1"/>
    <col min="4" max="4" width="8.5703125" style="22" customWidth="1"/>
    <col min="5" max="5" width="20.7109375" style="22" customWidth="1"/>
    <col min="6" max="7" width="8.7109375" style="79" customWidth="1"/>
    <col min="8" max="9" width="8.7109375" style="94" customWidth="1"/>
    <col min="10" max="10" width="8.7109375" style="95" customWidth="1"/>
    <col min="11" max="11" width="0.85546875" style="17" customWidth="1"/>
    <col min="12" max="16" width="10.7109375" style="94" customWidth="1"/>
    <col min="17" max="17" width="0.85546875" style="17" customWidth="1"/>
    <col min="18" max="19" width="10.7109375" style="17" customWidth="1"/>
    <col min="20" max="20" width="10.7109375" style="97" customWidth="1"/>
    <col min="21" max="21" width="3" style="17" customWidth="1"/>
    <col min="22" max="22" width="2.7109375" style="17" customWidth="1"/>
    <col min="23" max="23" width="21.28515625" style="17" customWidth="1"/>
    <col min="24" max="24" width="21.28515625" style="534" customWidth="1"/>
    <col min="25" max="25" width="8.7109375" style="533" customWidth="1"/>
    <col min="26" max="26" width="8.7109375" style="534" customWidth="1"/>
    <col min="27" max="29" width="8.7109375" style="533" customWidth="1"/>
    <col min="30" max="30" width="8.7109375" style="534" customWidth="1"/>
    <col min="31" max="31" width="8.7109375" style="514" customWidth="1"/>
    <col min="32" max="32" width="8.7109375" style="515" customWidth="1"/>
    <col min="33" max="33" width="8.7109375" style="516" customWidth="1"/>
    <col min="34" max="34" width="8.7109375" style="517" customWidth="1"/>
    <col min="35" max="37" width="8.7109375" style="17" customWidth="1"/>
    <col min="38" max="38" width="1.5703125" style="17" customWidth="1"/>
    <col min="39" max="39" width="12.7109375" style="17" customWidth="1"/>
    <col min="40" max="40" width="12.7109375" style="79" customWidth="1"/>
    <col min="41" max="41" width="12.7109375" style="26" customWidth="1"/>
    <col min="42" max="42" width="12.7109375" style="17" customWidth="1"/>
    <col min="43" max="43" width="1.5703125" style="17" customWidth="1"/>
    <col min="44" max="45" width="10.7109375" style="17" customWidth="1"/>
    <col min="46" max="47" width="2.7109375" style="17" customWidth="1"/>
    <col min="48" max="53" width="9.28515625" style="17" bestFit="1" customWidth="1"/>
    <col min="54" max="16384" width="9.140625" style="17"/>
  </cols>
  <sheetData>
    <row r="1" spans="2:43" ht="12.75" customHeight="1" x14ac:dyDescent="0.2"/>
    <row r="2" spans="2:43" x14ac:dyDescent="0.2">
      <c r="B2" s="27" t="s">
        <v>83</v>
      </c>
      <c r="C2" s="28"/>
      <c r="D2" s="204"/>
      <c r="E2" s="204"/>
      <c r="F2" s="205"/>
      <c r="G2" s="205"/>
      <c r="H2" s="206"/>
      <c r="I2" s="206"/>
      <c r="J2" s="207"/>
      <c r="K2" s="28"/>
      <c r="L2" s="206"/>
      <c r="M2" s="206"/>
      <c r="N2" s="206"/>
      <c r="O2" s="206"/>
      <c r="P2" s="206"/>
      <c r="Q2" s="28"/>
      <c r="R2" s="28"/>
      <c r="S2" s="28"/>
      <c r="T2" s="208"/>
      <c r="U2" s="28"/>
      <c r="V2" s="30"/>
    </row>
    <row r="3" spans="2:43" x14ac:dyDescent="0.2">
      <c r="B3" s="31"/>
      <c r="C3" s="32"/>
      <c r="D3" s="44"/>
      <c r="E3" s="44"/>
      <c r="F3" s="126"/>
      <c r="G3" s="126"/>
      <c r="H3" s="210"/>
      <c r="I3" s="210"/>
      <c r="J3" s="211"/>
      <c r="K3" s="32"/>
      <c r="L3" s="210"/>
      <c r="M3" s="210"/>
      <c r="N3" s="210"/>
      <c r="O3" s="210"/>
      <c r="P3" s="210"/>
      <c r="Q3" s="32"/>
      <c r="R3" s="32"/>
      <c r="S3" s="32"/>
      <c r="T3" s="142"/>
      <c r="U3" s="32"/>
      <c r="V3" s="33"/>
    </row>
    <row r="4" spans="2:43" s="98" customFormat="1" ht="18.75" x14ac:dyDescent="0.3">
      <c r="B4" s="428"/>
      <c r="C4" s="429" t="s">
        <v>140</v>
      </c>
      <c r="D4" s="213"/>
      <c r="E4" s="213"/>
      <c r="F4" s="214"/>
      <c r="G4" s="214"/>
      <c r="H4" s="215"/>
      <c r="I4" s="215"/>
      <c r="J4" s="216"/>
      <c r="K4" s="213"/>
      <c r="L4" s="215"/>
      <c r="M4" s="215"/>
      <c r="N4" s="215"/>
      <c r="O4" s="215"/>
      <c r="P4" s="215"/>
      <c r="Q4" s="213"/>
      <c r="R4" s="213"/>
      <c r="S4" s="213"/>
      <c r="T4" s="217"/>
      <c r="U4" s="213"/>
      <c r="V4" s="218"/>
      <c r="X4" s="536"/>
      <c r="Y4" s="535"/>
      <c r="Z4" s="536"/>
      <c r="AA4" s="535"/>
      <c r="AB4" s="535"/>
      <c r="AC4" s="535"/>
      <c r="AD4" s="536"/>
      <c r="AE4" s="518"/>
      <c r="AF4" s="519"/>
      <c r="AG4" s="520"/>
      <c r="AH4" s="519"/>
      <c r="AI4" s="102"/>
      <c r="AJ4" s="102"/>
      <c r="AK4" s="100"/>
      <c r="AL4" s="99"/>
      <c r="AM4" s="101"/>
      <c r="AN4" s="103"/>
      <c r="AO4" s="100"/>
    </row>
    <row r="5" spans="2:43" s="89" customFormat="1" ht="12.75" customHeight="1" x14ac:dyDescent="0.3">
      <c r="B5" s="425"/>
      <c r="C5" s="258"/>
      <c r="D5" s="258"/>
      <c r="E5" s="258"/>
      <c r="F5" s="607"/>
      <c r="G5" s="607"/>
      <c r="H5" s="608"/>
      <c r="I5" s="608"/>
      <c r="J5" s="609"/>
      <c r="K5" s="258"/>
      <c r="L5" s="608"/>
      <c r="M5" s="608"/>
      <c r="N5" s="608"/>
      <c r="O5" s="608"/>
      <c r="P5" s="608"/>
      <c r="Q5" s="258"/>
      <c r="R5" s="258"/>
      <c r="S5" s="258"/>
      <c r="T5" s="610"/>
      <c r="U5" s="258"/>
      <c r="V5" s="259"/>
      <c r="X5" s="611"/>
      <c r="Y5" s="612"/>
      <c r="Z5" s="611"/>
      <c r="AA5" s="612"/>
      <c r="AB5" s="612"/>
      <c r="AC5" s="612"/>
      <c r="AD5" s="611"/>
      <c r="AE5" s="613"/>
      <c r="AF5" s="614"/>
      <c r="AG5" s="615"/>
      <c r="AH5" s="614"/>
      <c r="AI5" s="616"/>
      <c r="AJ5" s="616"/>
      <c r="AK5" s="617"/>
      <c r="AL5" s="618"/>
      <c r="AM5" s="619"/>
      <c r="AN5" s="620"/>
      <c r="AO5" s="617"/>
    </row>
    <row r="6" spans="2:43" ht="12.75" customHeight="1" x14ac:dyDescent="0.2">
      <c r="B6" s="31"/>
      <c r="C6" s="32"/>
      <c r="D6" s="32"/>
      <c r="E6" s="32"/>
      <c r="F6" s="124"/>
      <c r="G6" s="124"/>
      <c r="H6" s="210"/>
      <c r="I6" s="210"/>
      <c r="J6" s="211"/>
      <c r="K6" s="32"/>
      <c r="L6" s="210"/>
      <c r="M6" s="210"/>
      <c r="N6" s="210"/>
      <c r="O6" s="210"/>
      <c r="P6" s="210"/>
      <c r="Q6" s="32"/>
      <c r="R6" s="32"/>
      <c r="S6" s="32"/>
      <c r="T6" s="142"/>
      <c r="U6" s="32"/>
      <c r="V6" s="33"/>
      <c r="AE6" s="521"/>
      <c r="AF6" s="517"/>
      <c r="AI6" s="25"/>
      <c r="AJ6" s="25"/>
      <c r="AK6" s="95"/>
      <c r="AL6" s="94"/>
      <c r="AM6" s="96"/>
      <c r="AN6" s="104"/>
      <c r="AO6" s="95"/>
    </row>
    <row r="7" spans="2:43" ht="12.75" customHeight="1" x14ac:dyDescent="0.2">
      <c r="B7" s="31"/>
      <c r="C7" s="32"/>
      <c r="D7" s="32"/>
      <c r="E7" s="32"/>
      <c r="F7" s="124"/>
      <c r="G7" s="124"/>
      <c r="H7" s="210"/>
      <c r="I7" s="210"/>
      <c r="J7" s="211"/>
      <c r="K7" s="32"/>
      <c r="L7" s="210"/>
      <c r="M7" s="210"/>
      <c r="N7" s="210"/>
      <c r="O7" s="210"/>
      <c r="P7" s="210"/>
      <c r="Q7" s="32"/>
      <c r="R7" s="32"/>
      <c r="S7" s="32"/>
      <c r="T7" s="142"/>
      <c r="U7" s="32"/>
      <c r="V7" s="33"/>
      <c r="AE7" s="521"/>
      <c r="AF7" s="517"/>
      <c r="AI7" s="25"/>
      <c r="AJ7" s="25"/>
      <c r="AK7" s="95"/>
      <c r="AL7" s="94"/>
      <c r="AM7" s="96"/>
      <c r="AN7" s="104"/>
      <c r="AO7" s="95"/>
    </row>
    <row r="8" spans="2:43" ht="12.75" customHeight="1" x14ac:dyDescent="0.2">
      <c r="B8" s="31"/>
      <c r="C8" s="32" t="s">
        <v>24</v>
      </c>
      <c r="D8" s="44"/>
      <c r="E8" s="220" t="str">
        <f>tab!D3</f>
        <v>2019/20</v>
      </c>
      <c r="F8" s="124"/>
      <c r="G8" s="124"/>
      <c r="H8" s="210"/>
      <c r="I8" s="210"/>
      <c r="J8" s="211"/>
      <c r="K8" s="32"/>
      <c r="L8" s="210"/>
      <c r="M8" s="210"/>
      <c r="N8" s="210"/>
      <c r="O8" s="210"/>
      <c r="P8" s="210"/>
      <c r="Q8" s="32"/>
      <c r="R8" s="32"/>
      <c r="S8" s="32"/>
      <c r="T8" s="142"/>
      <c r="U8" s="32"/>
      <c r="V8" s="33"/>
      <c r="AE8" s="521"/>
      <c r="AF8" s="517"/>
      <c r="AI8" s="25"/>
      <c r="AJ8" s="25"/>
      <c r="AK8" s="95"/>
      <c r="AL8" s="94"/>
      <c r="AM8" s="96"/>
      <c r="AN8" s="104"/>
      <c r="AO8" s="95"/>
    </row>
    <row r="9" spans="2:43" ht="12.75" customHeight="1" x14ac:dyDescent="0.2">
      <c r="B9" s="31"/>
      <c r="C9" s="32" t="s">
        <v>30</v>
      </c>
      <c r="D9" s="44"/>
      <c r="E9" s="221">
        <f>tab!E4</f>
        <v>43739</v>
      </c>
      <c r="F9" s="124"/>
      <c r="G9" s="124"/>
      <c r="H9" s="210"/>
      <c r="I9" s="210"/>
      <c r="J9" s="211"/>
      <c r="K9" s="32"/>
      <c r="L9" s="210"/>
      <c r="M9" s="210"/>
      <c r="N9" s="210"/>
      <c r="O9" s="210"/>
      <c r="P9" s="210"/>
      <c r="Q9" s="32"/>
      <c r="R9" s="32"/>
      <c r="S9" s="32"/>
      <c r="T9" s="142"/>
      <c r="U9" s="32"/>
      <c r="V9" s="33"/>
      <c r="AE9" s="521"/>
      <c r="AF9" s="517"/>
      <c r="AI9" s="25"/>
      <c r="AJ9" s="25"/>
      <c r="AK9" s="95"/>
      <c r="AL9" s="94"/>
      <c r="AM9" s="96"/>
      <c r="AN9" s="104"/>
      <c r="AO9" s="95"/>
    </row>
    <row r="10" spans="2:43" ht="12.75" customHeight="1" x14ac:dyDescent="0.2">
      <c r="B10" s="31"/>
      <c r="C10" s="32"/>
      <c r="D10" s="44"/>
      <c r="E10" s="222"/>
      <c r="F10" s="124"/>
      <c r="G10" s="124"/>
      <c r="H10" s="210"/>
      <c r="I10" s="210"/>
      <c r="J10" s="211"/>
      <c r="K10" s="32"/>
      <c r="L10" s="210"/>
      <c r="M10" s="210"/>
      <c r="N10" s="210"/>
      <c r="O10" s="210"/>
      <c r="P10" s="210"/>
      <c r="Q10" s="32"/>
      <c r="R10" s="32"/>
      <c r="S10" s="32"/>
      <c r="T10" s="142"/>
      <c r="U10" s="32"/>
      <c r="V10" s="33"/>
      <c r="AE10" s="521"/>
      <c r="AF10" s="517"/>
      <c r="AI10" s="106"/>
      <c r="AJ10" s="25"/>
      <c r="AK10" s="107"/>
      <c r="AL10" s="108"/>
      <c r="AM10" s="109"/>
      <c r="AN10" s="110"/>
      <c r="AO10" s="107"/>
    </row>
    <row r="11" spans="2:43" ht="12.75" customHeight="1" x14ac:dyDescent="0.2">
      <c r="B11" s="31"/>
      <c r="C11" s="450"/>
      <c r="D11" s="451"/>
      <c r="E11" s="452"/>
      <c r="F11" s="453"/>
      <c r="G11" s="454"/>
      <c r="H11" s="455"/>
      <c r="I11" s="455"/>
      <c r="J11" s="456"/>
      <c r="K11" s="435"/>
      <c r="L11" s="455"/>
      <c r="M11" s="455"/>
      <c r="N11" s="455"/>
      <c r="O11" s="455"/>
      <c r="P11" s="455"/>
      <c r="Q11" s="435"/>
      <c r="R11" s="435"/>
      <c r="S11" s="435"/>
      <c r="T11" s="457"/>
      <c r="U11" s="150"/>
      <c r="V11" s="33"/>
      <c r="AE11" s="521"/>
      <c r="AF11" s="517"/>
      <c r="AI11" s="25"/>
      <c r="AJ11" s="25"/>
      <c r="AK11" s="95"/>
      <c r="AL11" s="94"/>
      <c r="AM11" s="96"/>
      <c r="AN11" s="104"/>
      <c r="AO11" s="95"/>
    </row>
    <row r="12" spans="2:43" s="83" customFormat="1" ht="12.75" customHeight="1" x14ac:dyDescent="0.2">
      <c r="B12" s="223"/>
      <c r="C12" s="458"/>
      <c r="D12" s="505" t="s">
        <v>201</v>
      </c>
      <c r="E12" s="507"/>
      <c r="F12" s="507"/>
      <c r="G12" s="507"/>
      <c r="H12" s="506"/>
      <c r="I12" s="506"/>
      <c r="J12" s="506"/>
      <c r="K12" s="506"/>
      <c r="L12" s="505" t="s">
        <v>271</v>
      </c>
      <c r="M12" s="509"/>
      <c r="N12" s="505"/>
      <c r="O12" s="505"/>
      <c r="P12" s="549"/>
      <c r="Q12" s="459"/>
      <c r="R12" s="505" t="s">
        <v>269</v>
      </c>
      <c r="S12" s="506"/>
      <c r="T12" s="550"/>
      <c r="U12" s="551"/>
      <c r="V12" s="552"/>
      <c r="W12" s="553"/>
      <c r="X12" s="568"/>
      <c r="Y12" s="534"/>
      <c r="Z12" s="554"/>
      <c r="AA12" s="534"/>
      <c r="AB12" s="534"/>
      <c r="AC12" s="534"/>
      <c r="AD12" s="555"/>
      <c r="AE12" s="555"/>
      <c r="AF12" s="514"/>
      <c r="AG12" s="522"/>
      <c r="AH12" s="523"/>
      <c r="AP12" s="111"/>
      <c r="AQ12" s="111"/>
    </row>
    <row r="13" spans="2:43" s="83" customFormat="1" ht="12.75" customHeight="1" x14ac:dyDescent="0.2">
      <c r="B13" s="223"/>
      <c r="C13" s="458"/>
      <c r="D13" s="460" t="s">
        <v>268</v>
      </c>
      <c r="E13" s="461" t="s">
        <v>25</v>
      </c>
      <c r="F13" s="462" t="s">
        <v>1</v>
      </c>
      <c r="G13" s="463" t="s">
        <v>202</v>
      </c>
      <c r="H13" s="462" t="s">
        <v>35</v>
      </c>
      <c r="I13" s="462" t="s">
        <v>39</v>
      </c>
      <c r="J13" s="464" t="s">
        <v>203</v>
      </c>
      <c r="K13" s="433"/>
      <c r="L13" s="465" t="s">
        <v>259</v>
      </c>
      <c r="M13" s="465" t="s">
        <v>260</v>
      </c>
      <c r="N13" s="465" t="s">
        <v>258</v>
      </c>
      <c r="O13" s="465" t="s">
        <v>259</v>
      </c>
      <c r="P13" s="556" t="s">
        <v>272</v>
      </c>
      <c r="Q13" s="433"/>
      <c r="R13" s="510" t="s">
        <v>29</v>
      </c>
      <c r="S13" s="468" t="s">
        <v>273</v>
      </c>
      <c r="T13" s="557" t="s">
        <v>29</v>
      </c>
      <c r="U13" s="558"/>
      <c r="V13" s="559"/>
      <c r="W13" s="560"/>
      <c r="X13" s="537"/>
      <c r="Y13" s="538" t="s">
        <v>69</v>
      </c>
      <c r="Z13" s="561" t="s">
        <v>274</v>
      </c>
      <c r="AA13" s="537" t="s">
        <v>275</v>
      </c>
      <c r="AB13" s="537" t="s">
        <v>275</v>
      </c>
      <c r="AC13" s="537" t="s">
        <v>276</v>
      </c>
      <c r="AD13" s="562" t="s">
        <v>277</v>
      </c>
      <c r="AE13" s="562" t="s">
        <v>278</v>
      </c>
      <c r="AF13" s="514"/>
      <c r="AG13" s="524" t="s">
        <v>68</v>
      </c>
      <c r="AH13" s="523" t="s">
        <v>225</v>
      </c>
      <c r="AP13" s="111"/>
      <c r="AQ13" s="112"/>
    </row>
    <row r="14" spans="2:43" s="18" customFormat="1" ht="12.75" customHeight="1" x14ac:dyDescent="0.2">
      <c r="B14" s="34"/>
      <c r="C14" s="469"/>
      <c r="D14" s="507"/>
      <c r="E14" s="461"/>
      <c r="F14" s="462" t="s">
        <v>2</v>
      </c>
      <c r="G14" s="462" t="s">
        <v>221</v>
      </c>
      <c r="H14" s="462"/>
      <c r="I14" s="462"/>
      <c r="J14" s="464"/>
      <c r="K14" s="433"/>
      <c r="L14" s="465" t="s">
        <v>261</v>
      </c>
      <c r="M14" s="465" t="s">
        <v>262</v>
      </c>
      <c r="N14" s="465" t="s">
        <v>279</v>
      </c>
      <c r="O14" s="465" t="s">
        <v>263</v>
      </c>
      <c r="P14" s="556" t="s">
        <v>64</v>
      </c>
      <c r="Q14" s="433"/>
      <c r="R14" s="467" t="s">
        <v>280</v>
      </c>
      <c r="S14" s="468" t="s">
        <v>264</v>
      </c>
      <c r="T14" s="557" t="s">
        <v>64</v>
      </c>
      <c r="U14" s="563"/>
      <c r="V14" s="564"/>
      <c r="W14" s="565"/>
      <c r="X14" s="534"/>
      <c r="Y14" s="538" t="s">
        <v>32</v>
      </c>
      <c r="Z14" s="567">
        <f>tab!$D$6</f>
        <v>0.6</v>
      </c>
      <c r="AA14" s="537" t="s">
        <v>281</v>
      </c>
      <c r="AB14" s="537" t="s">
        <v>282</v>
      </c>
      <c r="AC14" s="537" t="s">
        <v>283</v>
      </c>
      <c r="AD14" s="562" t="s">
        <v>284</v>
      </c>
      <c r="AE14" s="562" t="s">
        <v>284</v>
      </c>
      <c r="AF14" s="513"/>
      <c r="AG14" s="524"/>
      <c r="AH14" s="525" t="s">
        <v>38</v>
      </c>
      <c r="AQ14" s="113"/>
    </row>
    <row r="15" spans="2:43" ht="12.75" customHeight="1" x14ac:dyDescent="0.2">
      <c r="B15" s="31"/>
      <c r="C15" s="60"/>
      <c r="D15" s="61"/>
      <c r="E15" s="61"/>
      <c r="F15" s="151"/>
      <c r="G15" s="151"/>
      <c r="H15" s="235"/>
      <c r="I15" s="235"/>
      <c r="J15" s="236"/>
      <c r="K15" s="238"/>
      <c r="L15" s="237"/>
      <c r="M15" s="237"/>
      <c r="N15" s="237"/>
      <c r="O15" s="237"/>
      <c r="P15" s="237"/>
      <c r="Q15" s="238"/>
      <c r="R15" s="239"/>
      <c r="S15" s="239"/>
      <c r="T15" s="239"/>
      <c r="U15" s="240"/>
      <c r="V15" s="33"/>
      <c r="Y15" s="538"/>
      <c r="Z15" s="566"/>
      <c r="AA15" s="538"/>
      <c r="AB15" s="538"/>
      <c r="AC15" s="538"/>
      <c r="AE15" s="513"/>
      <c r="AF15" s="513"/>
      <c r="AG15" s="524"/>
      <c r="AH15" s="525"/>
      <c r="AN15" s="17"/>
      <c r="AO15" s="17"/>
      <c r="AQ15" s="114"/>
    </row>
    <row r="16" spans="2:43" ht="12.75" customHeight="1" x14ac:dyDescent="0.2">
      <c r="B16" s="31"/>
      <c r="C16" s="60"/>
      <c r="D16" s="196"/>
      <c r="E16" s="196" t="s">
        <v>341</v>
      </c>
      <c r="F16" s="249">
        <v>22</v>
      </c>
      <c r="G16" s="512">
        <v>31048</v>
      </c>
      <c r="H16" s="250" t="s">
        <v>6</v>
      </c>
      <c r="I16" s="250">
        <v>9</v>
      </c>
      <c r="J16" s="251">
        <v>1</v>
      </c>
      <c r="K16" s="172"/>
      <c r="L16" s="508"/>
      <c r="M16" s="508"/>
      <c r="N16" s="543">
        <f>IF(J16="","",IF((J16*40)&gt;40,40,((J16*40))))*5/12</f>
        <v>16.666666666666668</v>
      </c>
      <c r="O16" s="621">
        <f>IF(J16="","",IF(I16&lt;4,(40*J16),0))</f>
        <v>0</v>
      </c>
      <c r="P16" s="544">
        <f t="shared" ref="P16" si="0">IF(J16="","",(SUM(L16:O16)))</f>
        <v>16.666666666666668</v>
      </c>
      <c r="Q16" s="61"/>
      <c r="R16" s="448">
        <f>IF(J16="","",(((1659*J16)-P16)*AB16))</f>
        <v>28819.534659433393</v>
      </c>
      <c r="S16" s="448">
        <f t="shared" ref="S16:S35" si="1">IF(J16="","",(P16*AC16)+(AA16*AD16)+((AE16*AA16*(1-AF16))))</f>
        <v>292.46534056660641</v>
      </c>
      <c r="T16" s="474">
        <f t="shared" ref="T16:T35" si="2">IF(J16="","",(R16+S16))</f>
        <v>29112</v>
      </c>
      <c r="U16" s="545"/>
      <c r="V16" s="546"/>
      <c r="W16" s="114"/>
      <c r="X16" s="542"/>
      <c r="Y16" s="539">
        <f t="shared" ref="Y16:Y35" si="3">5/12*VLOOKUP(H16,saltab2019,I16+1,FALSE)</f>
        <v>1516.25</v>
      </c>
      <c r="Z16" s="566">
        <f>tab!$D$6</f>
        <v>0.6</v>
      </c>
      <c r="AA16" s="547">
        <f t="shared" ref="AA16:AA35" si="4">(Y16*12/1659)</f>
        <v>10.96745027124774</v>
      </c>
      <c r="AB16" s="547">
        <f t="shared" ref="AB16:AB35" si="5">(Y16*12*(1+Z16))/1659</f>
        <v>17.547920433996385</v>
      </c>
      <c r="AC16" s="547">
        <f t="shared" ref="AC16:AC35" si="6">AB16-AA16</f>
        <v>6.5804701627486448</v>
      </c>
      <c r="AD16" s="548">
        <f t="shared" ref="AD16:AD35" si="7">(N16+O16)</f>
        <v>16.666666666666668</v>
      </c>
      <c r="AE16" s="548">
        <f t="shared" ref="AE16:AE35" si="8">(L16+M16)</f>
        <v>0</v>
      </c>
      <c r="AF16" s="511">
        <f>IF(H16&gt;8,tab!$D$7,tab!$D$9)</f>
        <v>0.5</v>
      </c>
      <c r="AG16" s="526">
        <f t="shared" ref="AG16:AG35" si="9">IF(F16&lt;25,0,IF(F16=25,25,IF(F16&lt;40,0,IF(F16=40,40,IF(F16&gt;=40,0)))))</f>
        <v>0</v>
      </c>
      <c r="AH16" s="525">
        <f t="shared" ref="AH16:AH35" si="10">IF(AG16=25,(Y16*1.08*(J16)/2),IF(AG16=40,(Y16*1.08*(J16)),IF(AG16=0,0)))</f>
        <v>0</v>
      </c>
    </row>
    <row r="17" spans="2:34" ht="12.75" customHeight="1" x14ac:dyDescent="0.2">
      <c r="B17" s="31"/>
      <c r="C17" s="60"/>
      <c r="D17" s="196"/>
      <c r="E17" s="196" t="s">
        <v>359</v>
      </c>
      <c r="F17" s="249">
        <v>21</v>
      </c>
      <c r="G17" s="512">
        <v>31049</v>
      </c>
      <c r="H17" s="250" t="s">
        <v>4</v>
      </c>
      <c r="I17" s="250">
        <v>8</v>
      </c>
      <c r="J17" s="251">
        <v>1</v>
      </c>
      <c r="K17" s="172"/>
      <c r="L17" s="508"/>
      <c r="M17" s="508"/>
      <c r="N17" s="543">
        <f t="shared" ref="N17:N35" si="11">IF(J17="","",IF((J17*40)&gt;40,40,((J17*40))))*5/12</f>
        <v>16.666666666666668</v>
      </c>
      <c r="O17" s="621">
        <f t="shared" ref="O17:O35" si="12">IF(J17="","",IF(I17&lt;4,(40*J17),0))</f>
        <v>0</v>
      </c>
      <c r="P17" s="544">
        <f t="shared" ref="P17:P35" si="13">IF(J17="","",(SUM(L17:O17)))</f>
        <v>16.666666666666668</v>
      </c>
      <c r="Q17" s="61"/>
      <c r="R17" s="448">
        <f t="shared" ref="R17:R35" si="14">IF(J17="","",(((1659*J17)-P17)*AB17))</f>
        <v>31733.958609604178</v>
      </c>
      <c r="S17" s="448">
        <f t="shared" si="1"/>
        <v>322.04139039582083</v>
      </c>
      <c r="T17" s="474">
        <f t="shared" si="2"/>
        <v>32056</v>
      </c>
      <c r="U17" s="545"/>
      <c r="V17" s="546"/>
      <c r="W17" s="114"/>
      <c r="X17" s="542"/>
      <c r="Y17" s="539">
        <f t="shared" si="3"/>
        <v>1669.5833333333335</v>
      </c>
      <c r="Z17" s="566">
        <f>tab!$D$6</f>
        <v>0.6</v>
      </c>
      <c r="AA17" s="547">
        <f t="shared" si="4"/>
        <v>12.07655213984328</v>
      </c>
      <c r="AB17" s="547">
        <f t="shared" si="5"/>
        <v>19.322483423749247</v>
      </c>
      <c r="AC17" s="547">
        <f t="shared" si="6"/>
        <v>7.2459312839059677</v>
      </c>
      <c r="AD17" s="548">
        <f t="shared" si="7"/>
        <v>16.666666666666668</v>
      </c>
      <c r="AE17" s="548">
        <f t="shared" si="8"/>
        <v>0</v>
      </c>
      <c r="AF17" s="511">
        <f>IF(H17&gt;8,tab!$D$7,tab!$D$9)</f>
        <v>0.5</v>
      </c>
      <c r="AG17" s="526">
        <f t="shared" si="9"/>
        <v>0</v>
      </c>
      <c r="AH17" s="525">
        <f t="shared" si="10"/>
        <v>0</v>
      </c>
    </row>
    <row r="18" spans="2:34" ht="12.75" customHeight="1" x14ac:dyDescent="0.2">
      <c r="B18" s="31"/>
      <c r="C18" s="60"/>
      <c r="D18" s="196"/>
      <c r="E18" s="196"/>
      <c r="F18" s="249"/>
      <c r="G18" s="405"/>
      <c r="H18" s="250"/>
      <c r="I18" s="250"/>
      <c r="J18" s="251"/>
      <c r="K18" s="172"/>
      <c r="L18" s="508"/>
      <c r="M18" s="508"/>
      <c r="N18" s="543" t="str">
        <f>IF(J18="","",IF((J18*40)&gt;40,40,((J18*40)*5/12)))</f>
        <v/>
      </c>
      <c r="O18" s="621" t="str">
        <f t="shared" si="12"/>
        <v/>
      </c>
      <c r="P18" s="544" t="str">
        <f t="shared" si="13"/>
        <v/>
      </c>
      <c r="Q18" s="61"/>
      <c r="R18" s="448" t="str">
        <f t="shared" si="14"/>
        <v/>
      </c>
      <c r="S18" s="448" t="str">
        <f t="shared" si="1"/>
        <v/>
      </c>
      <c r="T18" s="474" t="str">
        <f t="shared" si="2"/>
        <v/>
      </c>
      <c r="U18" s="545"/>
      <c r="V18" s="546"/>
      <c r="W18" s="114"/>
      <c r="X18" s="542"/>
      <c r="Y18" s="539" t="e">
        <f t="shared" si="3"/>
        <v>#N/A</v>
      </c>
      <c r="Z18" s="566">
        <f>tab!$D$6</f>
        <v>0.6</v>
      </c>
      <c r="AA18" s="547" t="e">
        <f t="shared" si="4"/>
        <v>#N/A</v>
      </c>
      <c r="AB18" s="547" t="e">
        <f t="shared" si="5"/>
        <v>#N/A</v>
      </c>
      <c r="AC18" s="547" t="e">
        <f t="shared" si="6"/>
        <v>#N/A</v>
      </c>
      <c r="AD18" s="548" t="e">
        <f t="shared" si="7"/>
        <v>#VALUE!</v>
      </c>
      <c r="AE18" s="548">
        <f t="shared" si="8"/>
        <v>0</v>
      </c>
      <c r="AF18" s="511">
        <f>IF(H18&gt;8,tab!$D$7,tab!$D$9)</f>
        <v>0.4</v>
      </c>
      <c r="AG18" s="526">
        <f t="shared" si="9"/>
        <v>0</v>
      </c>
      <c r="AH18" s="525">
        <f t="shared" si="10"/>
        <v>0</v>
      </c>
    </row>
    <row r="19" spans="2:34" ht="12.75" customHeight="1" x14ac:dyDescent="0.2">
      <c r="B19" s="31"/>
      <c r="C19" s="60"/>
      <c r="D19" s="196"/>
      <c r="E19" s="196"/>
      <c r="F19" s="249"/>
      <c r="G19" s="405"/>
      <c r="H19" s="250"/>
      <c r="I19" s="250"/>
      <c r="J19" s="251"/>
      <c r="K19" s="172"/>
      <c r="L19" s="508"/>
      <c r="M19" s="508"/>
      <c r="N19" s="543" t="str">
        <f t="shared" ref="N19:N35" si="15">IF(J19="","",IF((J19*40)&gt;40,40,((J19*40)*5/12)))</f>
        <v/>
      </c>
      <c r="O19" s="621" t="str">
        <f t="shared" si="12"/>
        <v/>
      </c>
      <c r="P19" s="544" t="str">
        <f t="shared" si="13"/>
        <v/>
      </c>
      <c r="Q19" s="61"/>
      <c r="R19" s="448" t="str">
        <f t="shared" si="14"/>
        <v/>
      </c>
      <c r="S19" s="448" t="str">
        <f t="shared" si="1"/>
        <v/>
      </c>
      <c r="T19" s="474" t="str">
        <f t="shared" si="2"/>
        <v/>
      </c>
      <c r="U19" s="545"/>
      <c r="V19" s="546"/>
      <c r="W19" s="114"/>
      <c r="X19" s="542"/>
      <c r="Y19" s="539" t="e">
        <f t="shared" si="3"/>
        <v>#N/A</v>
      </c>
      <c r="Z19" s="566">
        <f>tab!$D$6</f>
        <v>0.6</v>
      </c>
      <c r="AA19" s="547" t="e">
        <f t="shared" si="4"/>
        <v>#N/A</v>
      </c>
      <c r="AB19" s="547" t="e">
        <f t="shared" si="5"/>
        <v>#N/A</v>
      </c>
      <c r="AC19" s="547" t="e">
        <f t="shared" si="6"/>
        <v>#N/A</v>
      </c>
      <c r="AD19" s="548" t="e">
        <f t="shared" si="7"/>
        <v>#VALUE!</v>
      </c>
      <c r="AE19" s="548">
        <f t="shared" si="8"/>
        <v>0</v>
      </c>
      <c r="AF19" s="511">
        <f>IF(H19&gt;8,tab!$D$7,tab!$D$9)</f>
        <v>0.4</v>
      </c>
      <c r="AG19" s="526">
        <f t="shared" si="9"/>
        <v>0</v>
      </c>
      <c r="AH19" s="525">
        <f t="shared" si="10"/>
        <v>0</v>
      </c>
    </row>
    <row r="20" spans="2:34" ht="12.75" customHeight="1" x14ac:dyDescent="0.2">
      <c r="B20" s="31"/>
      <c r="C20" s="60"/>
      <c r="D20" s="196"/>
      <c r="E20" s="196"/>
      <c r="F20" s="249"/>
      <c r="G20" s="405"/>
      <c r="H20" s="250"/>
      <c r="I20" s="250"/>
      <c r="J20" s="251"/>
      <c r="K20" s="172"/>
      <c r="L20" s="508"/>
      <c r="M20" s="508"/>
      <c r="N20" s="543" t="str">
        <f t="shared" si="15"/>
        <v/>
      </c>
      <c r="O20" s="621" t="str">
        <f t="shared" si="12"/>
        <v/>
      </c>
      <c r="P20" s="544" t="str">
        <f t="shared" si="13"/>
        <v/>
      </c>
      <c r="Q20" s="61"/>
      <c r="R20" s="448" t="str">
        <f t="shared" si="14"/>
        <v/>
      </c>
      <c r="S20" s="448" t="str">
        <f t="shared" si="1"/>
        <v/>
      </c>
      <c r="T20" s="474" t="str">
        <f t="shared" si="2"/>
        <v/>
      </c>
      <c r="U20" s="545"/>
      <c r="V20" s="546"/>
      <c r="W20" s="114"/>
      <c r="X20" s="542"/>
      <c r="Y20" s="539" t="e">
        <f t="shared" si="3"/>
        <v>#N/A</v>
      </c>
      <c r="Z20" s="566">
        <f>tab!$D$6</f>
        <v>0.6</v>
      </c>
      <c r="AA20" s="547" t="e">
        <f t="shared" si="4"/>
        <v>#N/A</v>
      </c>
      <c r="AB20" s="547" t="e">
        <f t="shared" si="5"/>
        <v>#N/A</v>
      </c>
      <c r="AC20" s="547" t="e">
        <f t="shared" si="6"/>
        <v>#N/A</v>
      </c>
      <c r="AD20" s="548" t="e">
        <f t="shared" si="7"/>
        <v>#VALUE!</v>
      </c>
      <c r="AE20" s="548">
        <f t="shared" si="8"/>
        <v>0</v>
      </c>
      <c r="AF20" s="511">
        <f>IF(H20&gt;8,tab!$D$7,tab!$D$9)</f>
        <v>0.4</v>
      </c>
      <c r="AG20" s="526">
        <f t="shared" si="9"/>
        <v>0</v>
      </c>
      <c r="AH20" s="525">
        <f t="shared" si="10"/>
        <v>0</v>
      </c>
    </row>
    <row r="21" spans="2:34" ht="12.75" customHeight="1" x14ac:dyDescent="0.2">
      <c r="B21" s="31"/>
      <c r="C21" s="60"/>
      <c r="D21" s="196"/>
      <c r="E21" s="196"/>
      <c r="F21" s="249"/>
      <c r="G21" s="405"/>
      <c r="H21" s="250"/>
      <c r="I21" s="250"/>
      <c r="J21" s="251"/>
      <c r="K21" s="172"/>
      <c r="L21" s="508"/>
      <c r="M21" s="508"/>
      <c r="N21" s="543" t="str">
        <f t="shared" si="15"/>
        <v/>
      </c>
      <c r="O21" s="621" t="str">
        <f t="shared" si="12"/>
        <v/>
      </c>
      <c r="P21" s="544" t="str">
        <f t="shared" si="13"/>
        <v/>
      </c>
      <c r="Q21" s="61"/>
      <c r="R21" s="448" t="str">
        <f t="shared" si="14"/>
        <v/>
      </c>
      <c r="S21" s="448" t="str">
        <f t="shared" si="1"/>
        <v/>
      </c>
      <c r="T21" s="474" t="str">
        <f t="shared" si="2"/>
        <v/>
      </c>
      <c r="U21" s="545"/>
      <c r="V21" s="546"/>
      <c r="W21" s="114"/>
      <c r="X21" s="542"/>
      <c r="Y21" s="539" t="e">
        <f t="shared" si="3"/>
        <v>#N/A</v>
      </c>
      <c r="Z21" s="566">
        <f>tab!$D$6</f>
        <v>0.6</v>
      </c>
      <c r="AA21" s="547" t="e">
        <f t="shared" si="4"/>
        <v>#N/A</v>
      </c>
      <c r="AB21" s="547" t="e">
        <f t="shared" si="5"/>
        <v>#N/A</v>
      </c>
      <c r="AC21" s="547" t="e">
        <f t="shared" si="6"/>
        <v>#N/A</v>
      </c>
      <c r="AD21" s="548" t="e">
        <f t="shared" si="7"/>
        <v>#VALUE!</v>
      </c>
      <c r="AE21" s="548">
        <f t="shared" si="8"/>
        <v>0</v>
      </c>
      <c r="AF21" s="511">
        <f>IF(H21&gt;8,tab!$D$7,tab!$D$9)</f>
        <v>0.4</v>
      </c>
      <c r="AG21" s="526">
        <f t="shared" si="9"/>
        <v>0</v>
      </c>
      <c r="AH21" s="525">
        <f t="shared" si="10"/>
        <v>0</v>
      </c>
    </row>
    <row r="22" spans="2:34" ht="12.75" customHeight="1" x14ac:dyDescent="0.2">
      <c r="B22" s="31"/>
      <c r="C22" s="60"/>
      <c r="D22" s="196"/>
      <c r="E22" s="196"/>
      <c r="F22" s="249"/>
      <c r="G22" s="405"/>
      <c r="H22" s="250"/>
      <c r="I22" s="250"/>
      <c r="J22" s="251"/>
      <c r="K22" s="172"/>
      <c r="L22" s="508"/>
      <c r="M22" s="508"/>
      <c r="N22" s="543" t="str">
        <f t="shared" si="15"/>
        <v/>
      </c>
      <c r="O22" s="621" t="str">
        <f t="shared" si="12"/>
        <v/>
      </c>
      <c r="P22" s="544" t="str">
        <f t="shared" si="13"/>
        <v/>
      </c>
      <c r="Q22" s="61"/>
      <c r="R22" s="448" t="str">
        <f t="shared" si="14"/>
        <v/>
      </c>
      <c r="S22" s="448" t="str">
        <f t="shared" si="1"/>
        <v/>
      </c>
      <c r="T22" s="474" t="str">
        <f t="shared" si="2"/>
        <v/>
      </c>
      <c r="U22" s="545"/>
      <c r="V22" s="546"/>
      <c r="W22" s="114"/>
      <c r="X22" s="542"/>
      <c r="Y22" s="539" t="e">
        <f t="shared" si="3"/>
        <v>#N/A</v>
      </c>
      <c r="Z22" s="566">
        <f>tab!$D$6</f>
        <v>0.6</v>
      </c>
      <c r="AA22" s="547" t="e">
        <f t="shared" si="4"/>
        <v>#N/A</v>
      </c>
      <c r="AB22" s="547" t="e">
        <f t="shared" si="5"/>
        <v>#N/A</v>
      </c>
      <c r="AC22" s="547" t="e">
        <f t="shared" si="6"/>
        <v>#N/A</v>
      </c>
      <c r="AD22" s="548" t="e">
        <f t="shared" si="7"/>
        <v>#VALUE!</v>
      </c>
      <c r="AE22" s="548">
        <f t="shared" si="8"/>
        <v>0</v>
      </c>
      <c r="AF22" s="511">
        <f>IF(H22&gt;8,tab!$D$7,tab!$D$9)</f>
        <v>0.4</v>
      </c>
      <c r="AG22" s="526">
        <f t="shared" si="9"/>
        <v>0</v>
      </c>
      <c r="AH22" s="525">
        <f t="shared" si="10"/>
        <v>0</v>
      </c>
    </row>
    <row r="23" spans="2:34" ht="12.75" customHeight="1" x14ac:dyDescent="0.2">
      <c r="B23" s="31"/>
      <c r="C23" s="60"/>
      <c r="D23" s="196"/>
      <c r="E23" s="196"/>
      <c r="F23" s="249"/>
      <c r="G23" s="405"/>
      <c r="H23" s="250"/>
      <c r="I23" s="250"/>
      <c r="J23" s="251"/>
      <c r="K23" s="172"/>
      <c r="L23" s="508"/>
      <c r="M23" s="508"/>
      <c r="N23" s="543" t="str">
        <f t="shared" si="15"/>
        <v/>
      </c>
      <c r="O23" s="621" t="str">
        <f t="shared" si="12"/>
        <v/>
      </c>
      <c r="P23" s="544" t="str">
        <f t="shared" si="13"/>
        <v/>
      </c>
      <c r="Q23" s="61"/>
      <c r="R23" s="448" t="str">
        <f t="shared" si="14"/>
        <v/>
      </c>
      <c r="S23" s="448" t="str">
        <f t="shared" si="1"/>
        <v/>
      </c>
      <c r="T23" s="474" t="str">
        <f t="shared" si="2"/>
        <v/>
      </c>
      <c r="U23" s="545"/>
      <c r="V23" s="546"/>
      <c r="W23" s="114"/>
      <c r="X23" s="542"/>
      <c r="Y23" s="539" t="e">
        <f t="shared" si="3"/>
        <v>#N/A</v>
      </c>
      <c r="Z23" s="566">
        <f>tab!$D$6</f>
        <v>0.6</v>
      </c>
      <c r="AA23" s="547" t="e">
        <f t="shared" si="4"/>
        <v>#N/A</v>
      </c>
      <c r="AB23" s="547" t="e">
        <f t="shared" si="5"/>
        <v>#N/A</v>
      </c>
      <c r="AC23" s="547" t="e">
        <f t="shared" si="6"/>
        <v>#N/A</v>
      </c>
      <c r="AD23" s="548" t="e">
        <f t="shared" si="7"/>
        <v>#VALUE!</v>
      </c>
      <c r="AE23" s="548">
        <f t="shared" si="8"/>
        <v>0</v>
      </c>
      <c r="AF23" s="511">
        <f>IF(H23&gt;8,tab!$D$7,tab!$D$9)</f>
        <v>0.4</v>
      </c>
      <c r="AG23" s="526">
        <f t="shared" si="9"/>
        <v>0</v>
      </c>
      <c r="AH23" s="525">
        <f t="shared" si="10"/>
        <v>0</v>
      </c>
    </row>
    <row r="24" spans="2:34" ht="12.75" customHeight="1" x14ac:dyDescent="0.2">
      <c r="B24" s="31"/>
      <c r="C24" s="60"/>
      <c r="D24" s="196"/>
      <c r="E24" s="196"/>
      <c r="F24" s="249"/>
      <c r="G24" s="405"/>
      <c r="H24" s="250"/>
      <c r="I24" s="250"/>
      <c r="J24" s="251"/>
      <c r="K24" s="172"/>
      <c r="L24" s="508"/>
      <c r="M24" s="508"/>
      <c r="N24" s="543" t="str">
        <f t="shared" si="15"/>
        <v/>
      </c>
      <c r="O24" s="621" t="str">
        <f t="shared" si="12"/>
        <v/>
      </c>
      <c r="P24" s="544" t="str">
        <f t="shared" si="13"/>
        <v/>
      </c>
      <c r="Q24" s="61"/>
      <c r="R24" s="448" t="str">
        <f t="shared" si="14"/>
        <v/>
      </c>
      <c r="S24" s="448" t="str">
        <f t="shared" si="1"/>
        <v/>
      </c>
      <c r="T24" s="474" t="str">
        <f t="shared" si="2"/>
        <v/>
      </c>
      <c r="U24" s="545"/>
      <c r="V24" s="546"/>
      <c r="W24" s="114"/>
      <c r="X24" s="542"/>
      <c r="Y24" s="539" t="e">
        <f t="shared" si="3"/>
        <v>#N/A</v>
      </c>
      <c r="Z24" s="566">
        <f>tab!$D$6</f>
        <v>0.6</v>
      </c>
      <c r="AA24" s="547" t="e">
        <f t="shared" si="4"/>
        <v>#N/A</v>
      </c>
      <c r="AB24" s="547" t="e">
        <f t="shared" si="5"/>
        <v>#N/A</v>
      </c>
      <c r="AC24" s="547" t="e">
        <f t="shared" si="6"/>
        <v>#N/A</v>
      </c>
      <c r="AD24" s="548" t="e">
        <f t="shared" si="7"/>
        <v>#VALUE!</v>
      </c>
      <c r="AE24" s="548">
        <f t="shared" si="8"/>
        <v>0</v>
      </c>
      <c r="AF24" s="511">
        <f>IF(H24&gt;8,tab!$D$7,tab!$D$9)</f>
        <v>0.4</v>
      </c>
      <c r="AG24" s="526">
        <f t="shared" si="9"/>
        <v>0</v>
      </c>
      <c r="AH24" s="525">
        <f t="shared" si="10"/>
        <v>0</v>
      </c>
    </row>
    <row r="25" spans="2:34" ht="12.75" customHeight="1" x14ac:dyDescent="0.2">
      <c r="B25" s="31"/>
      <c r="C25" s="60"/>
      <c r="D25" s="196"/>
      <c r="E25" s="196"/>
      <c r="F25" s="249"/>
      <c r="G25" s="405"/>
      <c r="H25" s="250"/>
      <c r="I25" s="250"/>
      <c r="J25" s="251"/>
      <c r="K25" s="172"/>
      <c r="L25" s="508"/>
      <c r="M25" s="508"/>
      <c r="N25" s="543" t="str">
        <f t="shared" si="15"/>
        <v/>
      </c>
      <c r="O25" s="621" t="str">
        <f t="shared" si="12"/>
        <v/>
      </c>
      <c r="P25" s="544" t="str">
        <f t="shared" si="13"/>
        <v/>
      </c>
      <c r="Q25" s="61"/>
      <c r="R25" s="448" t="str">
        <f t="shared" si="14"/>
        <v/>
      </c>
      <c r="S25" s="448" t="str">
        <f t="shared" si="1"/>
        <v/>
      </c>
      <c r="T25" s="474" t="str">
        <f t="shared" si="2"/>
        <v/>
      </c>
      <c r="U25" s="545"/>
      <c r="V25" s="546"/>
      <c r="W25" s="114"/>
      <c r="X25" s="542"/>
      <c r="Y25" s="539" t="e">
        <f t="shared" si="3"/>
        <v>#N/A</v>
      </c>
      <c r="Z25" s="566">
        <f>tab!$D$6</f>
        <v>0.6</v>
      </c>
      <c r="AA25" s="547" t="e">
        <f t="shared" si="4"/>
        <v>#N/A</v>
      </c>
      <c r="AB25" s="547" t="e">
        <f t="shared" si="5"/>
        <v>#N/A</v>
      </c>
      <c r="AC25" s="547" t="e">
        <f t="shared" si="6"/>
        <v>#N/A</v>
      </c>
      <c r="AD25" s="548" t="e">
        <f t="shared" si="7"/>
        <v>#VALUE!</v>
      </c>
      <c r="AE25" s="548">
        <f t="shared" si="8"/>
        <v>0</v>
      </c>
      <c r="AF25" s="511">
        <f>IF(H25&gt;8,tab!$D$7,tab!$D$9)</f>
        <v>0.4</v>
      </c>
      <c r="AG25" s="526">
        <f t="shared" si="9"/>
        <v>0</v>
      </c>
      <c r="AH25" s="525">
        <f t="shared" si="10"/>
        <v>0</v>
      </c>
    </row>
    <row r="26" spans="2:34" ht="12.75" customHeight="1" x14ac:dyDescent="0.2">
      <c r="B26" s="31"/>
      <c r="C26" s="60"/>
      <c r="D26" s="196"/>
      <c r="E26" s="196"/>
      <c r="F26" s="249"/>
      <c r="G26" s="405"/>
      <c r="H26" s="250"/>
      <c r="I26" s="250"/>
      <c r="J26" s="251"/>
      <c r="K26" s="172"/>
      <c r="L26" s="508"/>
      <c r="M26" s="508"/>
      <c r="N26" s="543" t="str">
        <f t="shared" si="15"/>
        <v/>
      </c>
      <c r="O26" s="621" t="str">
        <f t="shared" si="12"/>
        <v/>
      </c>
      <c r="P26" s="544" t="str">
        <f t="shared" si="13"/>
        <v/>
      </c>
      <c r="Q26" s="61"/>
      <c r="R26" s="448" t="str">
        <f t="shared" si="14"/>
        <v/>
      </c>
      <c r="S26" s="448" t="str">
        <f t="shared" si="1"/>
        <v/>
      </c>
      <c r="T26" s="474" t="str">
        <f t="shared" si="2"/>
        <v/>
      </c>
      <c r="U26" s="545"/>
      <c r="V26" s="546"/>
      <c r="W26" s="114"/>
      <c r="X26" s="542"/>
      <c r="Y26" s="539" t="e">
        <f t="shared" si="3"/>
        <v>#N/A</v>
      </c>
      <c r="Z26" s="566">
        <f>tab!$D$6</f>
        <v>0.6</v>
      </c>
      <c r="AA26" s="547" t="e">
        <f t="shared" si="4"/>
        <v>#N/A</v>
      </c>
      <c r="AB26" s="547" t="e">
        <f t="shared" si="5"/>
        <v>#N/A</v>
      </c>
      <c r="AC26" s="547" t="e">
        <f t="shared" si="6"/>
        <v>#N/A</v>
      </c>
      <c r="AD26" s="548" t="e">
        <f t="shared" si="7"/>
        <v>#VALUE!</v>
      </c>
      <c r="AE26" s="548">
        <f t="shared" si="8"/>
        <v>0</v>
      </c>
      <c r="AF26" s="511">
        <f>IF(H26&gt;8,tab!$D$7,tab!$D$9)</f>
        <v>0.4</v>
      </c>
      <c r="AG26" s="526">
        <f t="shared" si="9"/>
        <v>0</v>
      </c>
      <c r="AH26" s="525">
        <f t="shared" si="10"/>
        <v>0</v>
      </c>
    </row>
    <row r="27" spans="2:34" ht="12.75" customHeight="1" x14ac:dyDescent="0.2">
      <c r="B27" s="31"/>
      <c r="C27" s="60"/>
      <c r="D27" s="196"/>
      <c r="E27" s="196"/>
      <c r="F27" s="249"/>
      <c r="G27" s="405"/>
      <c r="H27" s="250"/>
      <c r="I27" s="250"/>
      <c r="J27" s="251"/>
      <c r="K27" s="172"/>
      <c r="L27" s="508"/>
      <c r="M27" s="508"/>
      <c r="N27" s="543" t="str">
        <f t="shared" si="15"/>
        <v/>
      </c>
      <c r="O27" s="621" t="str">
        <f t="shared" si="12"/>
        <v/>
      </c>
      <c r="P27" s="544" t="str">
        <f t="shared" si="13"/>
        <v/>
      </c>
      <c r="Q27" s="61"/>
      <c r="R27" s="448" t="str">
        <f t="shared" si="14"/>
        <v/>
      </c>
      <c r="S27" s="448" t="str">
        <f t="shared" si="1"/>
        <v/>
      </c>
      <c r="T27" s="474" t="str">
        <f t="shared" si="2"/>
        <v/>
      </c>
      <c r="U27" s="545"/>
      <c r="V27" s="546"/>
      <c r="W27" s="114"/>
      <c r="X27" s="542"/>
      <c r="Y27" s="539" t="e">
        <f t="shared" si="3"/>
        <v>#N/A</v>
      </c>
      <c r="Z27" s="566">
        <f>tab!$D$6</f>
        <v>0.6</v>
      </c>
      <c r="AA27" s="547" t="e">
        <f t="shared" si="4"/>
        <v>#N/A</v>
      </c>
      <c r="AB27" s="547" t="e">
        <f t="shared" si="5"/>
        <v>#N/A</v>
      </c>
      <c r="AC27" s="547" t="e">
        <f t="shared" si="6"/>
        <v>#N/A</v>
      </c>
      <c r="AD27" s="548" t="e">
        <f t="shared" si="7"/>
        <v>#VALUE!</v>
      </c>
      <c r="AE27" s="548">
        <f t="shared" si="8"/>
        <v>0</v>
      </c>
      <c r="AF27" s="511">
        <f>IF(H27&gt;8,tab!$D$7,tab!$D$9)</f>
        <v>0.4</v>
      </c>
      <c r="AG27" s="526">
        <f t="shared" si="9"/>
        <v>0</v>
      </c>
      <c r="AH27" s="525">
        <f t="shared" si="10"/>
        <v>0</v>
      </c>
    </row>
    <row r="28" spans="2:34" ht="12.75" customHeight="1" x14ac:dyDescent="0.2">
      <c r="B28" s="31"/>
      <c r="C28" s="60"/>
      <c r="D28" s="196"/>
      <c r="E28" s="196"/>
      <c r="F28" s="249"/>
      <c r="G28" s="405"/>
      <c r="H28" s="250"/>
      <c r="I28" s="250"/>
      <c r="J28" s="251"/>
      <c r="K28" s="172"/>
      <c r="L28" s="508"/>
      <c r="M28" s="508"/>
      <c r="N28" s="543" t="str">
        <f t="shared" si="15"/>
        <v/>
      </c>
      <c r="O28" s="621" t="str">
        <f t="shared" si="12"/>
        <v/>
      </c>
      <c r="P28" s="544" t="str">
        <f t="shared" si="13"/>
        <v/>
      </c>
      <c r="Q28" s="61"/>
      <c r="R28" s="448" t="str">
        <f t="shared" si="14"/>
        <v/>
      </c>
      <c r="S28" s="448" t="str">
        <f t="shared" si="1"/>
        <v/>
      </c>
      <c r="T28" s="474" t="str">
        <f t="shared" si="2"/>
        <v/>
      </c>
      <c r="U28" s="545"/>
      <c r="V28" s="546"/>
      <c r="W28" s="114"/>
      <c r="X28" s="542"/>
      <c r="Y28" s="539" t="e">
        <f t="shared" si="3"/>
        <v>#N/A</v>
      </c>
      <c r="Z28" s="566">
        <f>tab!$D$6</f>
        <v>0.6</v>
      </c>
      <c r="AA28" s="547" t="e">
        <f t="shared" si="4"/>
        <v>#N/A</v>
      </c>
      <c r="AB28" s="547" t="e">
        <f t="shared" si="5"/>
        <v>#N/A</v>
      </c>
      <c r="AC28" s="547" t="e">
        <f t="shared" si="6"/>
        <v>#N/A</v>
      </c>
      <c r="AD28" s="548" t="e">
        <f t="shared" si="7"/>
        <v>#VALUE!</v>
      </c>
      <c r="AE28" s="548">
        <f t="shared" si="8"/>
        <v>0</v>
      </c>
      <c r="AF28" s="511">
        <f>IF(H28&gt;8,tab!$D$7,tab!$D$9)</f>
        <v>0.4</v>
      </c>
      <c r="AG28" s="526">
        <f t="shared" si="9"/>
        <v>0</v>
      </c>
      <c r="AH28" s="525">
        <f t="shared" si="10"/>
        <v>0</v>
      </c>
    </row>
    <row r="29" spans="2:34" ht="12.75" customHeight="1" x14ac:dyDescent="0.2">
      <c r="B29" s="31"/>
      <c r="C29" s="60"/>
      <c r="D29" s="196"/>
      <c r="E29" s="196"/>
      <c r="F29" s="249"/>
      <c r="G29" s="405"/>
      <c r="H29" s="250"/>
      <c r="I29" s="250"/>
      <c r="J29" s="251"/>
      <c r="K29" s="172"/>
      <c r="L29" s="508"/>
      <c r="M29" s="508"/>
      <c r="N29" s="543" t="str">
        <f t="shared" si="15"/>
        <v/>
      </c>
      <c r="O29" s="621" t="str">
        <f t="shared" si="12"/>
        <v/>
      </c>
      <c r="P29" s="544" t="str">
        <f t="shared" si="13"/>
        <v/>
      </c>
      <c r="Q29" s="61"/>
      <c r="R29" s="448" t="str">
        <f t="shared" si="14"/>
        <v/>
      </c>
      <c r="S29" s="448" t="str">
        <f t="shared" si="1"/>
        <v/>
      </c>
      <c r="T29" s="474" t="str">
        <f t="shared" si="2"/>
        <v/>
      </c>
      <c r="U29" s="545"/>
      <c r="V29" s="546"/>
      <c r="W29" s="114"/>
      <c r="X29" s="542"/>
      <c r="Y29" s="539" t="e">
        <f t="shared" si="3"/>
        <v>#N/A</v>
      </c>
      <c r="Z29" s="566">
        <f>tab!$D$6</f>
        <v>0.6</v>
      </c>
      <c r="AA29" s="547" t="e">
        <f t="shared" si="4"/>
        <v>#N/A</v>
      </c>
      <c r="AB29" s="547" t="e">
        <f t="shared" si="5"/>
        <v>#N/A</v>
      </c>
      <c r="AC29" s="547" t="e">
        <f t="shared" si="6"/>
        <v>#N/A</v>
      </c>
      <c r="AD29" s="548" t="e">
        <f t="shared" si="7"/>
        <v>#VALUE!</v>
      </c>
      <c r="AE29" s="548">
        <f t="shared" si="8"/>
        <v>0</v>
      </c>
      <c r="AF29" s="511">
        <f>IF(H29&gt;8,tab!$D$7,tab!$D$9)</f>
        <v>0.4</v>
      </c>
      <c r="AG29" s="526">
        <f t="shared" si="9"/>
        <v>0</v>
      </c>
      <c r="AH29" s="525">
        <f t="shared" si="10"/>
        <v>0</v>
      </c>
    </row>
    <row r="30" spans="2:34" ht="12.75" customHeight="1" x14ac:dyDescent="0.2">
      <c r="B30" s="31"/>
      <c r="C30" s="60"/>
      <c r="D30" s="196"/>
      <c r="E30" s="196"/>
      <c r="F30" s="249"/>
      <c r="G30" s="405"/>
      <c r="H30" s="250"/>
      <c r="I30" s="250"/>
      <c r="J30" s="251"/>
      <c r="K30" s="172"/>
      <c r="L30" s="508"/>
      <c r="M30" s="508"/>
      <c r="N30" s="543" t="str">
        <f t="shared" si="15"/>
        <v/>
      </c>
      <c r="O30" s="621" t="str">
        <f t="shared" si="12"/>
        <v/>
      </c>
      <c r="P30" s="544" t="str">
        <f t="shared" si="13"/>
        <v/>
      </c>
      <c r="Q30" s="61"/>
      <c r="R30" s="448" t="str">
        <f t="shared" si="14"/>
        <v/>
      </c>
      <c r="S30" s="448" t="str">
        <f t="shared" si="1"/>
        <v/>
      </c>
      <c r="T30" s="474" t="str">
        <f t="shared" si="2"/>
        <v/>
      </c>
      <c r="U30" s="545"/>
      <c r="V30" s="546"/>
      <c r="W30" s="114"/>
      <c r="X30" s="542"/>
      <c r="Y30" s="539" t="e">
        <f t="shared" si="3"/>
        <v>#N/A</v>
      </c>
      <c r="Z30" s="566">
        <f>tab!$D$6</f>
        <v>0.6</v>
      </c>
      <c r="AA30" s="547" t="e">
        <f t="shared" si="4"/>
        <v>#N/A</v>
      </c>
      <c r="AB30" s="547" t="e">
        <f t="shared" si="5"/>
        <v>#N/A</v>
      </c>
      <c r="AC30" s="547" t="e">
        <f t="shared" si="6"/>
        <v>#N/A</v>
      </c>
      <c r="AD30" s="548" t="e">
        <f t="shared" si="7"/>
        <v>#VALUE!</v>
      </c>
      <c r="AE30" s="548">
        <f t="shared" si="8"/>
        <v>0</v>
      </c>
      <c r="AF30" s="511">
        <f>IF(H30&gt;8,tab!$D$7,tab!$D$9)</f>
        <v>0.4</v>
      </c>
      <c r="AG30" s="526">
        <f t="shared" si="9"/>
        <v>0</v>
      </c>
      <c r="AH30" s="525">
        <f t="shared" si="10"/>
        <v>0</v>
      </c>
    </row>
    <row r="31" spans="2:34" ht="12.75" customHeight="1" x14ac:dyDescent="0.2">
      <c r="B31" s="31"/>
      <c r="C31" s="60"/>
      <c r="D31" s="196"/>
      <c r="E31" s="196"/>
      <c r="F31" s="249"/>
      <c r="G31" s="405"/>
      <c r="H31" s="250"/>
      <c r="I31" s="250"/>
      <c r="J31" s="251"/>
      <c r="K31" s="172"/>
      <c r="L31" s="508"/>
      <c r="M31" s="508"/>
      <c r="N31" s="543" t="str">
        <f t="shared" si="15"/>
        <v/>
      </c>
      <c r="O31" s="621" t="str">
        <f t="shared" si="12"/>
        <v/>
      </c>
      <c r="P31" s="544" t="str">
        <f t="shared" si="13"/>
        <v/>
      </c>
      <c r="Q31" s="61"/>
      <c r="R31" s="448" t="str">
        <f t="shared" si="14"/>
        <v/>
      </c>
      <c r="S31" s="448" t="str">
        <f t="shared" si="1"/>
        <v/>
      </c>
      <c r="T31" s="474" t="str">
        <f t="shared" si="2"/>
        <v/>
      </c>
      <c r="U31" s="545"/>
      <c r="V31" s="546"/>
      <c r="W31" s="114"/>
      <c r="X31" s="542"/>
      <c r="Y31" s="539" t="e">
        <f t="shared" si="3"/>
        <v>#N/A</v>
      </c>
      <c r="Z31" s="566">
        <f>tab!$D$6</f>
        <v>0.6</v>
      </c>
      <c r="AA31" s="547" t="e">
        <f t="shared" si="4"/>
        <v>#N/A</v>
      </c>
      <c r="AB31" s="547" t="e">
        <f t="shared" si="5"/>
        <v>#N/A</v>
      </c>
      <c r="AC31" s="547" t="e">
        <f t="shared" si="6"/>
        <v>#N/A</v>
      </c>
      <c r="AD31" s="548" t="e">
        <f t="shared" si="7"/>
        <v>#VALUE!</v>
      </c>
      <c r="AE31" s="548">
        <f t="shared" si="8"/>
        <v>0</v>
      </c>
      <c r="AF31" s="511">
        <f>IF(H31&gt;8,tab!$D$7,tab!$D$9)</f>
        <v>0.4</v>
      </c>
      <c r="AG31" s="526">
        <f t="shared" si="9"/>
        <v>0</v>
      </c>
      <c r="AH31" s="525">
        <f t="shared" si="10"/>
        <v>0</v>
      </c>
    </row>
    <row r="32" spans="2:34" ht="12.75" customHeight="1" x14ac:dyDescent="0.2">
      <c r="B32" s="31"/>
      <c r="C32" s="60"/>
      <c r="D32" s="196"/>
      <c r="E32" s="196"/>
      <c r="F32" s="249"/>
      <c r="G32" s="405"/>
      <c r="H32" s="250"/>
      <c r="I32" s="250"/>
      <c r="J32" s="251"/>
      <c r="K32" s="172"/>
      <c r="L32" s="508"/>
      <c r="M32" s="508"/>
      <c r="N32" s="543" t="str">
        <f t="shared" si="15"/>
        <v/>
      </c>
      <c r="O32" s="621" t="str">
        <f t="shared" si="12"/>
        <v/>
      </c>
      <c r="P32" s="544" t="str">
        <f t="shared" si="13"/>
        <v/>
      </c>
      <c r="Q32" s="61"/>
      <c r="R32" s="448" t="str">
        <f t="shared" si="14"/>
        <v/>
      </c>
      <c r="S32" s="448" t="str">
        <f t="shared" si="1"/>
        <v/>
      </c>
      <c r="T32" s="474" t="str">
        <f t="shared" si="2"/>
        <v/>
      </c>
      <c r="U32" s="545"/>
      <c r="V32" s="546"/>
      <c r="W32" s="114"/>
      <c r="X32" s="542"/>
      <c r="Y32" s="539" t="e">
        <f t="shared" si="3"/>
        <v>#N/A</v>
      </c>
      <c r="Z32" s="566">
        <f>tab!$D$6</f>
        <v>0.6</v>
      </c>
      <c r="AA32" s="547" t="e">
        <f t="shared" si="4"/>
        <v>#N/A</v>
      </c>
      <c r="AB32" s="547" t="e">
        <f t="shared" si="5"/>
        <v>#N/A</v>
      </c>
      <c r="AC32" s="547" t="e">
        <f t="shared" si="6"/>
        <v>#N/A</v>
      </c>
      <c r="AD32" s="548" t="e">
        <f t="shared" si="7"/>
        <v>#VALUE!</v>
      </c>
      <c r="AE32" s="548">
        <f t="shared" si="8"/>
        <v>0</v>
      </c>
      <c r="AF32" s="511">
        <f>IF(H32&gt;8,tab!$D$7,tab!$D$9)</f>
        <v>0.4</v>
      </c>
      <c r="AG32" s="526">
        <f t="shared" si="9"/>
        <v>0</v>
      </c>
      <c r="AH32" s="525">
        <f t="shared" si="10"/>
        <v>0</v>
      </c>
    </row>
    <row r="33" spans="2:43" ht="12.75" customHeight="1" x14ac:dyDescent="0.2">
      <c r="B33" s="31"/>
      <c r="C33" s="60"/>
      <c r="D33" s="196"/>
      <c r="E33" s="196"/>
      <c r="F33" s="249"/>
      <c r="G33" s="405"/>
      <c r="H33" s="250"/>
      <c r="I33" s="250"/>
      <c r="J33" s="251"/>
      <c r="K33" s="172"/>
      <c r="L33" s="508"/>
      <c r="M33" s="508"/>
      <c r="N33" s="543" t="str">
        <f t="shared" si="15"/>
        <v/>
      </c>
      <c r="O33" s="621" t="str">
        <f t="shared" si="12"/>
        <v/>
      </c>
      <c r="P33" s="544" t="str">
        <f t="shared" si="13"/>
        <v/>
      </c>
      <c r="Q33" s="61"/>
      <c r="R33" s="448" t="str">
        <f t="shared" si="14"/>
        <v/>
      </c>
      <c r="S33" s="448" t="str">
        <f t="shared" si="1"/>
        <v/>
      </c>
      <c r="T33" s="474" t="str">
        <f t="shared" si="2"/>
        <v/>
      </c>
      <c r="U33" s="545"/>
      <c r="V33" s="546"/>
      <c r="W33" s="114"/>
      <c r="X33" s="542"/>
      <c r="Y33" s="539" t="e">
        <f t="shared" si="3"/>
        <v>#N/A</v>
      </c>
      <c r="Z33" s="566">
        <f>tab!$D$6</f>
        <v>0.6</v>
      </c>
      <c r="AA33" s="547" t="e">
        <f t="shared" si="4"/>
        <v>#N/A</v>
      </c>
      <c r="AB33" s="547" t="e">
        <f t="shared" si="5"/>
        <v>#N/A</v>
      </c>
      <c r="AC33" s="547" t="e">
        <f t="shared" si="6"/>
        <v>#N/A</v>
      </c>
      <c r="AD33" s="548" t="e">
        <f t="shared" si="7"/>
        <v>#VALUE!</v>
      </c>
      <c r="AE33" s="548">
        <f t="shared" si="8"/>
        <v>0</v>
      </c>
      <c r="AF33" s="511">
        <f>IF(H33&gt;8,tab!$D$7,tab!$D$9)</f>
        <v>0.4</v>
      </c>
      <c r="AG33" s="526">
        <f t="shared" si="9"/>
        <v>0</v>
      </c>
      <c r="AH33" s="525">
        <f t="shared" si="10"/>
        <v>0</v>
      </c>
    </row>
    <row r="34" spans="2:43" ht="12.75" customHeight="1" x14ac:dyDescent="0.2">
      <c r="B34" s="31"/>
      <c r="C34" s="60"/>
      <c r="D34" s="196"/>
      <c r="E34" s="196"/>
      <c r="F34" s="249"/>
      <c r="G34" s="405"/>
      <c r="H34" s="250"/>
      <c r="I34" s="250"/>
      <c r="J34" s="251"/>
      <c r="K34" s="172"/>
      <c r="L34" s="508"/>
      <c r="M34" s="508"/>
      <c r="N34" s="543" t="str">
        <f t="shared" si="15"/>
        <v/>
      </c>
      <c r="O34" s="621" t="str">
        <f t="shared" si="12"/>
        <v/>
      </c>
      <c r="P34" s="544" t="str">
        <f t="shared" si="13"/>
        <v/>
      </c>
      <c r="Q34" s="61"/>
      <c r="R34" s="448" t="str">
        <f t="shared" si="14"/>
        <v/>
      </c>
      <c r="S34" s="448" t="str">
        <f t="shared" si="1"/>
        <v/>
      </c>
      <c r="T34" s="474" t="str">
        <f t="shared" si="2"/>
        <v/>
      </c>
      <c r="U34" s="545"/>
      <c r="V34" s="546"/>
      <c r="W34" s="114"/>
      <c r="X34" s="542"/>
      <c r="Y34" s="539" t="e">
        <f t="shared" si="3"/>
        <v>#N/A</v>
      </c>
      <c r="Z34" s="566">
        <f>tab!$D$6</f>
        <v>0.6</v>
      </c>
      <c r="AA34" s="547" t="e">
        <f t="shared" si="4"/>
        <v>#N/A</v>
      </c>
      <c r="AB34" s="547" t="e">
        <f t="shared" si="5"/>
        <v>#N/A</v>
      </c>
      <c r="AC34" s="547" t="e">
        <f t="shared" si="6"/>
        <v>#N/A</v>
      </c>
      <c r="AD34" s="548" t="e">
        <f t="shared" si="7"/>
        <v>#VALUE!</v>
      </c>
      <c r="AE34" s="548">
        <f t="shared" si="8"/>
        <v>0</v>
      </c>
      <c r="AF34" s="511">
        <f>IF(H34&gt;8,tab!$D$7,tab!$D$9)</f>
        <v>0.4</v>
      </c>
      <c r="AG34" s="526">
        <f t="shared" si="9"/>
        <v>0</v>
      </c>
      <c r="AH34" s="525">
        <f t="shared" si="10"/>
        <v>0</v>
      </c>
    </row>
    <row r="35" spans="2:43" ht="12.75" customHeight="1" x14ac:dyDescent="0.2">
      <c r="B35" s="31"/>
      <c r="C35" s="60"/>
      <c r="D35" s="196"/>
      <c r="E35" s="196"/>
      <c r="F35" s="249"/>
      <c r="G35" s="405"/>
      <c r="H35" s="250"/>
      <c r="I35" s="250"/>
      <c r="J35" s="251"/>
      <c r="K35" s="172"/>
      <c r="L35" s="508"/>
      <c r="M35" s="508"/>
      <c r="N35" s="543" t="str">
        <f t="shared" si="15"/>
        <v/>
      </c>
      <c r="O35" s="621" t="str">
        <f t="shared" si="12"/>
        <v/>
      </c>
      <c r="P35" s="544" t="str">
        <f t="shared" si="13"/>
        <v/>
      </c>
      <c r="Q35" s="61"/>
      <c r="R35" s="448" t="str">
        <f t="shared" si="14"/>
        <v/>
      </c>
      <c r="S35" s="448" t="str">
        <f t="shared" si="1"/>
        <v/>
      </c>
      <c r="T35" s="474" t="str">
        <f t="shared" si="2"/>
        <v/>
      </c>
      <c r="U35" s="545"/>
      <c r="V35" s="546"/>
      <c r="W35" s="114"/>
      <c r="X35" s="542"/>
      <c r="Y35" s="539" t="e">
        <f t="shared" si="3"/>
        <v>#N/A</v>
      </c>
      <c r="Z35" s="566">
        <f>tab!$D$6</f>
        <v>0.6</v>
      </c>
      <c r="AA35" s="547" t="e">
        <f t="shared" si="4"/>
        <v>#N/A</v>
      </c>
      <c r="AB35" s="547" t="e">
        <f t="shared" si="5"/>
        <v>#N/A</v>
      </c>
      <c r="AC35" s="547" t="e">
        <f t="shared" si="6"/>
        <v>#N/A</v>
      </c>
      <c r="AD35" s="548" t="e">
        <f t="shared" si="7"/>
        <v>#VALUE!</v>
      </c>
      <c r="AE35" s="548">
        <f t="shared" si="8"/>
        <v>0</v>
      </c>
      <c r="AF35" s="511">
        <f>IF(H35&gt;8,tab!$D$7,tab!$D$9)</f>
        <v>0.4</v>
      </c>
      <c r="AG35" s="526">
        <f t="shared" si="9"/>
        <v>0</v>
      </c>
      <c r="AH35" s="525">
        <f t="shared" si="10"/>
        <v>0</v>
      </c>
    </row>
    <row r="36" spans="2:43" ht="12.75" customHeight="1" x14ac:dyDescent="0.2">
      <c r="B36" s="31"/>
      <c r="C36" s="60"/>
      <c r="D36" s="153"/>
      <c r="E36" s="153"/>
      <c r="F36" s="158"/>
      <c r="G36" s="158"/>
      <c r="H36" s="158"/>
      <c r="I36" s="241"/>
      <c r="J36" s="470">
        <f>SUM(J16:J35)</f>
        <v>2</v>
      </c>
      <c r="K36" s="172"/>
      <c r="L36" s="532">
        <f t="shared" ref="L36:M36" si="16">SUM(L16:L35)</f>
        <v>0</v>
      </c>
      <c r="M36" s="532">
        <f t="shared" si="16"/>
        <v>0</v>
      </c>
      <c r="N36" s="532">
        <f>SUM(N16:N35)</f>
        <v>33.333333333333336</v>
      </c>
      <c r="O36" s="532">
        <f t="shared" ref="O36:P36" si="17">SUM(O16:O35)</f>
        <v>0</v>
      </c>
      <c r="P36" s="532">
        <f t="shared" si="17"/>
        <v>33.333333333333336</v>
      </c>
      <c r="Q36" s="172"/>
      <c r="R36" s="471">
        <f>SUM(R16:R35)</f>
        <v>60553.493269037572</v>
      </c>
      <c r="S36" s="471">
        <f t="shared" ref="S36:T36" si="18">SUM(S16:S35)</f>
        <v>614.50673096242724</v>
      </c>
      <c r="T36" s="471">
        <f t="shared" si="18"/>
        <v>61168</v>
      </c>
      <c r="U36" s="242"/>
      <c r="V36" s="33"/>
      <c r="Y36" s="540"/>
      <c r="Z36" s="540"/>
      <c r="AA36" s="540"/>
      <c r="AB36" s="540"/>
      <c r="AC36" s="540"/>
      <c r="AG36" s="522">
        <f>SUM(AG16:AG35)</f>
        <v>0</v>
      </c>
      <c r="AH36" s="527">
        <f>SUM(AH16:AH35)</f>
        <v>0</v>
      </c>
    </row>
    <row r="37" spans="2:43" ht="12.75" customHeight="1" x14ac:dyDescent="0.2">
      <c r="B37" s="31"/>
      <c r="C37" s="71"/>
      <c r="D37" s="244"/>
      <c r="E37" s="244"/>
      <c r="F37" s="192"/>
      <c r="G37" s="192"/>
      <c r="H37" s="192"/>
      <c r="I37" s="245"/>
      <c r="J37" s="247"/>
      <c r="K37" s="245"/>
      <c r="L37" s="245"/>
      <c r="M37" s="245"/>
      <c r="N37" s="245"/>
      <c r="O37" s="245"/>
      <c r="P37" s="245"/>
      <c r="Q37" s="245"/>
      <c r="R37" s="252"/>
      <c r="S37" s="252"/>
      <c r="T37" s="252"/>
      <c r="U37" s="253"/>
      <c r="V37" s="33"/>
      <c r="Y37" s="541"/>
      <c r="Z37" s="540"/>
      <c r="AA37" s="541"/>
      <c r="AB37" s="541"/>
      <c r="AC37" s="541"/>
      <c r="AG37" s="528"/>
      <c r="AH37" s="529"/>
    </row>
    <row r="38" spans="2:43" ht="12.75" customHeight="1" x14ac:dyDescent="0.2">
      <c r="B38" s="31"/>
      <c r="C38" s="32"/>
      <c r="D38" s="44"/>
      <c r="E38" s="44"/>
      <c r="F38" s="126"/>
      <c r="G38" s="126"/>
      <c r="H38" s="126"/>
      <c r="I38" s="210"/>
      <c r="J38" s="224"/>
      <c r="K38" s="32"/>
      <c r="L38" s="211"/>
      <c r="M38" s="211"/>
      <c r="N38" s="211"/>
      <c r="O38" s="211"/>
      <c r="P38" s="211"/>
      <c r="Q38" s="32"/>
      <c r="R38" s="225"/>
      <c r="S38" s="225"/>
      <c r="T38" s="134"/>
      <c r="U38" s="32"/>
      <c r="V38" s="33"/>
      <c r="Y38" s="539"/>
      <c r="Z38" s="542"/>
      <c r="AA38" s="539"/>
      <c r="AB38" s="539"/>
      <c r="AC38" s="539"/>
      <c r="AG38" s="526"/>
      <c r="AH38" s="530"/>
    </row>
    <row r="39" spans="2:43" ht="12.75" customHeight="1" x14ac:dyDescent="0.2">
      <c r="B39" s="31"/>
      <c r="C39" s="32"/>
      <c r="D39" s="44"/>
      <c r="E39" s="44"/>
      <c r="F39" s="126"/>
      <c r="G39" s="126"/>
      <c r="H39" s="126"/>
      <c r="I39" s="210"/>
      <c r="J39" s="224"/>
      <c r="K39" s="32"/>
      <c r="L39" s="211"/>
      <c r="M39" s="211"/>
      <c r="N39" s="211"/>
      <c r="O39" s="211"/>
      <c r="P39" s="211"/>
      <c r="Q39" s="32"/>
      <c r="R39" s="225"/>
      <c r="S39" s="225"/>
      <c r="T39" s="134"/>
      <c r="U39" s="32"/>
      <c r="V39" s="33"/>
      <c r="Y39" s="539"/>
      <c r="Z39" s="542"/>
      <c r="AA39" s="539"/>
      <c r="AB39" s="539"/>
      <c r="AC39" s="539"/>
      <c r="AG39" s="526"/>
      <c r="AH39" s="530"/>
    </row>
    <row r="40" spans="2:43" ht="12.75" customHeight="1" x14ac:dyDescent="0.2">
      <c r="B40" s="31"/>
      <c r="C40" s="32" t="s">
        <v>24</v>
      </c>
      <c r="D40" s="44"/>
      <c r="E40" s="220" t="str">
        <f>tab!D3</f>
        <v>2019/20</v>
      </c>
      <c r="F40" s="124"/>
      <c r="G40" s="124"/>
      <c r="H40" s="210"/>
      <c r="I40" s="210"/>
      <c r="J40" s="211"/>
      <c r="K40" s="32"/>
      <c r="L40" s="210"/>
      <c r="M40" s="210"/>
      <c r="N40" s="210"/>
      <c r="O40" s="210"/>
      <c r="P40" s="210"/>
      <c r="Q40" s="32"/>
      <c r="R40" s="32"/>
      <c r="S40" s="32"/>
      <c r="T40" s="142"/>
      <c r="U40" s="32"/>
      <c r="V40" s="33"/>
      <c r="AE40" s="521"/>
      <c r="AF40" s="517"/>
      <c r="AI40" s="25"/>
      <c r="AJ40" s="25"/>
      <c r="AK40" s="95"/>
      <c r="AL40" s="94"/>
      <c r="AM40" s="96"/>
      <c r="AN40" s="104"/>
      <c r="AO40" s="95"/>
    </row>
    <row r="41" spans="2:43" ht="12.75" customHeight="1" x14ac:dyDescent="0.2">
      <c r="B41" s="31"/>
      <c r="C41" s="32" t="s">
        <v>30</v>
      </c>
      <c r="D41" s="44"/>
      <c r="E41" s="221">
        <v>43831</v>
      </c>
      <c r="F41" s="124"/>
      <c r="G41" s="124"/>
      <c r="H41" s="210"/>
      <c r="I41" s="210"/>
      <c r="J41" s="211"/>
      <c r="K41" s="32"/>
      <c r="L41" s="210"/>
      <c r="M41" s="210"/>
      <c r="N41" s="210"/>
      <c r="O41" s="210"/>
      <c r="P41" s="210"/>
      <c r="Q41" s="32"/>
      <c r="R41" s="32"/>
      <c r="S41" s="32"/>
      <c r="T41" s="142"/>
      <c r="U41" s="32"/>
      <c r="V41" s="33"/>
      <c r="AE41" s="521"/>
      <c r="AF41" s="517"/>
      <c r="AI41" s="25"/>
      <c r="AJ41" s="25"/>
      <c r="AK41" s="95"/>
      <c r="AL41" s="94"/>
      <c r="AM41" s="96"/>
      <c r="AN41" s="104"/>
      <c r="AO41" s="95"/>
    </row>
    <row r="42" spans="2:43" ht="12.75" customHeight="1" x14ac:dyDescent="0.2">
      <c r="B42" s="31"/>
      <c r="C42" s="32"/>
      <c r="D42" s="44"/>
      <c r="E42" s="222"/>
      <c r="F42" s="124"/>
      <c r="G42" s="124"/>
      <c r="H42" s="210"/>
      <c r="I42" s="210"/>
      <c r="J42" s="211"/>
      <c r="K42" s="32"/>
      <c r="L42" s="210"/>
      <c r="M42" s="210"/>
      <c r="N42" s="210"/>
      <c r="O42" s="210"/>
      <c r="P42" s="210"/>
      <c r="Q42" s="32"/>
      <c r="R42" s="32"/>
      <c r="S42" s="32"/>
      <c r="T42" s="142"/>
      <c r="U42" s="32"/>
      <c r="V42" s="33"/>
      <c r="AE42" s="521"/>
      <c r="AF42" s="517"/>
      <c r="AI42" s="106"/>
      <c r="AJ42" s="25"/>
      <c r="AK42" s="107"/>
      <c r="AL42" s="108"/>
      <c r="AM42" s="109"/>
      <c r="AN42" s="110"/>
      <c r="AO42" s="107"/>
    </row>
    <row r="43" spans="2:43" ht="12.75" customHeight="1" x14ac:dyDescent="0.2">
      <c r="B43" s="31"/>
      <c r="C43" s="450"/>
      <c r="D43" s="451"/>
      <c r="E43" s="452"/>
      <c r="F43" s="453"/>
      <c r="G43" s="454"/>
      <c r="H43" s="455"/>
      <c r="I43" s="455"/>
      <c r="J43" s="456"/>
      <c r="K43" s="435"/>
      <c r="L43" s="455"/>
      <c r="M43" s="455"/>
      <c r="N43" s="455"/>
      <c r="O43" s="455"/>
      <c r="P43" s="455"/>
      <c r="Q43" s="435"/>
      <c r="R43" s="435"/>
      <c r="S43" s="435"/>
      <c r="T43" s="457"/>
      <c r="U43" s="150"/>
      <c r="V43" s="33"/>
      <c r="AE43" s="521"/>
      <c r="AF43" s="517"/>
      <c r="AI43" s="25"/>
      <c r="AJ43" s="25"/>
      <c r="AK43" s="95"/>
      <c r="AL43" s="94"/>
      <c r="AM43" s="96"/>
      <c r="AN43" s="104"/>
      <c r="AO43" s="95"/>
    </row>
    <row r="44" spans="2:43" s="83" customFormat="1" ht="12.75" customHeight="1" x14ac:dyDescent="0.2">
      <c r="B44" s="223"/>
      <c r="C44" s="458"/>
      <c r="D44" s="505" t="s">
        <v>201</v>
      </c>
      <c r="E44" s="507"/>
      <c r="F44" s="507"/>
      <c r="G44" s="507"/>
      <c r="H44" s="506"/>
      <c r="I44" s="506"/>
      <c r="J44" s="506"/>
      <c r="K44" s="506"/>
      <c r="L44" s="505" t="s">
        <v>271</v>
      </c>
      <c r="M44" s="509"/>
      <c r="N44" s="505"/>
      <c r="O44" s="505"/>
      <c r="P44" s="549"/>
      <c r="Q44" s="459"/>
      <c r="R44" s="505" t="s">
        <v>269</v>
      </c>
      <c r="S44" s="506"/>
      <c r="T44" s="550"/>
      <c r="U44" s="551"/>
      <c r="V44" s="552"/>
      <c r="W44" s="553"/>
      <c r="X44" s="568"/>
      <c r="Y44" s="534"/>
      <c r="Z44" s="554"/>
      <c r="AA44" s="534"/>
      <c r="AB44" s="534"/>
      <c r="AC44" s="534"/>
      <c r="AD44" s="555"/>
      <c r="AE44" s="555"/>
      <c r="AF44" s="514"/>
      <c r="AG44" s="522"/>
      <c r="AH44" s="523"/>
      <c r="AP44" s="111"/>
      <c r="AQ44" s="111"/>
    </row>
    <row r="45" spans="2:43" s="83" customFormat="1" ht="12.75" customHeight="1" x14ac:dyDescent="0.2">
      <c r="B45" s="223"/>
      <c r="C45" s="458"/>
      <c r="D45" s="460" t="s">
        <v>268</v>
      </c>
      <c r="E45" s="461" t="s">
        <v>25</v>
      </c>
      <c r="F45" s="462" t="s">
        <v>1</v>
      </c>
      <c r="G45" s="463" t="s">
        <v>202</v>
      </c>
      <c r="H45" s="462" t="s">
        <v>35</v>
      </c>
      <c r="I45" s="462" t="s">
        <v>39</v>
      </c>
      <c r="J45" s="464" t="s">
        <v>203</v>
      </c>
      <c r="K45" s="433"/>
      <c r="L45" s="465" t="s">
        <v>259</v>
      </c>
      <c r="M45" s="465" t="s">
        <v>260</v>
      </c>
      <c r="N45" s="465" t="s">
        <v>258</v>
      </c>
      <c r="O45" s="465" t="s">
        <v>259</v>
      </c>
      <c r="P45" s="556" t="s">
        <v>272</v>
      </c>
      <c r="Q45" s="433"/>
      <c r="R45" s="510" t="s">
        <v>29</v>
      </c>
      <c r="S45" s="468" t="s">
        <v>273</v>
      </c>
      <c r="T45" s="557" t="s">
        <v>29</v>
      </c>
      <c r="U45" s="558"/>
      <c r="V45" s="559"/>
      <c r="W45" s="560"/>
      <c r="X45" s="537"/>
      <c r="Y45" s="538" t="s">
        <v>69</v>
      </c>
      <c r="Z45" s="561" t="s">
        <v>274</v>
      </c>
      <c r="AA45" s="537" t="s">
        <v>275</v>
      </c>
      <c r="AB45" s="537" t="s">
        <v>275</v>
      </c>
      <c r="AC45" s="537" t="s">
        <v>276</v>
      </c>
      <c r="AD45" s="562" t="s">
        <v>277</v>
      </c>
      <c r="AE45" s="562" t="s">
        <v>278</v>
      </c>
      <c r="AF45" s="514"/>
      <c r="AG45" s="524" t="s">
        <v>68</v>
      </c>
      <c r="AH45" s="523" t="s">
        <v>225</v>
      </c>
      <c r="AP45" s="111"/>
      <c r="AQ45" s="112"/>
    </row>
    <row r="46" spans="2:43" s="18" customFormat="1" ht="12.75" customHeight="1" x14ac:dyDescent="0.2">
      <c r="B46" s="34"/>
      <c r="C46" s="469"/>
      <c r="D46" s="507"/>
      <c r="E46" s="461"/>
      <c r="F46" s="462" t="s">
        <v>2</v>
      </c>
      <c r="G46" s="462" t="s">
        <v>221</v>
      </c>
      <c r="H46" s="462"/>
      <c r="I46" s="462"/>
      <c r="J46" s="464"/>
      <c r="K46" s="433"/>
      <c r="L46" s="465" t="s">
        <v>261</v>
      </c>
      <c r="M46" s="465" t="s">
        <v>262</v>
      </c>
      <c r="N46" s="465" t="s">
        <v>279</v>
      </c>
      <c r="O46" s="465" t="s">
        <v>263</v>
      </c>
      <c r="P46" s="556" t="s">
        <v>64</v>
      </c>
      <c r="Q46" s="433"/>
      <c r="R46" s="467" t="s">
        <v>280</v>
      </c>
      <c r="S46" s="468" t="s">
        <v>264</v>
      </c>
      <c r="T46" s="557" t="s">
        <v>64</v>
      </c>
      <c r="U46" s="563"/>
      <c r="V46" s="564"/>
      <c r="W46" s="565"/>
      <c r="X46" s="534"/>
      <c r="Y46" s="538" t="s">
        <v>32</v>
      </c>
      <c r="Z46" s="567">
        <f>tab!$D$6</f>
        <v>0.6</v>
      </c>
      <c r="AA46" s="537" t="s">
        <v>281</v>
      </c>
      <c r="AB46" s="537" t="s">
        <v>282</v>
      </c>
      <c r="AC46" s="537" t="s">
        <v>283</v>
      </c>
      <c r="AD46" s="562" t="s">
        <v>284</v>
      </c>
      <c r="AE46" s="562" t="s">
        <v>284</v>
      </c>
      <c r="AF46" s="513"/>
      <c r="AG46" s="524"/>
      <c r="AH46" s="525" t="s">
        <v>38</v>
      </c>
      <c r="AQ46" s="113"/>
    </row>
    <row r="47" spans="2:43" ht="12.75" customHeight="1" x14ac:dyDescent="0.2">
      <c r="B47" s="31"/>
      <c r="C47" s="60"/>
      <c r="D47" s="61"/>
      <c r="E47" s="61"/>
      <c r="F47" s="151"/>
      <c r="G47" s="151"/>
      <c r="H47" s="235"/>
      <c r="I47" s="235"/>
      <c r="J47" s="236"/>
      <c r="K47" s="238"/>
      <c r="L47" s="237"/>
      <c r="M47" s="237"/>
      <c r="N47" s="237"/>
      <c r="O47" s="237"/>
      <c r="P47" s="237"/>
      <c r="Q47" s="238"/>
      <c r="R47" s="239"/>
      <c r="S47" s="239"/>
      <c r="T47" s="239"/>
      <c r="U47" s="240"/>
      <c r="V47" s="33"/>
      <c r="Y47" s="538"/>
      <c r="Z47" s="566"/>
      <c r="AA47" s="538"/>
      <c r="AB47" s="538"/>
      <c r="AC47" s="538"/>
      <c r="AE47" s="513"/>
      <c r="AF47" s="513"/>
      <c r="AG47" s="524"/>
      <c r="AH47" s="525"/>
      <c r="AN47" s="17"/>
      <c r="AO47" s="17"/>
      <c r="AQ47" s="114"/>
    </row>
    <row r="48" spans="2:43" ht="12.75" customHeight="1" x14ac:dyDescent="0.2">
      <c r="B48" s="31"/>
      <c r="C48" s="60"/>
      <c r="D48" s="196"/>
      <c r="E48" s="196" t="s">
        <v>341</v>
      </c>
      <c r="F48" s="249">
        <v>22</v>
      </c>
      <c r="G48" s="512">
        <v>31048</v>
      </c>
      <c r="H48" s="250" t="s">
        <v>6</v>
      </c>
      <c r="I48" s="250">
        <v>9</v>
      </c>
      <c r="J48" s="251">
        <v>1</v>
      </c>
      <c r="K48" s="172"/>
      <c r="L48" s="508"/>
      <c r="M48" s="508"/>
      <c r="N48" s="543">
        <f>IF(J48="","",IF((J48*40)&gt;40,40,((J48*40)*7/12)))</f>
        <v>23.333333333333332</v>
      </c>
      <c r="O48" s="621">
        <f>IF(J48="","",IF(I48&lt;4,(40*J48),0))</f>
        <v>0</v>
      </c>
      <c r="P48" s="544">
        <f t="shared" ref="P48" si="19">IF(J48="","",(SUM(L48:O48)))</f>
        <v>23.333333333333332</v>
      </c>
      <c r="Q48" s="61"/>
      <c r="R48" s="448">
        <f>IF(J48="","",(((1659*J48)-P48)*AB48))</f>
        <v>41994.533895921246</v>
      </c>
      <c r="S48" s="448">
        <f t="shared" ref="S48" si="20">IF(J48="","",(P48*AC48)+(AA48*AD48)+((AE48*AA48*(1-AF48))))</f>
        <v>599.06610407876235</v>
      </c>
      <c r="T48" s="474">
        <f t="shared" ref="T48" si="21">IF(J48="","",(R48+S48))</f>
        <v>42593.600000000006</v>
      </c>
      <c r="U48" s="545"/>
      <c r="V48" s="546"/>
      <c r="W48" s="114"/>
      <c r="X48" s="542"/>
      <c r="Y48" s="539">
        <f t="shared" ref="Y48:Y67" si="22">7/12*VLOOKUP(H48,saltab2020,I48+1,FALSE)</f>
        <v>2218.416666666667</v>
      </c>
      <c r="Z48" s="566">
        <f>tab!$D$6</f>
        <v>0.6</v>
      </c>
      <c r="AA48" s="547">
        <f t="shared" ref="AA48" si="23">(Y48*12/1659)</f>
        <v>16.046413502109708</v>
      </c>
      <c r="AB48" s="547">
        <f t="shared" ref="AB48" si="24">(Y48*12*(1+Z48))/1659</f>
        <v>25.67426160337553</v>
      </c>
      <c r="AC48" s="547">
        <f t="shared" ref="AC48" si="25">AB48-AA48</f>
        <v>9.6278481012658226</v>
      </c>
      <c r="AD48" s="548">
        <f t="shared" ref="AD48" si="26">(N48+O48)</f>
        <v>23.333333333333332</v>
      </c>
      <c r="AE48" s="548">
        <f t="shared" ref="AE48" si="27">(L48+M48)</f>
        <v>0</v>
      </c>
      <c r="AF48" s="511">
        <f>IF(H48&gt;8,tab!$D$7,tab!$D$9)</f>
        <v>0.5</v>
      </c>
      <c r="AG48" s="526">
        <f t="shared" ref="AG48:AG67" si="28">IF(F48&lt;25,0,IF(F48=25,25,IF(F48&lt;40,0,IF(F48=40,40,IF(F48&gt;=40,0)))))</f>
        <v>0</v>
      </c>
      <c r="AH48" s="525">
        <f t="shared" ref="AH48:AH67" si="29">IF(AG48=25,(Y48*1.08*(J48)/2),IF(AG48=40,(Y48*1.08*(J48)),IF(AG48=0,0)))</f>
        <v>0</v>
      </c>
    </row>
    <row r="49" spans="2:34" ht="12.75" customHeight="1" x14ac:dyDescent="0.2">
      <c r="B49" s="31"/>
      <c r="C49" s="60"/>
      <c r="D49" s="196"/>
      <c r="E49" s="196" t="s">
        <v>359</v>
      </c>
      <c r="F49" s="249">
        <v>21</v>
      </c>
      <c r="G49" s="512">
        <v>31049</v>
      </c>
      <c r="H49" s="250" t="s">
        <v>4</v>
      </c>
      <c r="I49" s="250">
        <v>8</v>
      </c>
      <c r="J49" s="251">
        <v>1</v>
      </c>
      <c r="K49" s="172"/>
      <c r="L49" s="508"/>
      <c r="M49" s="508"/>
      <c r="N49" s="543">
        <f t="shared" ref="N49:N67" si="30">IF(J49="","",IF((J49*40)&gt;40,40,((J49*40)*7/12)))</f>
        <v>23.333333333333332</v>
      </c>
      <c r="O49" s="621">
        <f t="shared" ref="O49:O67" si="31">IF(J49="","",IF(I49&lt;4,(40*J49),0))</f>
        <v>0</v>
      </c>
      <c r="P49" s="544">
        <f t="shared" ref="P49:P67" si="32">IF(J49="","",(SUM(L49:O49)))</f>
        <v>23.333333333333332</v>
      </c>
      <c r="Q49" s="61"/>
      <c r="R49" s="448">
        <f t="shared" ref="R49:R67" si="33">IF(J49="","",(((1659*J49)-P49)*AB49))</f>
        <v>46234.844444444454</v>
      </c>
      <c r="S49" s="448">
        <f t="shared" ref="S49:S67" si="34">IF(J49="","",(P49*AC49)+(AA49*AD49)+((AE49*AA49*(1-AF49))))</f>
        <v>659.55555555555566</v>
      </c>
      <c r="T49" s="474">
        <f t="shared" ref="T49:T67" si="35">IF(J49="","",(R49+S49))</f>
        <v>46894.400000000009</v>
      </c>
      <c r="U49" s="545"/>
      <c r="V49" s="546"/>
      <c r="W49" s="114"/>
      <c r="X49" s="542"/>
      <c r="Y49" s="539">
        <f t="shared" si="22"/>
        <v>2442.416666666667</v>
      </c>
      <c r="Z49" s="566">
        <f>tab!$D$6</f>
        <v>0.6</v>
      </c>
      <c r="AA49" s="547">
        <f t="shared" ref="AA49:AA67" si="36">(Y49*12/1659)</f>
        <v>17.666666666666668</v>
      </c>
      <c r="AB49" s="547">
        <f t="shared" ref="AB49:AB67" si="37">(Y49*12*(1+Z49))/1659</f>
        <v>28.266666666666673</v>
      </c>
      <c r="AC49" s="547">
        <f t="shared" ref="AC49:AC67" si="38">AB49-AA49</f>
        <v>10.600000000000005</v>
      </c>
      <c r="AD49" s="548">
        <f t="shared" ref="AD49:AD67" si="39">(N49+O49)</f>
        <v>23.333333333333332</v>
      </c>
      <c r="AE49" s="548">
        <f t="shared" ref="AE49:AE67" si="40">(L49+M49)</f>
        <v>0</v>
      </c>
      <c r="AF49" s="511">
        <f>IF(H49&gt;8,tab!$D$7,tab!$D$9)</f>
        <v>0.5</v>
      </c>
      <c r="AG49" s="526">
        <f t="shared" si="28"/>
        <v>0</v>
      </c>
      <c r="AH49" s="525">
        <f t="shared" si="29"/>
        <v>0</v>
      </c>
    </row>
    <row r="50" spans="2:34" ht="12.75" customHeight="1" x14ac:dyDescent="0.2">
      <c r="B50" s="31"/>
      <c r="C50" s="60"/>
      <c r="D50" s="196"/>
      <c r="E50" s="196"/>
      <c r="F50" s="249"/>
      <c r="G50" s="405"/>
      <c r="H50" s="250"/>
      <c r="I50" s="250"/>
      <c r="J50" s="251"/>
      <c r="K50" s="172"/>
      <c r="L50" s="508"/>
      <c r="M50" s="508"/>
      <c r="N50" s="543" t="str">
        <f t="shared" si="30"/>
        <v/>
      </c>
      <c r="O50" s="621" t="str">
        <f t="shared" si="31"/>
        <v/>
      </c>
      <c r="P50" s="544" t="str">
        <f t="shared" si="32"/>
        <v/>
      </c>
      <c r="Q50" s="61"/>
      <c r="R50" s="448" t="str">
        <f t="shared" si="33"/>
        <v/>
      </c>
      <c r="S50" s="448" t="str">
        <f t="shared" si="34"/>
        <v/>
      </c>
      <c r="T50" s="474" t="str">
        <f t="shared" si="35"/>
        <v/>
      </c>
      <c r="U50" s="545"/>
      <c r="V50" s="546"/>
      <c r="W50" s="114"/>
      <c r="X50" s="542"/>
      <c r="Y50" s="539" t="e">
        <f t="shared" si="22"/>
        <v>#N/A</v>
      </c>
      <c r="Z50" s="566">
        <f>tab!$D$6</f>
        <v>0.6</v>
      </c>
      <c r="AA50" s="547" t="e">
        <f t="shared" si="36"/>
        <v>#N/A</v>
      </c>
      <c r="AB50" s="547" t="e">
        <f t="shared" si="37"/>
        <v>#N/A</v>
      </c>
      <c r="AC50" s="547" t="e">
        <f t="shared" si="38"/>
        <v>#N/A</v>
      </c>
      <c r="AD50" s="548" t="e">
        <f t="shared" si="39"/>
        <v>#VALUE!</v>
      </c>
      <c r="AE50" s="548">
        <f t="shared" si="40"/>
        <v>0</v>
      </c>
      <c r="AF50" s="511">
        <f>IF(H50&gt;8,tab!$D$7,tab!$D$9)</f>
        <v>0.4</v>
      </c>
      <c r="AG50" s="526">
        <f t="shared" si="28"/>
        <v>0</v>
      </c>
      <c r="AH50" s="525">
        <f t="shared" si="29"/>
        <v>0</v>
      </c>
    </row>
    <row r="51" spans="2:34" ht="12.75" customHeight="1" x14ac:dyDescent="0.2">
      <c r="B51" s="31"/>
      <c r="C51" s="60"/>
      <c r="D51" s="196"/>
      <c r="E51" s="196"/>
      <c r="F51" s="249"/>
      <c r="G51" s="405"/>
      <c r="H51" s="250"/>
      <c r="I51" s="250"/>
      <c r="J51" s="251"/>
      <c r="K51" s="172"/>
      <c r="L51" s="508"/>
      <c r="M51" s="508"/>
      <c r="N51" s="543" t="str">
        <f t="shared" si="30"/>
        <v/>
      </c>
      <c r="O51" s="621" t="str">
        <f t="shared" si="31"/>
        <v/>
      </c>
      <c r="P51" s="544" t="str">
        <f t="shared" si="32"/>
        <v/>
      </c>
      <c r="Q51" s="61"/>
      <c r="R51" s="448" t="str">
        <f t="shared" si="33"/>
        <v/>
      </c>
      <c r="S51" s="448" t="str">
        <f t="shared" si="34"/>
        <v/>
      </c>
      <c r="T51" s="474" t="str">
        <f t="shared" si="35"/>
        <v/>
      </c>
      <c r="U51" s="545"/>
      <c r="V51" s="546"/>
      <c r="W51" s="114"/>
      <c r="X51" s="542"/>
      <c r="Y51" s="539" t="e">
        <f t="shared" si="22"/>
        <v>#N/A</v>
      </c>
      <c r="Z51" s="566">
        <f>tab!$D$6</f>
        <v>0.6</v>
      </c>
      <c r="AA51" s="547" t="e">
        <f t="shared" si="36"/>
        <v>#N/A</v>
      </c>
      <c r="AB51" s="547" t="e">
        <f t="shared" si="37"/>
        <v>#N/A</v>
      </c>
      <c r="AC51" s="547" t="e">
        <f t="shared" si="38"/>
        <v>#N/A</v>
      </c>
      <c r="AD51" s="548" t="e">
        <f t="shared" si="39"/>
        <v>#VALUE!</v>
      </c>
      <c r="AE51" s="548">
        <f t="shared" si="40"/>
        <v>0</v>
      </c>
      <c r="AF51" s="511">
        <f>IF(H51&gt;8,tab!$D$7,tab!$D$9)</f>
        <v>0.4</v>
      </c>
      <c r="AG51" s="526">
        <f t="shared" si="28"/>
        <v>0</v>
      </c>
      <c r="AH51" s="525">
        <f t="shared" si="29"/>
        <v>0</v>
      </c>
    </row>
    <row r="52" spans="2:34" ht="12.75" customHeight="1" x14ac:dyDescent="0.2">
      <c r="B52" s="31"/>
      <c r="C52" s="60"/>
      <c r="D52" s="196"/>
      <c r="E52" s="196"/>
      <c r="F52" s="249"/>
      <c r="G52" s="405"/>
      <c r="H52" s="250"/>
      <c r="I52" s="250"/>
      <c r="J52" s="251"/>
      <c r="K52" s="172"/>
      <c r="L52" s="508"/>
      <c r="M52" s="508"/>
      <c r="N52" s="543" t="str">
        <f t="shared" si="30"/>
        <v/>
      </c>
      <c r="O52" s="621" t="str">
        <f t="shared" si="31"/>
        <v/>
      </c>
      <c r="P52" s="544" t="str">
        <f t="shared" si="32"/>
        <v/>
      </c>
      <c r="Q52" s="61"/>
      <c r="R52" s="448" t="str">
        <f t="shared" si="33"/>
        <v/>
      </c>
      <c r="S52" s="448" t="str">
        <f t="shared" si="34"/>
        <v/>
      </c>
      <c r="T52" s="474" t="str">
        <f t="shared" si="35"/>
        <v/>
      </c>
      <c r="U52" s="545"/>
      <c r="V52" s="546"/>
      <c r="W52" s="114"/>
      <c r="X52" s="542"/>
      <c r="Y52" s="539" t="e">
        <f t="shared" si="22"/>
        <v>#N/A</v>
      </c>
      <c r="Z52" s="566">
        <f>tab!$D$6</f>
        <v>0.6</v>
      </c>
      <c r="AA52" s="547" t="e">
        <f t="shared" si="36"/>
        <v>#N/A</v>
      </c>
      <c r="AB52" s="547" t="e">
        <f t="shared" si="37"/>
        <v>#N/A</v>
      </c>
      <c r="AC52" s="547" t="e">
        <f t="shared" si="38"/>
        <v>#N/A</v>
      </c>
      <c r="AD52" s="548" t="e">
        <f t="shared" si="39"/>
        <v>#VALUE!</v>
      </c>
      <c r="AE52" s="548">
        <f t="shared" si="40"/>
        <v>0</v>
      </c>
      <c r="AF52" s="511">
        <f>IF(H52&gt;8,tab!$D$7,tab!$D$9)</f>
        <v>0.4</v>
      </c>
      <c r="AG52" s="526">
        <f t="shared" si="28"/>
        <v>0</v>
      </c>
      <c r="AH52" s="525">
        <f t="shared" si="29"/>
        <v>0</v>
      </c>
    </row>
    <row r="53" spans="2:34" ht="12.75" customHeight="1" x14ac:dyDescent="0.2">
      <c r="B53" s="31"/>
      <c r="C53" s="60"/>
      <c r="D53" s="196"/>
      <c r="E53" s="196"/>
      <c r="F53" s="249"/>
      <c r="G53" s="405"/>
      <c r="H53" s="250"/>
      <c r="I53" s="250"/>
      <c r="J53" s="251"/>
      <c r="K53" s="172"/>
      <c r="L53" s="508"/>
      <c r="M53" s="508"/>
      <c r="N53" s="543" t="str">
        <f t="shared" si="30"/>
        <v/>
      </c>
      <c r="O53" s="621" t="str">
        <f t="shared" si="31"/>
        <v/>
      </c>
      <c r="P53" s="544" t="str">
        <f t="shared" si="32"/>
        <v/>
      </c>
      <c r="Q53" s="61"/>
      <c r="R53" s="448" t="str">
        <f t="shared" si="33"/>
        <v/>
      </c>
      <c r="S53" s="448" t="str">
        <f t="shared" si="34"/>
        <v/>
      </c>
      <c r="T53" s="474" t="str">
        <f t="shared" si="35"/>
        <v/>
      </c>
      <c r="U53" s="545"/>
      <c r="V53" s="546"/>
      <c r="W53" s="114"/>
      <c r="X53" s="542"/>
      <c r="Y53" s="539" t="e">
        <f t="shared" si="22"/>
        <v>#N/A</v>
      </c>
      <c r="Z53" s="566">
        <f>tab!$D$6</f>
        <v>0.6</v>
      </c>
      <c r="AA53" s="547" t="e">
        <f t="shared" si="36"/>
        <v>#N/A</v>
      </c>
      <c r="AB53" s="547" t="e">
        <f t="shared" si="37"/>
        <v>#N/A</v>
      </c>
      <c r="AC53" s="547" t="e">
        <f t="shared" si="38"/>
        <v>#N/A</v>
      </c>
      <c r="AD53" s="548" t="e">
        <f t="shared" si="39"/>
        <v>#VALUE!</v>
      </c>
      <c r="AE53" s="548">
        <f t="shared" si="40"/>
        <v>0</v>
      </c>
      <c r="AF53" s="511">
        <f>IF(H53&gt;8,tab!$D$7,tab!$D$9)</f>
        <v>0.4</v>
      </c>
      <c r="AG53" s="526">
        <f t="shared" si="28"/>
        <v>0</v>
      </c>
      <c r="AH53" s="525">
        <f t="shared" si="29"/>
        <v>0</v>
      </c>
    </row>
    <row r="54" spans="2:34" ht="12.75" customHeight="1" x14ac:dyDescent="0.2">
      <c r="B54" s="31"/>
      <c r="C54" s="60"/>
      <c r="D54" s="196"/>
      <c r="E54" s="196"/>
      <c r="F54" s="249"/>
      <c r="G54" s="405"/>
      <c r="H54" s="250"/>
      <c r="I54" s="250"/>
      <c r="J54" s="251"/>
      <c r="K54" s="172"/>
      <c r="L54" s="508"/>
      <c r="M54" s="508"/>
      <c r="N54" s="543" t="str">
        <f t="shared" si="30"/>
        <v/>
      </c>
      <c r="O54" s="621" t="str">
        <f t="shared" si="31"/>
        <v/>
      </c>
      <c r="P54" s="544" t="str">
        <f t="shared" si="32"/>
        <v/>
      </c>
      <c r="Q54" s="61"/>
      <c r="R54" s="448" t="str">
        <f t="shared" si="33"/>
        <v/>
      </c>
      <c r="S54" s="448" t="str">
        <f t="shared" si="34"/>
        <v/>
      </c>
      <c r="T54" s="474" t="str">
        <f t="shared" si="35"/>
        <v/>
      </c>
      <c r="U54" s="545"/>
      <c r="V54" s="546"/>
      <c r="W54" s="114"/>
      <c r="X54" s="542"/>
      <c r="Y54" s="539" t="e">
        <f t="shared" si="22"/>
        <v>#N/A</v>
      </c>
      <c r="Z54" s="566">
        <f>tab!$D$6</f>
        <v>0.6</v>
      </c>
      <c r="AA54" s="547" t="e">
        <f t="shared" si="36"/>
        <v>#N/A</v>
      </c>
      <c r="AB54" s="547" t="e">
        <f t="shared" si="37"/>
        <v>#N/A</v>
      </c>
      <c r="AC54" s="547" t="e">
        <f t="shared" si="38"/>
        <v>#N/A</v>
      </c>
      <c r="AD54" s="548" t="e">
        <f t="shared" si="39"/>
        <v>#VALUE!</v>
      </c>
      <c r="AE54" s="548">
        <f t="shared" si="40"/>
        <v>0</v>
      </c>
      <c r="AF54" s="511">
        <f>IF(H54&gt;8,tab!$D$7,tab!$D$9)</f>
        <v>0.4</v>
      </c>
      <c r="AG54" s="526">
        <f t="shared" si="28"/>
        <v>0</v>
      </c>
      <c r="AH54" s="525">
        <f t="shared" si="29"/>
        <v>0</v>
      </c>
    </row>
    <row r="55" spans="2:34" ht="12.75" customHeight="1" x14ac:dyDescent="0.2">
      <c r="B55" s="31"/>
      <c r="C55" s="60"/>
      <c r="D55" s="196"/>
      <c r="E55" s="196"/>
      <c r="F55" s="249"/>
      <c r="G55" s="405"/>
      <c r="H55" s="250"/>
      <c r="I55" s="250"/>
      <c r="J55" s="251"/>
      <c r="K55" s="172"/>
      <c r="L55" s="508"/>
      <c r="M55" s="508"/>
      <c r="N55" s="543" t="str">
        <f t="shared" si="30"/>
        <v/>
      </c>
      <c r="O55" s="621" t="str">
        <f t="shared" si="31"/>
        <v/>
      </c>
      <c r="P55" s="544" t="str">
        <f t="shared" si="32"/>
        <v/>
      </c>
      <c r="Q55" s="61"/>
      <c r="R55" s="448" t="str">
        <f t="shared" si="33"/>
        <v/>
      </c>
      <c r="S55" s="448" t="str">
        <f t="shared" si="34"/>
        <v/>
      </c>
      <c r="T55" s="474" t="str">
        <f t="shared" si="35"/>
        <v/>
      </c>
      <c r="U55" s="545"/>
      <c r="V55" s="546"/>
      <c r="W55" s="114"/>
      <c r="X55" s="542"/>
      <c r="Y55" s="539" t="e">
        <f t="shared" si="22"/>
        <v>#N/A</v>
      </c>
      <c r="Z55" s="566">
        <f>tab!$D$6</f>
        <v>0.6</v>
      </c>
      <c r="AA55" s="547" t="e">
        <f t="shared" si="36"/>
        <v>#N/A</v>
      </c>
      <c r="AB55" s="547" t="e">
        <f t="shared" si="37"/>
        <v>#N/A</v>
      </c>
      <c r="AC55" s="547" t="e">
        <f t="shared" si="38"/>
        <v>#N/A</v>
      </c>
      <c r="AD55" s="548" t="e">
        <f t="shared" si="39"/>
        <v>#VALUE!</v>
      </c>
      <c r="AE55" s="548">
        <f t="shared" si="40"/>
        <v>0</v>
      </c>
      <c r="AF55" s="511">
        <f>IF(H55&gt;8,tab!$D$7,tab!$D$9)</f>
        <v>0.4</v>
      </c>
      <c r="AG55" s="526">
        <f t="shared" si="28"/>
        <v>0</v>
      </c>
      <c r="AH55" s="525">
        <f t="shared" si="29"/>
        <v>0</v>
      </c>
    </row>
    <row r="56" spans="2:34" ht="12.75" customHeight="1" x14ac:dyDescent="0.2">
      <c r="B56" s="31"/>
      <c r="C56" s="60"/>
      <c r="D56" s="196"/>
      <c r="E56" s="196"/>
      <c r="F56" s="249"/>
      <c r="G56" s="405"/>
      <c r="H56" s="250"/>
      <c r="I56" s="250"/>
      <c r="J56" s="251"/>
      <c r="K56" s="172"/>
      <c r="L56" s="508"/>
      <c r="M56" s="508"/>
      <c r="N56" s="543" t="str">
        <f t="shared" si="30"/>
        <v/>
      </c>
      <c r="O56" s="621" t="str">
        <f t="shared" si="31"/>
        <v/>
      </c>
      <c r="P56" s="544" t="str">
        <f t="shared" si="32"/>
        <v/>
      </c>
      <c r="Q56" s="61"/>
      <c r="R56" s="448" t="str">
        <f t="shared" si="33"/>
        <v/>
      </c>
      <c r="S56" s="448" t="str">
        <f t="shared" si="34"/>
        <v/>
      </c>
      <c r="T56" s="474" t="str">
        <f t="shared" si="35"/>
        <v/>
      </c>
      <c r="U56" s="545"/>
      <c r="V56" s="546"/>
      <c r="W56" s="114"/>
      <c r="X56" s="542"/>
      <c r="Y56" s="539" t="e">
        <f t="shared" si="22"/>
        <v>#N/A</v>
      </c>
      <c r="Z56" s="566">
        <f>tab!$D$6</f>
        <v>0.6</v>
      </c>
      <c r="AA56" s="547" t="e">
        <f t="shared" si="36"/>
        <v>#N/A</v>
      </c>
      <c r="AB56" s="547" t="e">
        <f t="shared" si="37"/>
        <v>#N/A</v>
      </c>
      <c r="AC56" s="547" t="e">
        <f t="shared" si="38"/>
        <v>#N/A</v>
      </c>
      <c r="AD56" s="548" t="e">
        <f t="shared" si="39"/>
        <v>#VALUE!</v>
      </c>
      <c r="AE56" s="548">
        <f t="shared" si="40"/>
        <v>0</v>
      </c>
      <c r="AF56" s="511">
        <f>IF(H56&gt;8,tab!$D$7,tab!$D$9)</f>
        <v>0.4</v>
      </c>
      <c r="AG56" s="526">
        <f t="shared" si="28"/>
        <v>0</v>
      </c>
      <c r="AH56" s="525">
        <f t="shared" si="29"/>
        <v>0</v>
      </c>
    </row>
    <row r="57" spans="2:34" ht="12.75" customHeight="1" x14ac:dyDescent="0.2">
      <c r="B57" s="31"/>
      <c r="C57" s="60"/>
      <c r="D57" s="196"/>
      <c r="E57" s="196"/>
      <c r="F57" s="249"/>
      <c r="G57" s="405"/>
      <c r="H57" s="250"/>
      <c r="I57" s="250"/>
      <c r="J57" s="251"/>
      <c r="K57" s="172"/>
      <c r="L57" s="508"/>
      <c r="M57" s="508"/>
      <c r="N57" s="543" t="str">
        <f t="shared" si="30"/>
        <v/>
      </c>
      <c r="O57" s="621" t="str">
        <f t="shared" si="31"/>
        <v/>
      </c>
      <c r="P57" s="544" t="str">
        <f t="shared" si="32"/>
        <v/>
      </c>
      <c r="Q57" s="61"/>
      <c r="R57" s="448" t="str">
        <f t="shared" si="33"/>
        <v/>
      </c>
      <c r="S57" s="448" t="str">
        <f t="shared" si="34"/>
        <v/>
      </c>
      <c r="T57" s="474" t="str">
        <f t="shared" si="35"/>
        <v/>
      </c>
      <c r="U57" s="545"/>
      <c r="V57" s="546"/>
      <c r="W57" s="114"/>
      <c r="X57" s="542"/>
      <c r="Y57" s="539" t="e">
        <f t="shared" si="22"/>
        <v>#N/A</v>
      </c>
      <c r="Z57" s="566">
        <f>tab!$D$6</f>
        <v>0.6</v>
      </c>
      <c r="AA57" s="547" t="e">
        <f t="shared" si="36"/>
        <v>#N/A</v>
      </c>
      <c r="AB57" s="547" t="e">
        <f t="shared" si="37"/>
        <v>#N/A</v>
      </c>
      <c r="AC57" s="547" t="e">
        <f t="shared" si="38"/>
        <v>#N/A</v>
      </c>
      <c r="AD57" s="548" t="e">
        <f t="shared" si="39"/>
        <v>#VALUE!</v>
      </c>
      <c r="AE57" s="548">
        <f t="shared" si="40"/>
        <v>0</v>
      </c>
      <c r="AF57" s="511">
        <f>IF(H57&gt;8,tab!$D$7,tab!$D$9)</f>
        <v>0.4</v>
      </c>
      <c r="AG57" s="526">
        <f t="shared" si="28"/>
        <v>0</v>
      </c>
      <c r="AH57" s="525">
        <f t="shared" si="29"/>
        <v>0</v>
      </c>
    </row>
    <row r="58" spans="2:34" ht="12.75" customHeight="1" x14ac:dyDescent="0.2">
      <c r="B58" s="31"/>
      <c r="C58" s="60"/>
      <c r="D58" s="196"/>
      <c r="E58" s="196"/>
      <c r="F58" s="249"/>
      <c r="G58" s="405"/>
      <c r="H58" s="250"/>
      <c r="I58" s="250"/>
      <c r="J58" s="251"/>
      <c r="K58" s="172"/>
      <c r="L58" s="508"/>
      <c r="M58" s="508"/>
      <c r="N58" s="543" t="str">
        <f t="shared" si="30"/>
        <v/>
      </c>
      <c r="O58" s="621" t="str">
        <f t="shared" si="31"/>
        <v/>
      </c>
      <c r="P58" s="544" t="str">
        <f t="shared" si="32"/>
        <v/>
      </c>
      <c r="Q58" s="61"/>
      <c r="R58" s="448" t="str">
        <f t="shared" si="33"/>
        <v/>
      </c>
      <c r="S58" s="448" t="str">
        <f t="shared" si="34"/>
        <v/>
      </c>
      <c r="T58" s="474" t="str">
        <f t="shared" si="35"/>
        <v/>
      </c>
      <c r="U58" s="545"/>
      <c r="V58" s="546"/>
      <c r="W58" s="114"/>
      <c r="X58" s="542"/>
      <c r="Y58" s="539" t="e">
        <f t="shared" si="22"/>
        <v>#N/A</v>
      </c>
      <c r="Z58" s="566">
        <f>tab!$D$6</f>
        <v>0.6</v>
      </c>
      <c r="AA58" s="547" t="e">
        <f t="shared" si="36"/>
        <v>#N/A</v>
      </c>
      <c r="AB58" s="547" t="e">
        <f t="shared" si="37"/>
        <v>#N/A</v>
      </c>
      <c r="AC58" s="547" t="e">
        <f t="shared" si="38"/>
        <v>#N/A</v>
      </c>
      <c r="AD58" s="548" t="e">
        <f t="shared" si="39"/>
        <v>#VALUE!</v>
      </c>
      <c r="AE58" s="548">
        <f t="shared" si="40"/>
        <v>0</v>
      </c>
      <c r="AF58" s="511">
        <f>IF(H58&gt;8,tab!$D$7,tab!$D$9)</f>
        <v>0.4</v>
      </c>
      <c r="AG58" s="526">
        <f t="shared" si="28"/>
        <v>0</v>
      </c>
      <c r="AH58" s="525">
        <f t="shared" si="29"/>
        <v>0</v>
      </c>
    </row>
    <row r="59" spans="2:34" ht="12.75" customHeight="1" x14ac:dyDescent="0.2">
      <c r="B59" s="31"/>
      <c r="C59" s="60"/>
      <c r="D59" s="196"/>
      <c r="E59" s="196"/>
      <c r="F59" s="249"/>
      <c r="G59" s="405"/>
      <c r="H59" s="250"/>
      <c r="I59" s="250"/>
      <c r="J59" s="251"/>
      <c r="K59" s="172"/>
      <c r="L59" s="508"/>
      <c r="M59" s="508"/>
      <c r="N59" s="543" t="str">
        <f t="shared" si="30"/>
        <v/>
      </c>
      <c r="O59" s="621" t="str">
        <f t="shared" si="31"/>
        <v/>
      </c>
      <c r="P59" s="544" t="str">
        <f t="shared" si="32"/>
        <v/>
      </c>
      <c r="Q59" s="61"/>
      <c r="R59" s="448" t="str">
        <f t="shared" si="33"/>
        <v/>
      </c>
      <c r="S59" s="448" t="str">
        <f t="shared" si="34"/>
        <v/>
      </c>
      <c r="T59" s="474" t="str">
        <f t="shared" si="35"/>
        <v/>
      </c>
      <c r="U59" s="545"/>
      <c r="V59" s="546"/>
      <c r="W59" s="114"/>
      <c r="X59" s="542"/>
      <c r="Y59" s="539" t="e">
        <f t="shared" si="22"/>
        <v>#N/A</v>
      </c>
      <c r="Z59" s="566">
        <f>tab!$D$6</f>
        <v>0.6</v>
      </c>
      <c r="AA59" s="547" t="e">
        <f t="shared" si="36"/>
        <v>#N/A</v>
      </c>
      <c r="AB59" s="547" t="e">
        <f t="shared" si="37"/>
        <v>#N/A</v>
      </c>
      <c r="AC59" s="547" t="e">
        <f t="shared" si="38"/>
        <v>#N/A</v>
      </c>
      <c r="AD59" s="548" t="e">
        <f t="shared" si="39"/>
        <v>#VALUE!</v>
      </c>
      <c r="AE59" s="548">
        <f t="shared" si="40"/>
        <v>0</v>
      </c>
      <c r="AF59" s="511">
        <f>IF(H59&gt;8,tab!$D$7,tab!$D$9)</f>
        <v>0.4</v>
      </c>
      <c r="AG59" s="526">
        <f t="shared" si="28"/>
        <v>0</v>
      </c>
      <c r="AH59" s="525">
        <f t="shared" si="29"/>
        <v>0</v>
      </c>
    </row>
    <row r="60" spans="2:34" ht="12.75" customHeight="1" x14ac:dyDescent="0.2">
      <c r="B60" s="31"/>
      <c r="C60" s="60"/>
      <c r="D60" s="196"/>
      <c r="E60" s="196"/>
      <c r="F60" s="249"/>
      <c r="G60" s="405"/>
      <c r="H60" s="250"/>
      <c r="I60" s="250"/>
      <c r="J60" s="251"/>
      <c r="K60" s="172"/>
      <c r="L60" s="508"/>
      <c r="M60" s="508"/>
      <c r="N60" s="543" t="str">
        <f t="shared" si="30"/>
        <v/>
      </c>
      <c r="O60" s="621" t="str">
        <f t="shared" si="31"/>
        <v/>
      </c>
      <c r="P60" s="544" t="str">
        <f t="shared" si="32"/>
        <v/>
      </c>
      <c r="Q60" s="61"/>
      <c r="R60" s="448" t="str">
        <f t="shared" si="33"/>
        <v/>
      </c>
      <c r="S60" s="448" t="str">
        <f t="shared" si="34"/>
        <v/>
      </c>
      <c r="T60" s="474" t="str">
        <f t="shared" si="35"/>
        <v/>
      </c>
      <c r="U60" s="545"/>
      <c r="V60" s="546"/>
      <c r="W60" s="114"/>
      <c r="X60" s="542"/>
      <c r="Y60" s="539" t="e">
        <f t="shared" si="22"/>
        <v>#N/A</v>
      </c>
      <c r="Z60" s="566">
        <f>tab!$D$6</f>
        <v>0.6</v>
      </c>
      <c r="AA60" s="547" t="e">
        <f t="shared" si="36"/>
        <v>#N/A</v>
      </c>
      <c r="AB60" s="547" t="e">
        <f t="shared" si="37"/>
        <v>#N/A</v>
      </c>
      <c r="AC60" s="547" t="e">
        <f t="shared" si="38"/>
        <v>#N/A</v>
      </c>
      <c r="AD60" s="548" t="e">
        <f t="shared" si="39"/>
        <v>#VALUE!</v>
      </c>
      <c r="AE60" s="548">
        <f t="shared" si="40"/>
        <v>0</v>
      </c>
      <c r="AF60" s="511">
        <f>IF(H60&gt;8,tab!$D$7,tab!$D$9)</f>
        <v>0.4</v>
      </c>
      <c r="AG60" s="526">
        <f t="shared" si="28"/>
        <v>0</v>
      </c>
      <c r="AH60" s="525">
        <f t="shared" si="29"/>
        <v>0</v>
      </c>
    </row>
    <row r="61" spans="2:34" ht="12.75" customHeight="1" x14ac:dyDescent="0.2">
      <c r="B61" s="31"/>
      <c r="C61" s="60"/>
      <c r="D61" s="196"/>
      <c r="E61" s="196"/>
      <c r="F61" s="249"/>
      <c r="G61" s="405"/>
      <c r="H61" s="250"/>
      <c r="I61" s="250"/>
      <c r="J61" s="251"/>
      <c r="K61" s="172"/>
      <c r="L61" s="508"/>
      <c r="M61" s="508"/>
      <c r="N61" s="543" t="str">
        <f t="shared" si="30"/>
        <v/>
      </c>
      <c r="O61" s="621" t="str">
        <f t="shared" si="31"/>
        <v/>
      </c>
      <c r="P61" s="544" t="str">
        <f t="shared" si="32"/>
        <v/>
      </c>
      <c r="Q61" s="61"/>
      <c r="R61" s="448" t="str">
        <f t="shared" si="33"/>
        <v/>
      </c>
      <c r="S61" s="448" t="str">
        <f t="shared" si="34"/>
        <v/>
      </c>
      <c r="T61" s="474" t="str">
        <f t="shared" si="35"/>
        <v/>
      </c>
      <c r="U61" s="545"/>
      <c r="V61" s="546"/>
      <c r="W61" s="114"/>
      <c r="X61" s="542"/>
      <c r="Y61" s="539" t="e">
        <f t="shared" si="22"/>
        <v>#N/A</v>
      </c>
      <c r="Z61" s="566">
        <f>tab!$D$6</f>
        <v>0.6</v>
      </c>
      <c r="AA61" s="547" t="e">
        <f t="shared" si="36"/>
        <v>#N/A</v>
      </c>
      <c r="AB61" s="547" t="e">
        <f t="shared" si="37"/>
        <v>#N/A</v>
      </c>
      <c r="AC61" s="547" t="e">
        <f t="shared" si="38"/>
        <v>#N/A</v>
      </c>
      <c r="AD61" s="548" t="e">
        <f t="shared" si="39"/>
        <v>#VALUE!</v>
      </c>
      <c r="AE61" s="548">
        <f t="shared" si="40"/>
        <v>0</v>
      </c>
      <c r="AF61" s="511">
        <f>IF(H61&gt;8,tab!$D$7,tab!$D$9)</f>
        <v>0.4</v>
      </c>
      <c r="AG61" s="526">
        <f t="shared" si="28"/>
        <v>0</v>
      </c>
      <c r="AH61" s="525">
        <f t="shared" si="29"/>
        <v>0</v>
      </c>
    </row>
    <row r="62" spans="2:34" ht="12.75" customHeight="1" x14ac:dyDescent="0.2">
      <c r="B62" s="31"/>
      <c r="C62" s="60"/>
      <c r="D62" s="196"/>
      <c r="E62" s="196"/>
      <c r="F62" s="249"/>
      <c r="G62" s="405"/>
      <c r="H62" s="250"/>
      <c r="I62" s="250"/>
      <c r="J62" s="251"/>
      <c r="K62" s="172"/>
      <c r="L62" s="508"/>
      <c r="M62" s="508"/>
      <c r="N62" s="543" t="str">
        <f t="shared" si="30"/>
        <v/>
      </c>
      <c r="O62" s="621" t="str">
        <f t="shared" si="31"/>
        <v/>
      </c>
      <c r="P62" s="544" t="str">
        <f t="shared" si="32"/>
        <v/>
      </c>
      <c r="Q62" s="61"/>
      <c r="R62" s="448" t="str">
        <f t="shared" si="33"/>
        <v/>
      </c>
      <c r="S62" s="448" t="str">
        <f t="shared" si="34"/>
        <v/>
      </c>
      <c r="T62" s="474" t="str">
        <f t="shared" si="35"/>
        <v/>
      </c>
      <c r="U62" s="545"/>
      <c r="V62" s="546"/>
      <c r="W62" s="114"/>
      <c r="X62" s="542"/>
      <c r="Y62" s="539" t="e">
        <f t="shared" si="22"/>
        <v>#N/A</v>
      </c>
      <c r="Z62" s="566">
        <f>tab!$D$6</f>
        <v>0.6</v>
      </c>
      <c r="AA62" s="547" t="e">
        <f t="shared" si="36"/>
        <v>#N/A</v>
      </c>
      <c r="AB62" s="547" t="e">
        <f t="shared" si="37"/>
        <v>#N/A</v>
      </c>
      <c r="AC62" s="547" t="e">
        <f t="shared" si="38"/>
        <v>#N/A</v>
      </c>
      <c r="AD62" s="548" t="e">
        <f t="shared" si="39"/>
        <v>#VALUE!</v>
      </c>
      <c r="AE62" s="548">
        <f t="shared" si="40"/>
        <v>0</v>
      </c>
      <c r="AF62" s="511">
        <f>IF(H62&gt;8,tab!$D$7,tab!$D$9)</f>
        <v>0.4</v>
      </c>
      <c r="AG62" s="526">
        <f t="shared" si="28"/>
        <v>0</v>
      </c>
      <c r="AH62" s="525">
        <f t="shared" si="29"/>
        <v>0</v>
      </c>
    </row>
    <row r="63" spans="2:34" ht="12.75" customHeight="1" x14ac:dyDescent="0.2">
      <c r="B63" s="31"/>
      <c r="C63" s="60"/>
      <c r="D63" s="196"/>
      <c r="E63" s="196"/>
      <c r="F63" s="249"/>
      <c r="G63" s="405"/>
      <c r="H63" s="250"/>
      <c r="I63" s="250"/>
      <c r="J63" s="251"/>
      <c r="K63" s="172"/>
      <c r="L63" s="508"/>
      <c r="M63" s="508"/>
      <c r="N63" s="543" t="str">
        <f t="shared" si="30"/>
        <v/>
      </c>
      <c r="O63" s="621" t="str">
        <f t="shared" si="31"/>
        <v/>
      </c>
      <c r="P63" s="544" t="str">
        <f t="shared" si="32"/>
        <v/>
      </c>
      <c r="Q63" s="61"/>
      <c r="R63" s="448" t="str">
        <f t="shared" si="33"/>
        <v/>
      </c>
      <c r="S63" s="448" t="str">
        <f t="shared" si="34"/>
        <v/>
      </c>
      <c r="T63" s="474" t="str">
        <f t="shared" si="35"/>
        <v/>
      </c>
      <c r="U63" s="545"/>
      <c r="V63" s="546"/>
      <c r="W63" s="114"/>
      <c r="X63" s="542"/>
      <c r="Y63" s="539" t="e">
        <f t="shared" si="22"/>
        <v>#N/A</v>
      </c>
      <c r="Z63" s="566">
        <f>tab!$D$6</f>
        <v>0.6</v>
      </c>
      <c r="AA63" s="547" t="e">
        <f t="shared" si="36"/>
        <v>#N/A</v>
      </c>
      <c r="AB63" s="547" t="e">
        <f t="shared" si="37"/>
        <v>#N/A</v>
      </c>
      <c r="AC63" s="547" t="e">
        <f t="shared" si="38"/>
        <v>#N/A</v>
      </c>
      <c r="AD63" s="548" t="e">
        <f t="shared" si="39"/>
        <v>#VALUE!</v>
      </c>
      <c r="AE63" s="548">
        <f t="shared" si="40"/>
        <v>0</v>
      </c>
      <c r="AF63" s="511">
        <f>IF(H63&gt;8,tab!$D$7,tab!$D$9)</f>
        <v>0.4</v>
      </c>
      <c r="AG63" s="526">
        <f t="shared" si="28"/>
        <v>0</v>
      </c>
      <c r="AH63" s="525">
        <f t="shared" si="29"/>
        <v>0</v>
      </c>
    </row>
    <row r="64" spans="2:34" ht="12.75" customHeight="1" x14ac:dyDescent="0.2">
      <c r="B64" s="31"/>
      <c r="C64" s="60"/>
      <c r="D64" s="196"/>
      <c r="E64" s="196"/>
      <c r="F64" s="249"/>
      <c r="G64" s="405"/>
      <c r="H64" s="250"/>
      <c r="I64" s="250"/>
      <c r="J64" s="251"/>
      <c r="K64" s="172"/>
      <c r="L64" s="508"/>
      <c r="M64" s="508"/>
      <c r="N64" s="543" t="str">
        <f t="shared" si="30"/>
        <v/>
      </c>
      <c r="O64" s="621" t="str">
        <f t="shared" si="31"/>
        <v/>
      </c>
      <c r="P64" s="544" t="str">
        <f t="shared" si="32"/>
        <v/>
      </c>
      <c r="Q64" s="61"/>
      <c r="R64" s="448" t="str">
        <f t="shared" si="33"/>
        <v/>
      </c>
      <c r="S64" s="448" t="str">
        <f t="shared" si="34"/>
        <v/>
      </c>
      <c r="T64" s="474" t="str">
        <f t="shared" si="35"/>
        <v/>
      </c>
      <c r="U64" s="545"/>
      <c r="V64" s="546"/>
      <c r="W64" s="114"/>
      <c r="X64" s="542"/>
      <c r="Y64" s="539" t="e">
        <f t="shared" si="22"/>
        <v>#N/A</v>
      </c>
      <c r="Z64" s="566">
        <f>tab!$D$6</f>
        <v>0.6</v>
      </c>
      <c r="AA64" s="547" t="e">
        <f t="shared" si="36"/>
        <v>#N/A</v>
      </c>
      <c r="AB64" s="547" t="e">
        <f t="shared" si="37"/>
        <v>#N/A</v>
      </c>
      <c r="AC64" s="547" t="e">
        <f t="shared" si="38"/>
        <v>#N/A</v>
      </c>
      <c r="AD64" s="548" t="e">
        <f t="shared" si="39"/>
        <v>#VALUE!</v>
      </c>
      <c r="AE64" s="548">
        <f t="shared" si="40"/>
        <v>0</v>
      </c>
      <c r="AF64" s="511">
        <f>IF(H64&gt;8,tab!$D$7,tab!$D$9)</f>
        <v>0.4</v>
      </c>
      <c r="AG64" s="526">
        <f t="shared" si="28"/>
        <v>0</v>
      </c>
      <c r="AH64" s="525">
        <f t="shared" si="29"/>
        <v>0</v>
      </c>
    </row>
    <row r="65" spans="2:43" ht="12.75" customHeight="1" x14ac:dyDescent="0.2">
      <c r="B65" s="31"/>
      <c r="C65" s="60"/>
      <c r="D65" s="196"/>
      <c r="E65" s="196"/>
      <c r="F65" s="249"/>
      <c r="G65" s="405"/>
      <c r="H65" s="250"/>
      <c r="I65" s="250"/>
      <c r="J65" s="251"/>
      <c r="K65" s="172"/>
      <c r="L65" s="508"/>
      <c r="M65" s="508"/>
      <c r="N65" s="543" t="str">
        <f t="shared" si="30"/>
        <v/>
      </c>
      <c r="O65" s="621" t="str">
        <f t="shared" si="31"/>
        <v/>
      </c>
      <c r="P65" s="544" t="str">
        <f t="shared" si="32"/>
        <v/>
      </c>
      <c r="Q65" s="61"/>
      <c r="R65" s="448" t="str">
        <f t="shared" si="33"/>
        <v/>
      </c>
      <c r="S65" s="448" t="str">
        <f t="shared" si="34"/>
        <v/>
      </c>
      <c r="T65" s="474" t="str">
        <f t="shared" si="35"/>
        <v/>
      </c>
      <c r="U65" s="545"/>
      <c r="V65" s="546"/>
      <c r="W65" s="114"/>
      <c r="X65" s="542"/>
      <c r="Y65" s="539" t="e">
        <f t="shared" si="22"/>
        <v>#N/A</v>
      </c>
      <c r="Z65" s="566">
        <f>tab!$D$6</f>
        <v>0.6</v>
      </c>
      <c r="AA65" s="547" t="e">
        <f t="shared" si="36"/>
        <v>#N/A</v>
      </c>
      <c r="AB65" s="547" t="e">
        <f t="shared" si="37"/>
        <v>#N/A</v>
      </c>
      <c r="AC65" s="547" t="e">
        <f t="shared" si="38"/>
        <v>#N/A</v>
      </c>
      <c r="AD65" s="548" t="e">
        <f t="shared" si="39"/>
        <v>#VALUE!</v>
      </c>
      <c r="AE65" s="548">
        <f t="shared" si="40"/>
        <v>0</v>
      </c>
      <c r="AF65" s="511">
        <f>IF(H65&gt;8,tab!$D$7,tab!$D$9)</f>
        <v>0.4</v>
      </c>
      <c r="AG65" s="526">
        <f t="shared" si="28"/>
        <v>0</v>
      </c>
      <c r="AH65" s="525">
        <f t="shared" si="29"/>
        <v>0</v>
      </c>
    </row>
    <row r="66" spans="2:43" ht="12.75" customHeight="1" x14ac:dyDescent="0.2">
      <c r="B66" s="31"/>
      <c r="C66" s="60"/>
      <c r="D66" s="196"/>
      <c r="E66" s="196"/>
      <c r="F66" s="249"/>
      <c r="G66" s="405"/>
      <c r="H66" s="250"/>
      <c r="I66" s="250"/>
      <c r="J66" s="251"/>
      <c r="K66" s="172"/>
      <c r="L66" s="508"/>
      <c r="M66" s="508"/>
      <c r="N66" s="543" t="str">
        <f t="shared" si="30"/>
        <v/>
      </c>
      <c r="O66" s="621" t="str">
        <f t="shared" si="31"/>
        <v/>
      </c>
      <c r="P66" s="544" t="str">
        <f t="shared" si="32"/>
        <v/>
      </c>
      <c r="Q66" s="61"/>
      <c r="R66" s="448" t="str">
        <f t="shared" si="33"/>
        <v/>
      </c>
      <c r="S66" s="448" t="str">
        <f t="shared" si="34"/>
        <v/>
      </c>
      <c r="T66" s="474" t="str">
        <f t="shared" si="35"/>
        <v/>
      </c>
      <c r="U66" s="545"/>
      <c r="V66" s="546"/>
      <c r="W66" s="114"/>
      <c r="X66" s="542"/>
      <c r="Y66" s="539" t="e">
        <f t="shared" si="22"/>
        <v>#N/A</v>
      </c>
      <c r="Z66" s="566">
        <f>tab!$D$6</f>
        <v>0.6</v>
      </c>
      <c r="AA66" s="547" t="e">
        <f t="shared" si="36"/>
        <v>#N/A</v>
      </c>
      <c r="AB66" s="547" t="e">
        <f t="shared" si="37"/>
        <v>#N/A</v>
      </c>
      <c r="AC66" s="547" t="e">
        <f t="shared" si="38"/>
        <v>#N/A</v>
      </c>
      <c r="AD66" s="548" t="e">
        <f t="shared" si="39"/>
        <v>#VALUE!</v>
      </c>
      <c r="AE66" s="548">
        <f t="shared" si="40"/>
        <v>0</v>
      </c>
      <c r="AF66" s="511">
        <f>IF(H66&gt;8,tab!$D$7,tab!$D$9)</f>
        <v>0.4</v>
      </c>
      <c r="AG66" s="526">
        <f t="shared" si="28"/>
        <v>0</v>
      </c>
      <c r="AH66" s="525">
        <f t="shared" si="29"/>
        <v>0</v>
      </c>
    </row>
    <row r="67" spans="2:43" ht="12.75" customHeight="1" x14ac:dyDescent="0.2">
      <c r="B67" s="31"/>
      <c r="C67" s="60"/>
      <c r="D67" s="196"/>
      <c r="E67" s="196"/>
      <c r="F67" s="249"/>
      <c r="G67" s="405"/>
      <c r="H67" s="250"/>
      <c r="I67" s="250"/>
      <c r="J67" s="251"/>
      <c r="K67" s="172"/>
      <c r="L67" s="508"/>
      <c r="M67" s="508"/>
      <c r="N67" s="543" t="str">
        <f t="shared" si="30"/>
        <v/>
      </c>
      <c r="O67" s="621" t="str">
        <f t="shared" si="31"/>
        <v/>
      </c>
      <c r="P67" s="544" t="str">
        <f t="shared" si="32"/>
        <v/>
      </c>
      <c r="Q67" s="61"/>
      <c r="R67" s="448" t="str">
        <f t="shared" si="33"/>
        <v/>
      </c>
      <c r="S67" s="448" t="str">
        <f t="shared" si="34"/>
        <v/>
      </c>
      <c r="T67" s="474" t="str">
        <f t="shared" si="35"/>
        <v/>
      </c>
      <c r="U67" s="545"/>
      <c r="V67" s="546"/>
      <c r="W67" s="114"/>
      <c r="X67" s="542"/>
      <c r="Y67" s="539" t="e">
        <f t="shared" si="22"/>
        <v>#N/A</v>
      </c>
      <c r="Z67" s="566">
        <f>tab!$D$6</f>
        <v>0.6</v>
      </c>
      <c r="AA67" s="547" t="e">
        <f t="shared" si="36"/>
        <v>#N/A</v>
      </c>
      <c r="AB67" s="547" t="e">
        <f t="shared" si="37"/>
        <v>#N/A</v>
      </c>
      <c r="AC67" s="547" t="e">
        <f t="shared" si="38"/>
        <v>#N/A</v>
      </c>
      <c r="AD67" s="548" t="e">
        <f t="shared" si="39"/>
        <v>#VALUE!</v>
      </c>
      <c r="AE67" s="548">
        <f t="shared" si="40"/>
        <v>0</v>
      </c>
      <c r="AF67" s="511">
        <f>IF(H67&gt;8,tab!$D$7,tab!$D$9)</f>
        <v>0.4</v>
      </c>
      <c r="AG67" s="526">
        <f t="shared" si="28"/>
        <v>0</v>
      </c>
      <c r="AH67" s="525">
        <f t="shared" si="29"/>
        <v>0</v>
      </c>
    </row>
    <row r="68" spans="2:43" ht="12.75" customHeight="1" x14ac:dyDescent="0.2">
      <c r="B68" s="31"/>
      <c r="C68" s="60"/>
      <c r="D68" s="153"/>
      <c r="E68" s="153"/>
      <c r="F68" s="158"/>
      <c r="G68" s="158"/>
      <c r="H68" s="158"/>
      <c r="I68" s="241"/>
      <c r="J68" s="470">
        <f>SUM(J48:J67)</f>
        <v>2</v>
      </c>
      <c r="K68" s="172"/>
      <c r="L68" s="532">
        <f t="shared" ref="L68:P68" si="41">SUM(L48:L67)</f>
        <v>0</v>
      </c>
      <c r="M68" s="532">
        <f t="shared" si="41"/>
        <v>0</v>
      </c>
      <c r="N68" s="532">
        <f>SUM(N48:N67)</f>
        <v>46.666666666666664</v>
      </c>
      <c r="O68" s="532">
        <f t="shared" si="41"/>
        <v>0</v>
      </c>
      <c r="P68" s="532">
        <f t="shared" si="41"/>
        <v>46.666666666666664</v>
      </c>
      <c r="Q68" s="172"/>
      <c r="R68" s="471">
        <f>SUM(R48:R67)</f>
        <v>88229.3783403657</v>
      </c>
      <c r="S68" s="471">
        <f t="shared" ref="S68:T68" si="42">SUM(S48:S67)</f>
        <v>1258.6216596343179</v>
      </c>
      <c r="T68" s="471">
        <f t="shared" si="42"/>
        <v>89488.000000000015</v>
      </c>
      <c r="U68" s="242"/>
      <c r="V68" s="33"/>
      <c r="Y68" s="540"/>
      <c r="Z68" s="540"/>
      <c r="AA68" s="540"/>
      <c r="AB68" s="540"/>
      <c r="AC68" s="540"/>
      <c r="AG68" s="522">
        <f>SUM(AG48:AG67)</f>
        <v>0</v>
      </c>
      <c r="AH68" s="527">
        <f>SUM(AH48:AH67)</f>
        <v>0</v>
      </c>
    </row>
    <row r="69" spans="2:43" ht="12.75" customHeight="1" x14ac:dyDescent="0.2">
      <c r="B69" s="31"/>
      <c r="C69" s="71"/>
      <c r="D69" s="244"/>
      <c r="E69" s="244"/>
      <c r="F69" s="192"/>
      <c r="G69" s="192"/>
      <c r="H69" s="192"/>
      <c r="I69" s="245"/>
      <c r="J69" s="247"/>
      <c r="K69" s="245"/>
      <c r="L69" s="245"/>
      <c r="M69" s="245"/>
      <c r="N69" s="245"/>
      <c r="O69" s="245"/>
      <c r="P69" s="245"/>
      <c r="Q69" s="245"/>
      <c r="R69" s="252"/>
      <c r="S69" s="252"/>
      <c r="T69" s="252"/>
      <c r="U69" s="253"/>
      <c r="V69" s="33"/>
      <c r="Y69" s="541"/>
      <c r="Z69" s="540"/>
      <c r="AA69" s="541"/>
      <c r="AB69" s="541"/>
      <c r="AC69" s="541"/>
      <c r="AG69" s="528"/>
      <c r="AH69" s="529"/>
    </row>
    <row r="70" spans="2:43" ht="12.75" customHeight="1" x14ac:dyDescent="0.2">
      <c r="B70" s="31"/>
      <c r="C70" s="32"/>
      <c r="D70" s="44"/>
      <c r="E70" s="44"/>
      <c r="F70" s="126"/>
      <c r="G70" s="126"/>
      <c r="H70" s="126"/>
      <c r="I70" s="210"/>
      <c r="J70" s="224"/>
      <c r="K70" s="32"/>
      <c r="L70" s="211"/>
      <c r="M70" s="211"/>
      <c r="N70" s="211"/>
      <c r="O70" s="211"/>
      <c r="P70" s="211"/>
      <c r="Q70" s="32"/>
      <c r="R70" s="225"/>
      <c r="S70" s="225"/>
      <c r="T70" s="134"/>
      <c r="U70" s="32"/>
      <c r="V70" s="33"/>
      <c r="Y70" s="539"/>
      <c r="Z70" s="542"/>
      <c r="AA70" s="539"/>
      <c r="AB70" s="539"/>
      <c r="AC70" s="539"/>
      <c r="AG70" s="526"/>
      <c r="AH70" s="530"/>
    </row>
    <row r="71" spans="2:43" ht="12.75" customHeight="1" x14ac:dyDescent="0.2">
      <c r="B71" s="31"/>
      <c r="C71" s="32"/>
      <c r="D71" s="44"/>
      <c r="E71" s="44"/>
      <c r="F71" s="126"/>
      <c r="G71" s="126"/>
      <c r="H71" s="126"/>
      <c r="I71" s="210"/>
      <c r="J71" s="224"/>
      <c r="K71" s="32"/>
      <c r="L71" s="211"/>
      <c r="M71" s="211"/>
      <c r="N71" s="211"/>
      <c r="O71" s="211"/>
      <c r="P71" s="211"/>
      <c r="Q71" s="32"/>
      <c r="R71" s="225"/>
      <c r="S71" s="225"/>
      <c r="T71" s="134"/>
      <c r="U71" s="32"/>
      <c r="V71" s="33"/>
      <c r="Y71" s="539"/>
      <c r="Z71" s="542"/>
      <c r="AA71" s="539"/>
      <c r="AB71" s="539"/>
      <c r="AC71" s="539"/>
      <c r="AG71" s="526"/>
      <c r="AH71" s="530"/>
    </row>
    <row r="72" spans="2:43" ht="12.75" customHeight="1" x14ac:dyDescent="0.2">
      <c r="B72" s="31"/>
      <c r="C72" s="32" t="s">
        <v>24</v>
      </c>
      <c r="D72" s="44"/>
      <c r="E72" s="221" t="str">
        <f>tab!E3</f>
        <v>2020/21</v>
      </c>
      <c r="F72" s="126"/>
      <c r="G72" s="126"/>
      <c r="H72" s="126"/>
      <c r="I72" s="210"/>
      <c r="J72" s="224"/>
      <c r="K72" s="32"/>
      <c r="L72" s="211"/>
      <c r="M72" s="211"/>
      <c r="N72" s="211"/>
      <c r="O72" s="211"/>
      <c r="P72" s="211"/>
      <c r="Q72" s="32"/>
      <c r="R72" s="225"/>
      <c r="S72" s="225"/>
      <c r="T72" s="134"/>
      <c r="U72" s="32"/>
      <c r="V72" s="33"/>
      <c r="Y72" s="539"/>
      <c r="Z72" s="542"/>
      <c r="AA72" s="539"/>
      <c r="AB72" s="539"/>
      <c r="AC72" s="539"/>
      <c r="AG72" s="526"/>
      <c r="AH72" s="530"/>
    </row>
    <row r="73" spans="2:43" ht="12.75" customHeight="1" x14ac:dyDescent="0.2">
      <c r="B73" s="31"/>
      <c r="C73" s="32" t="s">
        <v>30</v>
      </c>
      <c r="D73" s="44"/>
      <c r="E73" s="221">
        <f>tab!F4</f>
        <v>44105</v>
      </c>
      <c r="F73" s="126"/>
      <c r="G73" s="126"/>
      <c r="H73" s="126"/>
      <c r="I73" s="210"/>
      <c r="J73" s="224"/>
      <c r="K73" s="32"/>
      <c r="L73" s="211"/>
      <c r="M73" s="211"/>
      <c r="N73" s="211"/>
      <c r="O73" s="211"/>
      <c r="P73" s="211"/>
      <c r="Q73" s="32"/>
      <c r="R73" s="225"/>
      <c r="S73" s="225"/>
      <c r="T73" s="134"/>
      <c r="U73" s="32"/>
      <c r="V73" s="33"/>
      <c r="Y73" s="539"/>
      <c r="Z73" s="542"/>
      <c r="AA73" s="539"/>
      <c r="AB73" s="539"/>
      <c r="AC73" s="539"/>
      <c r="AG73" s="526"/>
      <c r="AH73" s="530"/>
    </row>
    <row r="74" spans="2:43" ht="12.75" customHeight="1" x14ac:dyDescent="0.2">
      <c r="B74" s="31"/>
      <c r="C74" s="32"/>
      <c r="D74" s="44"/>
      <c r="E74" s="44"/>
      <c r="F74" s="126"/>
      <c r="G74" s="126"/>
      <c r="H74" s="126"/>
      <c r="I74" s="210"/>
      <c r="J74" s="224"/>
      <c r="K74" s="32"/>
      <c r="L74" s="211"/>
      <c r="M74" s="211"/>
      <c r="N74" s="211"/>
      <c r="O74" s="211"/>
      <c r="P74" s="211"/>
      <c r="Q74" s="32"/>
      <c r="R74" s="225"/>
      <c r="S74" s="225"/>
      <c r="T74" s="134"/>
      <c r="U74" s="32"/>
      <c r="V74" s="33"/>
      <c r="Y74" s="539"/>
      <c r="Z74" s="542"/>
      <c r="AA74" s="539"/>
      <c r="AB74" s="539"/>
      <c r="AC74" s="539"/>
      <c r="AG74" s="526"/>
      <c r="AH74" s="530"/>
    </row>
    <row r="75" spans="2:43" ht="12.75" customHeight="1" x14ac:dyDescent="0.2">
      <c r="B75" s="31"/>
      <c r="C75" s="450"/>
      <c r="D75" s="451"/>
      <c r="E75" s="452"/>
      <c r="F75" s="453"/>
      <c r="G75" s="454"/>
      <c r="H75" s="455"/>
      <c r="I75" s="455"/>
      <c r="J75" s="456"/>
      <c r="K75" s="435"/>
      <c r="L75" s="455"/>
      <c r="M75" s="455"/>
      <c r="N75" s="455"/>
      <c r="O75" s="455"/>
      <c r="P75" s="455"/>
      <c r="Q75" s="435"/>
      <c r="R75" s="435"/>
      <c r="S75" s="435"/>
      <c r="T75" s="457"/>
      <c r="U75" s="150"/>
      <c r="V75" s="33"/>
      <c r="AE75" s="521"/>
      <c r="AF75" s="517"/>
      <c r="AI75" s="106"/>
      <c r="AJ75" s="25"/>
      <c r="AK75" s="107"/>
      <c r="AL75" s="108"/>
      <c r="AM75" s="109"/>
      <c r="AN75" s="110"/>
      <c r="AO75" s="107"/>
    </row>
    <row r="76" spans="2:43" ht="12.75" customHeight="1" x14ac:dyDescent="0.2">
      <c r="B76" s="31"/>
      <c r="C76" s="458"/>
      <c r="D76" s="505" t="s">
        <v>201</v>
      </c>
      <c r="E76" s="507"/>
      <c r="F76" s="507"/>
      <c r="G76" s="507"/>
      <c r="H76" s="506"/>
      <c r="I76" s="506"/>
      <c r="J76" s="506"/>
      <c r="K76" s="506"/>
      <c r="L76" s="505" t="s">
        <v>271</v>
      </c>
      <c r="M76" s="509"/>
      <c r="N76" s="505"/>
      <c r="O76" s="505"/>
      <c r="P76" s="549"/>
      <c r="Q76" s="459"/>
      <c r="R76" s="505" t="s">
        <v>269</v>
      </c>
      <c r="S76" s="506"/>
      <c r="T76" s="550"/>
      <c r="U76" s="551"/>
      <c r="V76" s="552"/>
      <c r="W76" s="553"/>
      <c r="X76" s="568"/>
      <c r="Y76" s="534"/>
      <c r="Z76" s="554"/>
      <c r="AA76" s="534"/>
      <c r="AB76" s="534"/>
      <c r="AC76" s="534"/>
      <c r="AD76" s="555"/>
      <c r="AE76" s="555"/>
      <c r="AF76" s="513"/>
      <c r="AG76" s="522"/>
      <c r="AH76" s="523"/>
      <c r="AN76" s="17"/>
      <c r="AO76" s="17"/>
      <c r="AP76" s="117"/>
      <c r="AQ76" s="117"/>
    </row>
    <row r="77" spans="2:43" ht="12.75" customHeight="1" x14ac:dyDescent="0.2">
      <c r="B77" s="31"/>
      <c r="C77" s="458"/>
      <c r="D77" s="460" t="s">
        <v>268</v>
      </c>
      <c r="E77" s="461" t="s">
        <v>25</v>
      </c>
      <c r="F77" s="462" t="s">
        <v>1</v>
      </c>
      <c r="G77" s="463" t="s">
        <v>202</v>
      </c>
      <c r="H77" s="462" t="s">
        <v>35</v>
      </c>
      <c r="I77" s="462" t="s">
        <v>39</v>
      </c>
      <c r="J77" s="464" t="s">
        <v>203</v>
      </c>
      <c r="K77" s="433"/>
      <c r="L77" s="465" t="s">
        <v>259</v>
      </c>
      <c r="M77" s="465" t="s">
        <v>260</v>
      </c>
      <c r="N77" s="465" t="s">
        <v>258</v>
      </c>
      <c r="O77" s="465" t="s">
        <v>259</v>
      </c>
      <c r="P77" s="556" t="s">
        <v>272</v>
      </c>
      <c r="Q77" s="433"/>
      <c r="R77" s="510" t="s">
        <v>29</v>
      </c>
      <c r="S77" s="468" t="s">
        <v>273</v>
      </c>
      <c r="T77" s="557" t="s">
        <v>29</v>
      </c>
      <c r="U77" s="558"/>
      <c r="V77" s="559"/>
      <c r="W77" s="560"/>
      <c r="X77" s="537"/>
      <c r="Y77" s="538" t="s">
        <v>69</v>
      </c>
      <c r="Z77" s="561" t="s">
        <v>274</v>
      </c>
      <c r="AA77" s="537" t="s">
        <v>275</v>
      </c>
      <c r="AB77" s="537" t="s">
        <v>275</v>
      </c>
      <c r="AC77" s="537" t="s">
        <v>276</v>
      </c>
      <c r="AD77" s="562" t="s">
        <v>277</v>
      </c>
      <c r="AE77" s="562" t="s">
        <v>278</v>
      </c>
      <c r="AF77" s="513"/>
      <c r="AG77" s="524" t="s">
        <v>68</v>
      </c>
      <c r="AH77" s="523" t="s">
        <v>225</v>
      </c>
      <c r="AN77" s="17"/>
      <c r="AO77" s="17"/>
      <c r="AP77" s="117"/>
      <c r="AQ77" s="118"/>
    </row>
    <row r="78" spans="2:43" s="18" customFormat="1" ht="12.75" customHeight="1" x14ac:dyDescent="0.2">
      <c r="B78" s="34"/>
      <c r="C78" s="469"/>
      <c r="D78" s="507"/>
      <c r="E78" s="461"/>
      <c r="F78" s="462" t="s">
        <v>2</v>
      </c>
      <c r="G78" s="462" t="s">
        <v>221</v>
      </c>
      <c r="H78" s="462"/>
      <c r="I78" s="462"/>
      <c r="J78" s="464"/>
      <c r="K78" s="433"/>
      <c r="L78" s="465" t="s">
        <v>261</v>
      </c>
      <c r="M78" s="465" t="s">
        <v>262</v>
      </c>
      <c r="N78" s="465" t="s">
        <v>279</v>
      </c>
      <c r="O78" s="465" t="s">
        <v>263</v>
      </c>
      <c r="P78" s="556" t="s">
        <v>64</v>
      </c>
      <c r="Q78" s="433"/>
      <c r="R78" s="467" t="s">
        <v>280</v>
      </c>
      <c r="S78" s="468" t="s">
        <v>264</v>
      </c>
      <c r="T78" s="557" t="s">
        <v>64</v>
      </c>
      <c r="U78" s="563"/>
      <c r="V78" s="564"/>
      <c r="W78" s="565"/>
      <c r="X78" s="534"/>
      <c r="Y78" s="538" t="s">
        <v>32</v>
      </c>
      <c r="Z78" s="567">
        <f>tab!$E$6</f>
        <v>0.6</v>
      </c>
      <c r="AA78" s="537" t="s">
        <v>281</v>
      </c>
      <c r="AB78" s="537" t="s">
        <v>282</v>
      </c>
      <c r="AC78" s="537" t="s">
        <v>283</v>
      </c>
      <c r="AD78" s="562" t="s">
        <v>284</v>
      </c>
      <c r="AE78" s="562" t="s">
        <v>284</v>
      </c>
      <c r="AF78" s="513"/>
      <c r="AG78" s="524"/>
      <c r="AH78" s="525" t="s">
        <v>38</v>
      </c>
      <c r="AQ78" s="113"/>
    </row>
    <row r="79" spans="2:43" ht="12.75" customHeight="1" x14ac:dyDescent="0.2">
      <c r="B79" s="31"/>
      <c r="C79" s="60"/>
      <c r="D79" s="61"/>
      <c r="E79" s="61"/>
      <c r="F79" s="151"/>
      <c r="G79" s="151"/>
      <c r="H79" s="235"/>
      <c r="I79" s="235"/>
      <c r="J79" s="236"/>
      <c r="K79" s="238"/>
      <c r="L79" s="465"/>
      <c r="M79" s="465"/>
      <c r="N79" s="465"/>
      <c r="O79" s="465"/>
      <c r="P79" s="465"/>
      <c r="Q79" s="433"/>
      <c r="R79" s="467"/>
      <c r="S79" s="468"/>
      <c r="T79" s="466"/>
      <c r="U79" s="240"/>
      <c r="V79" s="33"/>
      <c r="Y79" s="538"/>
      <c r="Z79" s="568"/>
      <c r="AA79" s="538"/>
      <c r="AB79" s="538"/>
      <c r="AC79" s="538"/>
      <c r="AE79" s="513"/>
      <c r="AF79" s="513"/>
      <c r="AG79" s="524"/>
      <c r="AH79" s="525"/>
      <c r="AN79" s="17"/>
      <c r="AO79" s="17"/>
      <c r="AQ79" s="114"/>
    </row>
    <row r="80" spans="2:43" x14ac:dyDescent="0.2">
      <c r="B80" s="31"/>
      <c r="C80" s="60"/>
      <c r="D80" s="196" t="str">
        <f>IF(loon!D48="","",loon!D48)</f>
        <v/>
      </c>
      <c r="E80" s="196" t="str">
        <f>IF(loon!E48="","",loon!E48)</f>
        <v>nn</v>
      </c>
      <c r="F80" s="249">
        <f>IF(loon!F48="","",loon!F48+1)</f>
        <v>23</v>
      </c>
      <c r="G80" s="405">
        <f>IF(loon!G48="","",loon!G48)</f>
        <v>31048</v>
      </c>
      <c r="H80" s="250" t="s">
        <v>366</v>
      </c>
      <c r="I80" s="250">
        <v>10</v>
      </c>
      <c r="J80" s="251">
        <f>IF(loon!J48="","",loon!J48)</f>
        <v>1</v>
      </c>
      <c r="K80" s="172"/>
      <c r="L80" s="508">
        <f>IF(loon!L48="",0,loon!L48)</f>
        <v>0</v>
      </c>
      <c r="M80" s="508">
        <f>IF(loon!M48="",0,loon!M48)</f>
        <v>0</v>
      </c>
      <c r="N80" s="543">
        <f t="shared" ref="N80:N99" si="43">IF(J80="","",IF((J80*40)&gt;40,40,((J80*40))))</f>
        <v>40</v>
      </c>
      <c r="O80" s="621">
        <f>IF(J80="","",IF(I80&lt;4,(40*J80),0))</f>
        <v>0</v>
      </c>
      <c r="P80" s="544">
        <f t="shared" ref="P80:P99" si="44">IF(J80="","",(SUM(L80:O80)))</f>
        <v>40</v>
      </c>
      <c r="Q80" s="61"/>
      <c r="R80" s="448">
        <f>IF(J80="","",(((1659*J80)-P80)*AB80))</f>
        <v>66048.173598553345</v>
      </c>
      <c r="S80" s="448">
        <f t="shared" ref="S80:S99" si="45">IF(J80="","",(P80*AC80)+(AA80*AD80)+((AE80*AA80*(1-AF80))))</f>
        <v>1631.8264014466547</v>
      </c>
      <c r="T80" s="474">
        <f t="shared" ref="T80:T99" si="46">IF(J80="","",(R80+S80))</f>
        <v>67680</v>
      </c>
      <c r="U80" s="545"/>
      <c r="V80" s="546"/>
      <c r="W80" s="114"/>
      <c r="X80" s="542"/>
      <c r="Y80" s="539">
        <f t="shared" ref="Y80:Y99" si="47">5/12*VLOOKUP(H80,saltab2020,I80+1,FALSE)+7/12*VLOOKUP(H80,saltab2020,I80+1,FALSE)</f>
        <v>3525</v>
      </c>
      <c r="Z80" s="566">
        <f>tab!$E$6</f>
        <v>0.6</v>
      </c>
      <c r="AA80" s="547">
        <f t="shared" ref="AA80:AA99" si="48">(Y80*12/1659)</f>
        <v>25.49728752260398</v>
      </c>
      <c r="AB80" s="547">
        <f t="shared" ref="AB80:AB99" si="49">(Y80*12*(1+Z80))/1659</f>
        <v>40.795660036166367</v>
      </c>
      <c r="AC80" s="547">
        <f t="shared" ref="AC80:AC99" si="50">AB80-AA80</f>
        <v>15.298372513562388</v>
      </c>
      <c r="AD80" s="548">
        <f t="shared" ref="AD80:AD99" si="51">(N80+O80)</f>
        <v>40</v>
      </c>
      <c r="AE80" s="548">
        <f t="shared" ref="AE80:AE99" si="52">(L80+M80)</f>
        <v>0</v>
      </c>
      <c r="AF80" s="511">
        <f>IF(H80&gt;8,tab!$D$7,tab!$D$9)</f>
        <v>0.5</v>
      </c>
      <c r="AG80" s="526">
        <f t="shared" ref="AG80:AG99" si="53">IF(F80&lt;25,0,IF(F80=25,25,IF(F80&lt;40,0,IF(F80=40,40,IF(F80&gt;=40,0)))))</f>
        <v>0</v>
      </c>
      <c r="AH80" s="525">
        <f t="shared" ref="AH80:AH99" si="54">IF(AG80=25,(Y80*1.08*(J80)/2),IF(AG80=40,(Y80*1.08*(J80)),IF(AG80=0,0)))</f>
        <v>0</v>
      </c>
      <c r="AL80" s="119"/>
    </row>
    <row r="81" spans="2:38" x14ac:dyDescent="0.2">
      <c r="B81" s="31"/>
      <c r="C81" s="60"/>
      <c r="D81" s="196" t="str">
        <f>IF(loon!D49="","",loon!D49)</f>
        <v/>
      </c>
      <c r="E81" s="196" t="str">
        <f>IF(loon!E49="","",loon!E49)</f>
        <v>pp</v>
      </c>
      <c r="F81" s="249">
        <f>IF(loon!F49="","",loon!F49+1)</f>
        <v>22</v>
      </c>
      <c r="G81" s="405">
        <f>IF(loon!G49="","",loon!G49)</f>
        <v>31049</v>
      </c>
      <c r="H81" s="249" t="s">
        <v>370</v>
      </c>
      <c r="I81" s="250">
        <v>10</v>
      </c>
      <c r="J81" s="251">
        <f>IF(loon!J49="","",loon!J49)</f>
        <v>1</v>
      </c>
      <c r="K81" s="172"/>
      <c r="L81" s="508">
        <f>IF(loon!L49="",0,loon!L49)</f>
        <v>0</v>
      </c>
      <c r="M81" s="508">
        <f>IF(loon!M49="",0,loon!M49)</f>
        <v>0</v>
      </c>
      <c r="N81" s="543">
        <f t="shared" si="43"/>
        <v>40</v>
      </c>
      <c r="O81" s="621">
        <f>IF(J81="","",IF(I81&lt;4,(40*J81),0))</f>
        <v>0</v>
      </c>
      <c r="P81" s="544">
        <f t="shared" si="44"/>
        <v>40</v>
      </c>
      <c r="Q81" s="61"/>
      <c r="R81" s="448">
        <f t="shared" ref="R81:R99" si="55">IF(J81="","",(((1659*J81)-P81)*AB81))</f>
        <v>83023.959493670904</v>
      </c>
      <c r="S81" s="448">
        <f t="shared" si="45"/>
        <v>2051.2405063291144</v>
      </c>
      <c r="T81" s="474">
        <f t="shared" si="46"/>
        <v>85075.200000000012</v>
      </c>
      <c r="U81" s="545"/>
      <c r="V81" s="546"/>
      <c r="W81" s="114"/>
      <c r="X81" s="542"/>
      <c r="Y81" s="539">
        <f t="shared" si="47"/>
        <v>4431</v>
      </c>
      <c r="Z81" s="566">
        <f>tab!$E$6</f>
        <v>0.6</v>
      </c>
      <c r="AA81" s="547">
        <f t="shared" si="48"/>
        <v>32.050632911392405</v>
      </c>
      <c r="AB81" s="547">
        <f t="shared" si="49"/>
        <v>51.281012658227858</v>
      </c>
      <c r="AC81" s="547">
        <f t="shared" si="50"/>
        <v>19.230379746835453</v>
      </c>
      <c r="AD81" s="548">
        <f t="shared" si="51"/>
        <v>40</v>
      </c>
      <c r="AE81" s="548">
        <f t="shared" si="52"/>
        <v>0</v>
      </c>
      <c r="AF81" s="511">
        <f>IF(H81&gt;8,tab!$D$7,tab!$D$9)</f>
        <v>0.5</v>
      </c>
      <c r="AG81" s="526">
        <f t="shared" si="53"/>
        <v>0</v>
      </c>
      <c r="AH81" s="525">
        <f t="shared" si="54"/>
        <v>0</v>
      </c>
      <c r="AL81" s="119"/>
    </row>
    <row r="82" spans="2:38" x14ac:dyDescent="0.2">
      <c r="B82" s="31"/>
      <c r="C82" s="60"/>
      <c r="D82" s="196" t="str">
        <f>IF(loon!D50="","",loon!D50)</f>
        <v/>
      </c>
      <c r="E82" s="196" t="str">
        <f>IF(loon!E50="","",loon!E50)</f>
        <v/>
      </c>
      <c r="F82" s="249" t="str">
        <f>IF(loon!F50="","",loon!F50+1)</f>
        <v/>
      </c>
      <c r="G82" s="405" t="str">
        <f>IF(loon!G50="","",loon!G50)</f>
        <v/>
      </c>
      <c r="H82" s="250"/>
      <c r="I82" s="250"/>
      <c r="J82" s="251" t="str">
        <f>IF(loon!J50="","",loon!J50)</f>
        <v/>
      </c>
      <c r="K82" s="172"/>
      <c r="L82" s="508">
        <f>IF(loon!L50="",0,loon!L50)</f>
        <v>0</v>
      </c>
      <c r="M82" s="508">
        <f>IF(loon!M50="",0,loon!M50)</f>
        <v>0</v>
      </c>
      <c r="N82" s="543" t="str">
        <f t="shared" si="43"/>
        <v/>
      </c>
      <c r="O82" s="621" t="str">
        <f t="shared" ref="O82:O99" si="56">IF(J82="","",IF(I82&lt;4,(40*J82),0))</f>
        <v/>
      </c>
      <c r="P82" s="544" t="str">
        <f t="shared" si="44"/>
        <v/>
      </c>
      <c r="Q82" s="61"/>
      <c r="R82" s="448" t="str">
        <f t="shared" si="55"/>
        <v/>
      </c>
      <c r="S82" s="448" t="str">
        <f t="shared" si="45"/>
        <v/>
      </c>
      <c r="T82" s="474" t="str">
        <f t="shared" si="46"/>
        <v/>
      </c>
      <c r="U82" s="545"/>
      <c r="V82" s="546"/>
      <c r="W82" s="114"/>
      <c r="X82" s="542"/>
      <c r="Y82" s="539" t="e">
        <f t="shared" si="47"/>
        <v>#N/A</v>
      </c>
      <c r="Z82" s="566">
        <f>tab!$E$6</f>
        <v>0.6</v>
      </c>
      <c r="AA82" s="547" t="e">
        <f t="shared" si="48"/>
        <v>#N/A</v>
      </c>
      <c r="AB82" s="547" t="e">
        <f t="shared" si="49"/>
        <v>#N/A</v>
      </c>
      <c r="AC82" s="547" t="e">
        <f t="shared" si="50"/>
        <v>#N/A</v>
      </c>
      <c r="AD82" s="548" t="e">
        <f t="shared" si="51"/>
        <v>#VALUE!</v>
      </c>
      <c r="AE82" s="548">
        <f t="shared" si="52"/>
        <v>0</v>
      </c>
      <c r="AF82" s="511">
        <f>IF(H82&gt;8,tab!$D$7,tab!$D$9)</f>
        <v>0.4</v>
      </c>
      <c r="AG82" s="526">
        <f t="shared" si="53"/>
        <v>0</v>
      </c>
      <c r="AH82" s="525">
        <f t="shared" si="54"/>
        <v>0</v>
      </c>
      <c r="AL82" s="119"/>
    </row>
    <row r="83" spans="2:38" x14ac:dyDescent="0.2">
      <c r="B83" s="31"/>
      <c r="C83" s="60"/>
      <c r="D83" s="196" t="str">
        <f>IF(loon!D51="","",loon!D51)</f>
        <v/>
      </c>
      <c r="E83" s="196" t="str">
        <f>IF(loon!E51="","",loon!E51)</f>
        <v/>
      </c>
      <c r="F83" s="249" t="str">
        <f>IF(loon!F51="","",loon!F51+1)</f>
        <v/>
      </c>
      <c r="G83" s="405" t="str">
        <f>IF(loon!G51="","",loon!G51)</f>
        <v/>
      </c>
      <c r="H83" s="250"/>
      <c r="I83" s="250"/>
      <c r="J83" s="251" t="str">
        <f>IF(loon!J51="","",loon!J51)</f>
        <v/>
      </c>
      <c r="K83" s="172"/>
      <c r="L83" s="508">
        <f>IF(loon!L51="",0,loon!L51)</f>
        <v>0</v>
      </c>
      <c r="M83" s="508">
        <f>IF(loon!M51="",0,loon!M51)</f>
        <v>0</v>
      </c>
      <c r="N83" s="543" t="str">
        <f t="shared" si="43"/>
        <v/>
      </c>
      <c r="O83" s="621" t="str">
        <f t="shared" si="56"/>
        <v/>
      </c>
      <c r="P83" s="544" t="str">
        <f t="shared" si="44"/>
        <v/>
      </c>
      <c r="Q83" s="61"/>
      <c r="R83" s="448" t="str">
        <f t="shared" si="55"/>
        <v/>
      </c>
      <c r="S83" s="448" t="str">
        <f t="shared" si="45"/>
        <v/>
      </c>
      <c r="T83" s="474" t="str">
        <f t="shared" si="46"/>
        <v/>
      </c>
      <c r="U83" s="545"/>
      <c r="V83" s="546"/>
      <c r="W83" s="114"/>
      <c r="X83" s="542"/>
      <c r="Y83" s="539" t="e">
        <f t="shared" si="47"/>
        <v>#N/A</v>
      </c>
      <c r="Z83" s="566">
        <f>tab!$E$6</f>
        <v>0.6</v>
      </c>
      <c r="AA83" s="547" t="e">
        <f t="shared" si="48"/>
        <v>#N/A</v>
      </c>
      <c r="AB83" s="547" t="e">
        <f t="shared" si="49"/>
        <v>#N/A</v>
      </c>
      <c r="AC83" s="547" t="e">
        <f t="shared" si="50"/>
        <v>#N/A</v>
      </c>
      <c r="AD83" s="548" t="e">
        <f t="shared" si="51"/>
        <v>#VALUE!</v>
      </c>
      <c r="AE83" s="548">
        <f t="shared" si="52"/>
        <v>0</v>
      </c>
      <c r="AF83" s="511">
        <f>IF(H83&gt;8,tab!$D$7,tab!$D$9)</f>
        <v>0.4</v>
      </c>
      <c r="AG83" s="526">
        <f t="shared" si="53"/>
        <v>0</v>
      </c>
      <c r="AH83" s="525">
        <f t="shared" si="54"/>
        <v>0</v>
      </c>
      <c r="AL83" s="119"/>
    </row>
    <row r="84" spans="2:38" x14ac:dyDescent="0.2">
      <c r="B84" s="31"/>
      <c r="C84" s="60"/>
      <c r="D84" s="196" t="str">
        <f>IF(loon!D52="","",loon!D52)</f>
        <v/>
      </c>
      <c r="E84" s="196" t="str">
        <f>IF(loon!E52="","",loon!E52)</f>
        <v/>
      </c>
      <c r="F84" s="249" t="str">
        <f>IF(loon!F52="","",loon!F52+1)</f>
        <v/>
      </c>
      <c r="G84" s="405" t="str">
        <f>IF(loon!G52="","",loon!G52)</f>
        <v/>
      </c>
      <c r="H84" s="250"/>
      <c r="I84" s="250"/>
      <c r="J84" s="251" t="str">
        <f>IF(loon!J52="","",loon!J52)</f>
        <v/>
      </c>
      <c r="K84" s="172"/>
      <c r="L84" s="508">
        <f>IF(loon!L52="",0,loon!L52)</f>
        <v>0</v>
      </c>
      <c r="M84" s="508">
        <f>IF(loon!M52="",0,loon!M52)</f>
        <v>0</v>
      </c>
      <c r="N84" s="543" t="str">
        <f t="shared" si="43"/>
        <v/>
      </c>
      <c r="O84" s="621" t="str">
        <f t="shared" si="56"/>
        <v/>
      </c>
      <c r="P84" s="544" t="str">
        <f t="shared" si="44"/>
        <v/>
      </c>
      <c r="Q84" s="61"/>
      <c r="R84" s="448" t="str">
        <f t="shared" si="55"/>
        <v/>
      </c>
      <c r="S84" s="448" t="str">
        <f t="shared" si="45"/>
        <v/>
      </c>
      <c r="T84" s="474" t="str">
        <f t="shared" si="46"/>
        <v/>
      </c>
      <c r="U84" s="545"/>
      <c r="V84" s="546"/>
      <c r="W84" s="114"/>
      <c r="X84" s="542"/>
      <c r="Y84" s="539" t="e">
        <f t="shared" si="47"/>
        <v>#N/A</v>
      </c>
      <c r="Z84" s="566">
        <f>tab!$E$6</f>
        <v>0.6</v>
      </c>
      <c r="AA84" s="547" t="e">
        <f t="shared" si="48"/>
        <v>#N/A</v>
      </c>
      <c r="AB84" s="547" t="e">
        <f t="shared" si="49"/>
        <v>#N/A</v>
      </c>
      <c r="AC84" s="547" t="e">
        <f t="shared" si="50"/>
        <v>#N/A</v>
      </c>
      <c r="AD84" s="548" t="e">
        <f t="shared" si="51"/>
        <v>#VALUE!</v>
      </c>
      <c r="AE84" s="548">
        <f t="shared" si="52"/>
        <v>0</v>
      </c>
      <c r="AF84" s="511">
        <f>IF(H84&gt;8,tab!$D$7,tab!$D$9)</f>
        <v>0.4</v>
      </c>
      <c r="AG84" s="526">
        <f t="shared" si="53"/>
        <v>0</v>
      </c>
      <c r="AH84" s="525">
        <f t="shared" si="54"/>
        <v>0</v>
      </c>
      <c r="AL84" s="119"/>
    </row>
    <row r="85" spans="2:38" x14ac:dyDescent="0.2">
      <c r="B85" s="31"/>
      <c r="C85" s="60"/>
      <c r="D85" s="196" t="str">
        <f>IF(loon!D53="","",loon!D53)</f>
        <v/>
      </c>
      <c r="E85" s="196" t="str">
        <f>IF(loon!E53="","",loon!E53)</f>
        <v/>
      </c>
      <c r="F85" s="249" t="str">
        <f>IF(loon!F53="","",loon!F53+1)</f>
        <v/>
      </c>
      <c r="G85" s="405" t="str">
        <f>IF(loon!G53="","",loon!G53)</f>
        <v/>
      </c>
      <c r="H85" s="250"/>
      <c r="I85" s="250"/>
      <c r="J85" s="251" t="str">
        <f>IF(loon!J53="","",loon!J53)</f>
        <v/>
      </c>
      <c r="K85" s="172"/>
      <c r="L85" s="508">
        <f>IF(loon!L53="",0,loon!L53)</f>
        <v>0</v>
      </c>
      <c r="M85" s="508">
        <f>IF(loon!M53="",0,loon!M53)</f>
        <v>0</v>
      </c>
      <c r="N85" s="543" t="str">
        <f t="shared" si="43"/>
        <v/>
      </c>
      <c r="O85" s="621" t="str">
        <f t="shared" si="56"/>
        <v/>
      </c>
      <c r="P85" s="544" t="str">
        <f t="shared" si="44"/>
        <v/>
      </c>
      <c r="Q85" s="61"/>
      <c r="R85" s="448" t="str">
        <f t="shared" si="55"/>
        <v/>
      </c>
      <c r="S85" s="448" t="str">
        <f t="shared" si="45"/>
        <v/>
      </c>
      <c r="T85" s="474" t="str">
        <f t="shared" si="46"/>
        <v/>
      </c>
      <c r="U85" s="545"/>
      <c r="V85" s="546"/>
      <c r="W85" s="114"/>
      <c r="X85" s="542"/>
      <c r="Y85" s="539" t="e">
        <f t="shared" si="47"/>
        <v>#N/A</v>
      </c>
      <c r="Z85" s="566">
        <f>tab!$E$6</f>
        <v>0.6</v>
      </c>
      <c r="AA85" s="547" t="e">
        <f t="shared" si="48"/>
        <v>#N/A</v>
      </c>
      <c r="AB85" s="547" t="e">
        <f t="shared" si="49"/>
        <v>#N/A</v>
      </c>
      <c r="AC85" s="547" t="e">
        <f t="shared" si="50"/>
        <v>#N/A</v>
      </c>
      <c r="AD85" s="548" t="e">
        <f t="shared" si="51"/>
        <v>#VALUE!</v>
      </c>
      <c r="AE85" s="548">
        <f t="shared" si="52"/>
        <v>0</v>
      </c>
      <c r="AF85" s="511">
        <f>IF(H85&gt;8,tab!$D$7,tab!$D$9)</f>
        <v>0.4</v>
      </c>
      <c r="AG85" s="526">
        <f t="shared" si="53"/>
        <v>0</v>
      </c>
      <c r="AH85" s="525">
        <f t="shared" si="54"/>
        <v>0</v>
      </c>
      <c r="AL85" s="119"/>
    </row>
    <row r="86" spans="2:38" x14ac:dyDescent="0.2">
      <c r="B86" s="31"/>
      <c r="C86" s="60"/>
      <c r="D86" s="196" t="str">
        <f>IF(loon!D54="","",loon!D54)</f>
        <v/>
      </c>
      <c r="E86" s="196" t="str">
        <f>IF(loon!E54="","",loon!E54)</f>
        <v/>
      </c>
      <c r="F86" s="249" t="str">
        <f>IF(loon!F54="","",loon!F54+1)</f>
        <v/>
      </c>
      <c r="G86" s="405" t="str">
        <f>IF(loon!G54="","",loon!G54)</f>
        <v/>
      </c>
      <c r="H86" s="250"/>
      <c r="I86" s="250"/>
      <c r="J86" s="251" t="str">
        <f>IF(loon!J54="","",loon!J54)</f>
        <v/>
      </c>
      <c r="K86" s="172"/>
      <c r="L86" s="508">
        <f>IF(loon!L54="",0,loon!L54)</f>
        <v>0</v>
      </c>
      <c r="M86" s="508">
        <f>IF(loon!M54="",0,loon!M54)</f>
        <v>0</v>
      </c>
      <c r="N86" s="543" t="str">
        <f t="shared" si="43"/>
        <v/>
      </c>
      <c r="O86" s="621" t="str">
        <f t="shared" si="56"/>
        <v/>
      </c>
      <c r="P86" s="544" t="str">
        <f t="shared" si="44"/>
        <v/>
      </c>
      <c r="Q86" s="61"/>
      <c r="R86" s="448" t="str">
        <f t="shared" si="55"/>
        <v/>
      </c>
      <c r="S86" s="448" t="str">
        <f t="shared" si="45"/>
        <v/>
      </c>
      <c r="T86" s="474" t="str">
        <f t="shared" si="46"/>
        <v/>
      </c>
      <c r="U86" s="545"/>
      <c r="V86" s="546"/>
      <c r="W86" s="114"/>
      <c r="X86" s="542"/>
      <c r="Y86" s="539" t="e">
        <f t="shared" si="47"/>
        <v>#N/A</v>
      </c>
      <c r="Z86" s="566">
        <f>tab!$E$6</f>
        <v>0.6</v>
      </c>
      <c r="AA86" s="547" t="e">
        <f t="shared" si="48"/>
        <v>#N/A</v>
      </c>
      <c r="AB86" s="547" t="e">
        <f t="shared" si="49"/>
        <v>#N/A</v>
      </c>
      <c r="AC86" s="547" t="e">
        <f t="shared" si="50"/>
        <v>#N/A</v>
      </c>
      <c r="AD86" s="548" t="e">
        <f t="shared" si="51"/>
        <v>#VALUE!</v>
      </c>
      <c r="AE86" s="548">
        <f t="shared" si="52"/>
        <v>0</v>
      </c>
      <c r="AF86" s="511">
        <f>IF(H86&gt;8,tab!$D$7,tab!$D$9)</f>
        <v>0.4</v>
      </c>
      <c r="AG86" s="526">
        <f t="shared" si="53"/>
        <v>0</v>
      </c>
      <c r="AH86" s="525">
        <f t="shared" si="54"/>
        <v>0</v>
      </c>
      <c r="AL86" s="119"/>
    </row>
    <row r="87" spans="2:38" x14ac:dyDescent="0.2">
      <c r="B87" s="31"/>
      <c r="C87" s="60"/>
      <c r="D87" s="196" t="str">
        <f>IF(loon!D55="","",loon!D55)</f>
        <v/>
      </c>
      <c r="E87" s="196" t="str">
        <f>IF(loon!E55="","",loon!E55)</f>
        <v/>
      </c>
      <c r="F87" s="249" t="str">
        <f>IF(loon!F55="","",loon!F55+1)</f>
        <v/>
      </c>
      <c r="G87" s="405" t="str">
        <f>IF(loon!G55="","",loon!G55)</f>
        <v/>
      </c>
      <c r="H87" s="250"/>
      <c r="I87" s="250"/>
      <c r="J87" s="251" t="str">
        <f>IF(loon!J55="","",loon!J55)</f>
        <v/>
      </c>
      <c r="K87" s="172"/>
      <c r="L87" s="508">
        <f>IF(loon!L55="",0,loon!L55)</f>
        <v>0</v>
      </c>
      <c r="M87" s="508">
        <f>IF(loon!M55="",0,loon!M55)</f>
        <v>0</v>
      </c>
      <c r="N87" s="543" t="str">
        <f t="shared" si="43"/>
        <v/>
      </c>
      <c r="O87" s="621" t="str">
        <f t="shared" si="56"/>
        <v/>
      </c>
      <c r="P87" s="544" t="str">
        <f t="shared" si="44"/>
        <v/>
      </c>
      <c r="Q87" s="61"/>
      <c r="R87" s="448" t="str">
        <f t="shared" si="55"/>
        <v/>
      </c>
      <c r="S87" s="448" t="str">
        <f t="shared" si="45"/>
        <v/>
      </c>
      <c r="T87" s="474" t="str">
        <f t="shared" si="46"/>
        <v/>
      </c>
      <c r="U87" s="545"/>
      <c r="V87" s="546"/>
      <c r="W87" s="114"/>
      <c r="X87" s="542"/>
      <c r="Y87" s="539" t="e">
        <f t="shared" si="47"/>
        <v>#N/A</v>
      </c>
      <c r="Z87" s="566">
        <f>tab!$E$6</f>
        <v>0.6</v>
      </c>
      <c r="AA87" s="547" t="e">
        <f t="shared" si="48"/>
        <v>#N/A</v>
      </c>
      <c r="AB87" s="547" t="e">
        <f t="shared" si="49"/>
        <v>#N/A</v>
      </c>
      <c r="AC87" s="547" t="e">
        <f t="shared" si="50"/>
        <v>#N/A</v>
      </c>
      <c r="AD87" s="548" t="e">
        <f t="shared" si="51"/>
        <v>#VALUE!</v>
      </c>
      <c r="AE87" s="548">
        <f t="shared" si="52"/>
        <v>0</v>
      </c>
      <c r="AF87" s="511">
        <f>IF(H87&gt;8,tab!$D$7,tab!$D$9)</f>
        <v>0.4</v>
      </c>
      <c r="AG87" s="526">
        <f t="shared" si="53"/>
        <v>0</v>
      </c>
      <c r="AH87" s="525">
        <f t="shared" si="54"/>
        <v>0</v>
      </c>
      <c r="AL87" s="119"/>
    </row>
    <row r="88" spans="2:38" x14ac:dyDescent="0.2">
      <c r="B88" s="31"/>
      <c r="C88" s="60"/>
      <c r="D88" s="196" t="str">
        <f>IF(loon!D56="","",loon!D56)</f>
        <v/>
      </c>
      <c r="E88" s="196" t="str">
        <f>IF(loon!E56="","",loon!E56)</f>
        <v/>
      </c>
      <c r="F88" s="249" t="str">
        <f>IF(loon!F56="","",loon!F56+1)</f>
        <v/>
      </c>
      <c r="G88" s="405" t="str">
        <f>IF(loon!G56="","",loon!G56)</f>
        <v/>
      </c>
      <c r="H88" s="250"/>
      <c r="I88" s="250"/>
      <c r="J88" s="251" t="str">
        <f>IF(loon!J56="","",loon!J56)</f>
        <v/>
      </c>
      <c r="K88" s="172"/>
      <c r="L88" s="508">
        <f>IF(loon!L56="",0,loon!L56)</f>
        <v>0</v>
      </c>
      <c r="M88" s="508">
        <f>IF(loon!M56="",0,loon!M56)</f>
        <v>0</v>
      </c>
      <c r="N88" s="543" t="str">
        <f t="shared" si="43"/>
        <v/>
      </c>
      <c r="O88" s="621" t="str">
        <f t="shared" si="56"/>
        <v/>
      </c>
      <c r="P88" s="544" t="str">
        <f t="shared" si="44"/>
        <v/>
      </c>
      <c r="Q88" s="61"/>
      <c r="R88" s="448" t="str">
        <f t="shared" si="55"/>
        <v/>
      </c>
      <c r="S88" s="448" t="str">
        <f t="shared" si="45"/>
        <v/>
      </c>
      <c r="T88" s="474" t="str">
        <f t="shared" si="46"/>
        <v/>
      </c>
      <c r="U88" s="545"/>
      <c r="V88" s="546"/>
      <c r="W88" s="114"/>
      <c r="X88" s="542"/>
      <c r="Y88" s="539" t="e">
        <f t="shared" si="47"/>
        <v>#N/A</v>
      </c>
      <c r="Z88" s="566">
        <f>tab!$E$6</f>
        <v>0.6</v>
      </c>
      <c r="AA88" s="547" t="e">
        <f t="shared" si="48"/>
        <v>#N/A</v>
      </c>
      <c r="AB88" s="547" t="e">
        <f t="shared" si="49"/>
        <v>#N/A</v>
      </c>
      <c r="AC88" s="547" t="e">
        <f t="shared" si="50"/>
        <v>#N/A</v>
      </c>
      <c r="AD88" s="548" t="e">
        <f t="shared" si="51"/>
        <v>#VALUE!</v>
      </c>
      <c r="AE88" s="548">
        <f t="shared" si="52"/>
        <v>0</v>
      </c>
      <c r="AF88" s="511">
        <f>IF(H88&gt;8,tab!$D$7,tab!$D$9)</f>
        <v>0.4</v>
      </c>
      <c r="AG88" s="526">
        <f t="shared" si="53"/>
        <v>0</v>
      </c>
      <c r="AH88" s="525">
        <f t="shared" si="54"/>
        <v>0</v>
      </c>
      <c r="AL88" s="119"/>
    </row>
    <row r="89" spans="2:38" x14ac:dyDescent="0.2">
      <c r="B89" s="31"/>
      <c r="C89" s="60"/>
      <c r="D89" s="196" t="str">
        <f>IF(loon!D57="","",loon!D57)</f>
        <v/>
      </c>
      <c r="E89" s="196" t="str">
        <f>IF(loon!E57="","",loon!E57)</f>
        <v/>
      </c>
      <c r="F89" s="249" t="str">
        <f>IF(loon!F57="","",loon!F57+1)</f>
        <v/>
      </c>
      <c r="G89" s="405" t="str">
        <f>IF(loon!G57="","",loon!G57)</f>
        <v/>
      </c>
      <c r="H89" s="250"/>
      <c r="I89" s="250"/>
      <c r="J89" s="251" t="str">
        <f>IF(loon!J57="","",loon!J57)</f>
        <v/>
      </c>
      <c r="K89" s="172"/>
      <c r="L89" s="508">
        <f>IF(loon!L57="",0,loon!L57)</f>
        <v>0</v>
      </c>
      <c r="M89" s="508">
        <f>IF(loon!M57="",0,loon!M57)</f>
        <v>0</v>
      </c>
      <c r="N89" s="543" t="str">
        <f t="shared" si="43"/>
        <v/>
      </c>
      <c r="O89" s="621" t="str">
        <f t="shared" si="56"/>
        <v/>
      </c>
      <c r="P89" s="544" t="str">
        <f t="shared" si="44"/>
        <v/>
      </c>
      <c r="Q89" s="61"/>
      <c r="R89" s="448" t="str">
        <f t="shared" si="55"/>
        <v/>
      </c>
      <c r="S89" s="448" t="str">
        <f t="shared" si="45"/>
        <v/>
      </c>
      <c r="T89" s="474" t="str">
        <f t="shared" si="46"/>
        <v/>
      </c>
      <c r="U89" s="545"/>
      <c r="V89" s="546"/>
      <c r="W89" s="114"/>
      <c r="X89" s="542"/>
      <c r="Y89" s="539" t="e">
        <f t="shared" si="47"/>
        <v>#N/A</v>
      </c>
      <c r="Z89" s="566">
        <f>tab!$E$6</f>
        <v>0.6</v>
      </c>
      <c r="AA89" s="547" t="e">
        <f t="shared" si="48"/>
        <v>#N/A</v>
      </c>
      <c r="AB89" s="547" t="e">
        <f t="shared" si="49"/>
        <v>#N/A</v>
      </c>
      <c r="AC89" s="547" t="e">
        <f t="shared" si="50"/>
        <v>#N/A</v>
      </c>
      <c r="AD89" s="548" t="e">
        <f t="shared" si="51"/>
        <v>#VALUE!</v>
      </c>
      <c r="AE89" s="548">
        <f t="shared" si="52"/>
        <v>0</v>
      </c>
      <c r="AF89" s="511">
        <f>IF(H89&gt;8,tab!$D$7,tab!$D$9)</f>
        <v>0.4</v>
      </c>
      <c r="AG89" s="526">
        <f t="shared" si="53"/>
        <v>0</v>
      </c>
      <c r="AH89" s="525">
        <f t="shared" si="54"/>
        <v>0</v>
      </c>
      <c r="AL89" s="119"/>
    </row>
    <row r="90" spans="2:38" x14ac:dyDescent="0.2">
      <c r="B90" s="31"/>
      <c r="C90" s="60"/>
      <c r="D90" s="196" t="str">
        <f>IF(loon!D58="","",loon!D58)</f>
        <v/>
      </c>
      <c r="E90" s="196" t="str">
        <f>IF(loon!E58="","",loon!E58)</f>
        <v/>
      </c>
      <c r="F90" s="249" t="str">
        <f>IF(loon!F58="","",loon!F58+1)</f>
        <v/>
      </c>
      <c r="G90" s="405" t="str">
        <f>IF(loon!G58="","",loon!G58)</f>
        <v/>
      </c>
      <c r="H90" s="250"/>
      <c r="I90" s="250"/>
      <c r="J90" s="251" t="str">
        <f>IF(loon!J58="","",loon!J58)</f>
        <v/>
      </c>
      <c r="K90" s="172"/>
      <c r="L90" s="508">
        <f>IF(loon!L58="",0,loon!L58)</f>
        <v>0</v>
      </c>
      <c r="M90" s="508">
        <f>IF(loon!M58="",0,loon!M58)</f>
        <v>0</v>
      </c>
      <c r="N90" s="543" t="str">
        <f t="shared" si="43"/>
        <v/>
      </c>
      <c r="O90" s="621" t="str">
        <f t="shared" si="56"/>
        <v/>
      </c>
      <c r="P90" s="544" t="str">
        <f t="shared" si="44"/>
        <v/>
      </c>
      <c r="Q90" s="61"/>
      <c r="R90" s="448" t="str">
        <f t="shared" si="55"/>
        <v/>
      </c>
      <c r="S90" s="448" t="str">
        <f t="shared" si="45"/>
        <v/>
      </c>
      <c r="T90" s="474" t="str">
        <f t="shared" si="46"/>
        <v/>
      </c>
      <c r="U90" s="545"/>
      <c r="V90" s="546"/>
      <c r="W90" s="114"/>
      <c r="X90" s="542"/>
      <c r="Y90" s="539" t="e">
        <f t="shared" si="47"/>
        <v>#N/A</v>
      </c>
      <c r="Z90" s="566">
        <f>tab!$E$6</f>
        <v>0.6</v>
      </c>
      <c r="AA90" s="547" t="e">
        <f t="shared" si="48"/>
        <v>#N/A</v>
      </c>
      <c r="AB90" s="547" t="e">
        <f t="shared" si="49"/>
        <v>#N/A</v>
      </c>
      <c r="AC90" s="547" t="e">
        <f t="shared" si="50"/>
        <v>#N/A</v>
      </c>
      <c r="AD90" s="548" t="e">
        <f t="shared" si="51"/>
        <v>#VALUE!</v>
      </c>
      <c r="AE90" s="548">
        <f t="shared" si="52"/>
        <v>0</v>
      </c>
      <c r="AF90" s="511">
        <f>IF(H90&gt;8,tab!$D$7,tab!$D$9)</f>
        <v>0.4</v>
      </c>
      <c r="AG90" s="526">
        <f t="shared" si="53"/>
        <v>0</v>
      </c>
      <c r="AH90" s="525">
        <f t="shared" si="54"/>
        <v>0</v>
      </c>
      <c r="AL90" s="119"/>
    </row>
    <row r="91" spans="2:38" x14ac:dyDescent="0.2">
      <c r="B91" s="31"/>
      <c r="C91" s="60"/>
      <c r="D91" s="196" t="str">
        <f>IF(loon!D59="","",loon!D59)</f>
        <v/>
      </c>
      <c r="E91" s="196" t="str">
        <f>IF(loon!E59="","",loon!E59)</f>
        <v/>
      </c>
      <c r="F91" s="249" t="str">
        <f>IF(loon!F59="","",loon!F59+1)</f>
        <v/>
      </c>
      <c r="G91" s="405" t="str">
        <f>IF(loon!G59="","",loon!G59)</f>
        <v/>
      </c>
      <c r="H91" s="250"/>
      <c r="I91" s="250"/>
      <c r="J91" s="251" t="str">
        <f>IF(loon!J59="","",loon!J59)</f>
        <v/>
      </c>
      <c r="K91" s="172"/>
      <c r="L91" s="508">
        <f>IF(loon!L59="",0,loon!L59)</f>
        <v>0</v>
      </c>
      <c r="M91" s="508">
        <f>IF(loon!M59="",0,loon!M59)</f>
        <v>0</v>
      </c>
      <c r="N91" s="543" t="str">
        <f t="shared" si="43"/>
        <v/>
      </c>
      <c r="O91" s="621" t="str">
        <f t="shared" si="56"/>
        <v/>
      </c>
      <c r="P91" s="544" t="str">
        <f t="shared" si="44"/>
        <v/>
      </c>
      <c r="Q91" s="61"/>
      <c r="R91" s="448" t="str">
        <f t="shared" si="55"/>
        <v/>
      </c>
      <c r="S91" s="448" t="str">
        <f t="shared" si="45"/>
        <v/>
      </c>
      <c r="T91" s="474" t="str">
        <f t="shared" si="46"/>
        <v/>
      </c>
      <c r="U91" s="545"/>
      <c r="V91" s="546"/>
      <c r="W91" s="114"/>
      <c r="X91" s="542"/>
      <c r="Y91" s="539" t="e">
        <f t="shared" si="47"/>
        <v>#N/A</v>
      </c>
      <c r="Z91" s="566">
        <f>tab!$E$6</f>
        <v>0.6</v>
      </c>
      <c r="AA91" s="547" t="e">
        <f t="shared" si="48"/>
        <v>#N/A</v>
      </c>
      <c r="AB91" s="547" t="e">
        <f t="shared" si="49"/>
        <v>#N/A</v>
      </c>
      <c r="AC91" s="547" t="e">
        <f t="shared" si="50"/>
        <v>#N/A</v>
      </c>
      <c r="AD91" s="548" t="e">
        <f t="shared" si="51"/>
        <v>#VALUE!</v>
      </c>
      <c r="AE91" s="548">
        <f t="shared" si="52"/>
        <v>0</v>
      </c>
      <c r="AF91" s="511">
        <f>IF(H91&gt;8,tab!$D$7,tab!$D$9)</f>
        <v>0.4</v>
      </c>
      <c r="AG91" s="526">
        <f t="shared" si="53"/>
        <v>0</v>
      </c>
      <c r="AH91" s="525">
        <f t="shared" si="54"/>
        <v>0</v>
      </c>
      <c r="AL91" s="119"/>
    </row>
    <row r="92" spans="2:38" x14ac:dyDescent="0.2">
      <c r="B92" s="31"/>
      <c r="C92" s="60"/>
      <c r="D92" s="196" t="str">
        <f>IF(loon!D60="","",loon!D60)</f>
        <v/>
      </c>
      <c r="E92" s="196" t="str">
        <f>IF(loon!E60="","",loon!E60)</f>
        <v/>
      </c>
      <c r="F92" s="249" t="str">
        <f>IF(loon!F60="","",loon!F60+1)</f>
        <v/>
      </c>
      <c r="G92" s="405" t="str">
        <f>IF(loon!G60="","",loon!G60)</f>
        <v/>
      </c>
      <c r="H92" s="250"/>
      <c r="I92" s="250"/>
      <c r="J92" s="251" t="str">
        <f>IF(loon!J60="","",loon!J60)</f>
        <v/>
      </c>
      <c r="K92" s="172"/>
      <c r="L92" s="508">
        <f>IF(loon!L60="",0,loon!L60)</f>
        <v>0</v>
      </c>
      <c r="M92" s="508">
        <f>IF(loon!M60="",0,loon!M60)</f>
        <v>0</v>
      </c>
      <c r="N92" s="543" t="str">
        <f t="shared" si="43"/>
        <v/>
      </c>
      <c r="O92" s="621" t="str">
        <f t="shared" si="56"/>
        <v/>
      </c>
      <c r="P92" s="544" t="str">
        <f t="shared" si="44"/>
        <v/>
      </c>
      <c r="Q92" s="61"/>
      <c r="R92" s="448" t="str">
        <f t="shared" si="55"/>
        <v/>
      </c>
      <c r="S92" s="448" t="str">
        <f t="shared" si="45"/>
        <v/>
      </c>
      <c r="T92" s="474" t="str">
        <f t="shared" si="46"/>
        <v/>
      </c>
      <c r="U92" s="545"/>
      <c r="V92" s="546"/>
      <c r="W92" s="114"/>
      <c r="X92" s="542"/>
      <c r="Y92" s="539" t="e">
        <f t="shared" si="47"/>
        <v>#N/A</v>
      </c>
      <c r="Z92" s="566">
        <f>tab!$E$6</f>
        <v>0.6</v>
      </c>
      <c r="AA92" s="547" t="e">
        <f t="shared" si="48"/>
        <v>#N/A</v>
      </c>
      <c r="AB92" s="547" t="e">
        <f t="shared" si="49"/>
        <v>#N/A</v>
      </c>
      <c r="AC92" s="547" t="e">
        <f t="shared" si="50"/>
        <v>#N/A</v>
      </c>
      <c r="AD92" s="548" t="e">
        <f t="shared" si="51"/>
        <v>#VALUE!</v>
      </c>
      <c r="AE92" s="548">
        <f t="shared" si="52"/>
        <v>0</v>
      </c>
      <c r="AF92" s="511">
        <f>IF(H92&gt;8,tab!$D$7,tab!$D$9)</f>
        <v>0.4</v>
      </c>
      <c r="AG92" s="526">
        <f t="shared" si="53"/>
        <v>0</v>
      </c>
      <c r="AH92" s="525">
        <f t="shared" si="54"/>
        <v>0</v>
      </c>
      <c r="AL92" s="119"/>
    </row>
    <row r="93" spans="2:38" x14ac:dyDescent="0.2">
      <c r="B93" s="31"/>
      <c r="C93" s="60"/>
      <c r="D93" s="196" t="str">
        <f>IF(loon!D61="","",loon!D61)</f>
        <v/>
      </c>
      <c r="E93" s="196" t="str">
        <f>IF(loon!E61="","",loon!E61)</f>
        <v/>
      </c>
      <c r="F93" s="249" t="str">
        <f>IF(loon!F61="","",loon!F61+1)</f>
        <v/>
      </c>
      <c r="G93" s="405" t="str">
        <f>IF(loon!G61="","",loon!G61)</f>
        <v/>
      </c>
      <c r="H93" s="250"/>
      <c r="I93" s="250"/>
      <c r="J93" s="251" t="str">
        <f>IF(loon!J61="","",loon!J61)</f>
        <v/>
      </c>
      <c r="K93" s="172"/>
      <c r="L93" s="508">
        <f>IF(loon!L61="",0,loon!L61)</f>
        <v>0</v>
      </c>
      <c r="M93" s="508">
        <f>IF(loon!M61="",0,loon!M61)</f>
        <v>0</v>
      </c>
      <c r="N93" s="543" t="str">
        <f t="shared" si="43"/>
        <v/>
      </c>
      <c r="O93" s="621" t="str">
        <f t="shared" si="56"/>
        <v/>
      </c>
      <c r="P93" s="544" t="str">
        <f t="shared" si="44"/>
        <v/>
      </c>
      <c r="Q93" s="61"/>
      <c r="R93" s="448" t="str">
        <f t="shared" si="55"/>
        <v/>
      </c>
      <c r="S93" s="448" t="str">
        <f t="shared" si="45"/>
        <v/>
      </c>
      <c r="T93" s="474" t="str">
        <f t="shared" si="46"/>
        <v/>
      </c>
      <c r="U93" s="545"/>
      <c r="V93" s="546"/>
      <c r="W93" s="114"/>
      <c r="X93" s="542"/>
      <c r="Y93" s="539" t="e">
        <f t="shared" si="47"/>
        <v>#N/A</v>
      </c>
      <c r="Z93" s="566">
        <f>tab!$E$6</f>
        <v>0.6</v>
      </c>
      <c r="AA93" s="547" t="e">
        <f t="shared" si="48"/>
        <v>#N/A</v>
      </c>
      <c r="AB93" s="547" t="e">
        <f t="shared" si="49"/>
        <v>#N/A</v>
      </c>
      <c r="AC93" s="547" t="e">
        <f t="shared" si="50"/>
        <v>#N/A</v>
      </c>
      <c r="AD93" s="548" t="e">
        <f t="shared" si="51"/>
        <v>#VALUE!</v>
      </c>
      <c r="AE93" s="548">
        <f t="shared" si="52"/>
        <v>0</v>
      </c>
      <c r="AF93" s="511">
        <f>IF(H93&gt;8,tab!$D$7,tab!$D$9)</f>
        <v>0.4</v>
      </c>
      <c r="AG93" s="526">
        <f t="shared" si="53"/>
        <v>0</v>
      </c>
      <c r="AH93" s="525">
        <f t="shared" si="54"/>
        <v>0</v>
      </c>
      <c r="AL93" s="119"/>
    </row>
    <row r="94" spans="2:38" x14ac:dyDescent="0.2">
      <c r="B94" s="31"/>
      <c r="C94" s="60"/>
      <c r="D94" s="196" t="str">
        <f>IF(loon!D62="","",loon!D62)</f>
        <v/>
      </c>
      <c r="E94" s="196" t="str">
        <f>IF(loon!E62="","",loon!E62)</f>
        <v/>
      </c>
      <c r="F94" s="249" t="str">
        <f>IF(loon!F62="","",loon!F62+1)</f>
        <v/>
      </c>
      <c r="G94" s="405" t="str">
        <f>IF(loon!G62="","",loon!G62)</f>
        <v/>
      </c>
      <c r="H94" s="250"/>
      <c r="I94" s="250"/>
      <c r="J94" s="251" t="str">
        <f>IF(loon!J62="","",loon!J62)</f>
        <v/>
      </c>
      <c r="K94" s="172"/>
      <c r="L94" s="508">
        <f>IF(loon!L62="",0,loon!L62)</f>
        <v>0</v>
      </c>
      <c r="M94" s="508">
        <f>IF(loon!M62="",0,loon!M62)</f>
        <v>0</v>
      </c>
      <c r="N94" s="543" t="str">
        <f t="shared" si="43"/>
        <v/>
      </c>
      <c r="O94" s="621" t="str">
        <f t="shared" si="56"/>
        <v/>
      </c>
      <c r="P94" s="544" t="str">
        <f t="shared" si="44"/>
        <v/>
      </c>
      <c r="Q94" s="61"/>
      <c r="R94" s="448" t="str">
        <f t="shared" si="55"/>
        <v/>
      </c>
      <c r="S94" s="448" t="str">
        <f t="shared" si="45"/>
        <v/>
      </c>
      <c r="T94" s="474" t="str">
        <f t="shared" si="46"/>
        <v/>
      </c>
      <c r="U94" s="545"/>
      <c r="V94" s="546"/>
      <c r="W94" s="114"/>
      <c r="X94" s="542"/>
      <c r="Y94" s="539" t="e">
        <f t="shared" si="47"/>
        <v>#N/A</v>
      </c>
      <c r="Z94" s="566">
        <f>tab!$E$6</f>
        <v>0.6</v>
      </c>
      <c r="AA94" s="547" t="e">
        <f t="shared" si="48"/>
        <v>#N/A</v>
      </c>
      <c r="AB94" s="547" t="e">
        <f t="shared" si="49"/>
        <v>#N/A</v>
      </c>
      <c r="AC94" s="547" t="e">
        <f t="shared" si="50"/>
        <v>#N/A</v>
      </c>
      <c r="AD94" s="548" t="e">
        <f t="shared" si="51"/>
        <v>#VALUE!</v>
      </c>
      <c r="AE94" s="548">
        <f t="shared" si="52"/>
        <v>0</v>
      </c>
      <c r="AF94" s="511">
        <f>IF(H94&gt;8,tab!$D$7,tab!$D$9)</f>
        <v>0.4</v>
      </c>
      <c r="AG94" s="526">
        <f t="shared" si="53"/>
        <v>0</v>
      </c>
      <c r="AH94" s="525">
        <f t="shared" si="54"/>
        <v>0</v>
      </c>
      <c r="AL94" s="119"/>
    </row>
    <row r="95" spans="2:38" x14ac:dyDescent="0.2">
      <c r="B95" s="31"/>
      <c r="C95" s="60"/>
      <c r="D95" s="196" t="str">
        <f>IF(loon!D63="","",loon!D63)</f>
        <v/>
      </c>
      <c r="E95" s="196" t="str">
        <f>IF(loon!E63="","",loon!E63)</f>
        <v/>
      </c>
      <c r="F95" s="249" t="str">
        <f>IF(loon!F63="","",loon!F63+1)</f>
        <v/>
      </c>
      <c r="G95" s="405" t="str">
        <f>IF(loon!G63="","",loon!G63)</f>
        <v/>
      </c>
      <c r="H95" s="250"/>
      <c r="I95" s="250"/>
      <c r="J95" s="251" t="str">
        <f>IF(loon!J63="","",loon!J63)</f>
        <v/>
      </c>
      <c r="K95" s="172"/>
      <c r="L95" s="508">
        <f>IF(loon!L63="",0,loon!L63)</f>
        <v>0</v>
      </c>
      <c r="M95" s="508">
        <f>IF(loon!M63="",0,loon!M63)</f>
        <v>0</v>
      </c>
      <c r="N95" s="543" t="str">
        <f t="shared" si="43"/>
        <v/>
      </c>
      <c r="O95" s="621" t="str">
        <f t="shared" si="56"/>
        <v/>
      </c>
      <c r="P95" s="544" t="str">
        <f t="shared" si="44"/>
        <v/>
      </c>
      <c r="Q95" s="61"/>
      <c r="R95" s="448" t="str">
        <f t="shared" si="55"/>
        <v/>
      </c>
      <c r="S95" s="448" t="str">
        <f t="shared" si="45"/>
        <v/>
      </c>
      <c r="T95" s="474" t="str">
        <f t="shared" si="46"/>
        <v/>
      </c>
      <c r="U95" s="545"/>
      <c r="V95" s="546"/>
      <c r="W95" s="114"/>
      <c r="X95" s="542"/>
      <c r="Y95" s="539" t="e">
        <f t="shared" si="47"/>
        <v>#N/A</v>
      </c>
      <c r="Z95" s="566">
        <f>tab!$E$6</f>
        <v>0.6</v>
      </c>
      <c r="AA95" s="547" t="e">
        <f t="shared" si="48"/>
        <v>#N/A</v>
      </c>
      <c r="AB95" s="547" t="e">
        <f t="shared" si="49"/>
        <v>#N/A</v>
      </c>
      <c r="AC95" s="547" t="e">
        <f t="shared" si="50"/>
        <v>#N/A</v>
      </c>
      <c r="AD95" s="548" t="e">
        <f t="shared" si="51"/>
        <v>#VALUE!</v>
      </c>
      <c r="AE95" s="548">
        <f t="shared" si="52"/>
        <v>0</v>
      </c>
      <c r="AF95" s="511">
        <f>IF(H95&gt;8,tab!$D$7,tab!$D$9)</f>
        <v>0.4</v>
      </c>
      <c r="AG95" s="526">
        <f t="shared" si="53"/>
        <v>0</v>
      </c>
      <c r="AH95" s="525">
        <f t="shared" si="54"/>
        <v>0</v>
      </c>
      <c r="AL95" s="119"/>
    </row>
    <row r="96" spans="2:38" x14ac:dyDescent="0.2">
      <c r="B96" s="31"/>
      <c r="C96" s="60"/>
      <c r="D96" s="196" t="str">
        <f>IF(loon!D64="","",loon!D64)</f>
        <v/>
      </c>
      <c r="E96" s="196" t="str">
        <f>IF(loon!E64="","",loon!E64)</f>
        <v/>
      </c>
      <c r="F96" s="249" t="str">
        <f>IF(loon!F64="","",loon!F64+1)</f>
        <v/>
      </c>
      <c r="G96" s="405" t="str">
        <f>IF(loon!G64="","",loon!G64)</f>
        <v/>
      </c>
      <c r="H96" s="250"/>
      <c r="I96" s="250"/>
      <c r="J96" s="251" t="str">
        <f>IF(loon!J64="","",loon!J64)</f>
        <v/>
      </c>
      <c r="K96" s="172"/>
      <c r="L96" s="508">
        <f>IF(loon!L64="",0,loon!L64)</f>
        <v>0</v>
      </c>
      <c r="M96" s="508">
        <f>IF(loon!M64="",0,loon!M64)</f>
        <v>0</v>
      </c>
      <c r="N96" s="543" t="str">
        <f t="shared" si="43"/>
        <v/>
      </c>
      <c r="O96" s="621" t="str">
        <f t="shared" si="56"/>
        <v/>
      </c>
      <c r="P96" s="544" t="str">
        <f t="shared" si="44"/>
        <v/>
      </c>
      <c r="Q96" s="61"/>
      <c r="R96" s="448" t="str">
        <f t="shared" si="55"/>
        <v/>
      </c>
      <c r="S96" s="448" t="str">
        <f t="shared" si="45"/>
        <v/>
      </c>
      <c r="T96" s="474" t="str">
        <f t="shared" si="46"/>
        <v/>
      </c>
      <c r="U96" s="545"/>
      <c r="V96" s="546"/>
      <c r="W96" s="114"/>
      <c r="X96" s="542"/>
      <c r="Y96" s="539" t="e">
        <f t="shared" si="47"/>
        <v>#N/A</v>
      </c>
      <c r="Z96" s="566">
        <f>tab!$E$6</f>
        <v>0.6</v>
      </c>
      <c r="AA96" s="547" t="e">
        <f t="shared" si="48"/>
        <v>#N/A</v>
      </c>
      <c r="AB96" s="547" t="e">
        <f t="shared" si="49"/>
        <v>#N/A</v>
      </c>
      <c r="AC96" s="547" t="e">
        <f t="shared" si="50"/>
        <v>#N/A</v>
      </c>
      <c r="AD96" s="548" t="e">
        <f t="shared" si="51"/>
        <v>#VALUE!</v>
      </c>
      <c r="AE96" s="548">
        <f t="shared" si="52"/>
        <v>0</v>
      </c>
      <c r="AF96" s="511">
        <f>IF(H96&gt;8,tab!$D$7,tab!$D$9)</f>
        <v>0.4</v>
      </c>
      <c r="AG96" s="526">
        <f t="shared" si="53"/>
        <v>0</v>
      </c>
      <c r="AH96" s="525">
        <f t="shared" si="54"/>
        <v>0</v>
      </c>
      <c r="AL96" s="119"/>
    </row>
    <row r="97" spans="2:43" x14ac:dyDescent="0.2">
      <c r="B97" s="31"/>
      <c r="C97" s="60"/>
      <c r="D97" s="196" t="str">
        <f>IF(loon!D65="","",loon!D65)</f>
        <v/>
      </c>
      <c r="E97" s="196" t="str">
        <f>IF(loon!E65="","",loon!E65)</f>
        <v/>
      </c>
      <c r="F97" s="249" t="str">
        <f>IF(loon!F65="","",loon!F65+1)</f>
        <v/>
      </c>
      <c r="G97" s="405" t="str">
        <f>IF(loon!G65="","",loon!G65)</f>
        <v/>
      </c>
      <c r="H97" s="250"/>
      <c r="I97" s="250"/>
      <c r="J97" s="251" t="str">
        <f>IF(loon!J65="","",loon!J65)</f>
        <v/>
      </c>
      <c r="K97" s="172"/>
      <c r="L97" s="508">
        <f>IF(loon!L65="",0,loon!L65)</f>
        <v>0</v>
      </c>
      <c r="M97" s="508">
        <f>IF(loon!M65="",0,loon!M65)</f>
        <v>0</v>
      </c>
      <c r="N97" s="543" t="str">
        <f t="shared" si="43"/>
        <v/>
      </c>
      <c r="O97" s="621" t="str">
        <f t="shared" si="56"/>
        <v/>
      </c>
      <c r="P97" s="544" t="str">
        <f t="shared" si="44"/>
        <v/>
      </c>
      <c r="Q97" s="61"/>
      <c r="R97" s="448" t="str">
        <f t="shared" si="55"/>
        <v/>
      </c>
      <c r="S97" s="448" t="str">
        <f t="shared" si="45"/>
        <v/>
      </c>
      <c r="T97" s="474" t="str">
        <f t="shared" si="46"/>
        <v/>
      </c>
      <c r="U97" s="545"/>
      <c r="V97" s="546"/>
      <c r="W97" s="114"/>
      <c r="X97" s="542"/>
      <c r="Y97" s="539" t="e">
        <f t="shared" si="47"/>
        <v>#N/A</v>
      </c>
      <c r="Z97" s="566">
        <f>tab!$E$6</f>
        <v>0.6</v>
      </c>
      <c r="AA97" s="547" t="e">
        <f t="shared" si="48"/>
        <v>#N/A</v>
      </c>
      <c r="AB97" s="547" t="e">
        <f t="shared" si="49"/>
        <v>#N/A</v>
      </c>
      <c r="AC97" s="547" t="e">
        <f t="shared" si="50"/>
        <v>#N/A</v>
      </c>
      <c r="AD97" s="548" t="e">
        <f t="shared" si="51"/>
        <v>#VALUE!</v>
      </c>
      <c r="AE97" s="548">
        <f t="shared" si="52"/>
        <v>0</v>
      </c>
      <c r="AF97" s="511">
        <f>IF(H97&gt;8,tab!$D$7,tab!$D$9)</f>
        <v>0.4</v>
      </c>
      <c r="AG97" s="526">
        <f t="shared" si="53"/>
        <v>0</v>
      </c>
      <c r="AH97" s="525">
        <f t="shared" si="54"/>
        <v>0</v>
      </c>
      <c r="AL97" s="119"/>
    </row>
    <row r="98" spans="2:43" x14ac:dyDescent="0.2">
      <c r="B98" s="31"/>
      <c r="C98" s="60"/>
      <c r="D98" s="196" t="str">
        <f>IF(loon!D66="","",loon!D66)</f>
        <v/>
      </c>
      <c r="E98" s="196" t="str">
        <f>IF(loon!E66="","",loon!E66)</f>
        <v/>
      </c>
      <c r="F98" s="249" t="str">
        <f>IF(loon!F66="","",loon!F66+1)</f>
        <v/>
      </c>
      <c r="G98" s="405" t="str">
        <f>IF(loon!G66="","",loon!G66)</f>
        <v/>
      </c>
      <c r="H98" s="250"/>
      <c r="I98" s="250"/>
      <c r="J98" s="251" t="str">
        <f>IF(loon!J66="","",loon!J66)</f>
        <v/>
      </c>
      <c r="K98" s="172"/>
      <c r="L98" s="508">
        <f>IF(loon!L66="",0,loon!L66)</f>
        <v>0</v>
      </c>
      <c r="M98" s="508">
        <f>IF(loon!M66="",0,loon!M66)</f>
        <v>0</v>
      </c>
      <c r="N98" s="543" t="str">
        <f t="shared" si="43"/>
        <v/>
      </c>
      <c r="O98" s="621" t="str">
        <f t="shared" si="56"/>
        <v/>
      </c>
      <c r="P98" s="544" t="str">
        <f t="shared" si="44"/>
        <v/>
      </c>
      <c r="Q98" s="61"/>
      <c r="R98" s="448" t="str">
        <f t="shared" si="55"/>
        <v/>
      </c>
      <c r="S98" s="448" t="str">
        <f t="shared" si="45"/>
        <v/>
      </c>
      <c r="T98" s="474" t="str">
        <f t="shared" si="46"/>
        <v/>
      </c>
      <c r="U98" s="545"/>
      <c r="V98" s="546"/>
      <c r="W98" s="114"/>
      <c r="X98" s="542"/>
      <c r="Y98" s="539" t="e">
        <f t="shared" si="47"/>
        <v>#N/A</v>
      </c>
      <c r="Z98" s="566">
        <f>tab!$E$6</f>
        <v>0.6</v>
      </c>
      <c r="AA98" s="547" t="e">
        <f t="shared" si="48"/>
        <v>#N/A</v>
      </c>
      <c r="AB98" s="547" t="e">
        <f t="shared" si="49"/>
        <v>#N/A</v>
      </c>
      <c r="AC98" s="547" t="e">
        <f t="shared" si="50"/>
        <v>#N/A</v>
      </c>
      <c r="AD98" s="548" t="e">
        <f t="shared" si="51"/>
        <v>#VALUE!</v>
      </c>
      <c r="AE98" s="548">
        <f t="shared" si="52"/>
        <v>0</v>
      </c>
      <c r="AF98" s="511">
        <f>IF(H98&gt;8,tab!$D$7,tab!$D$9)</f>
        <v>0.4</v>
      </c>
      <c r="AG98" s="526">
        <f t="shared" si="53"/>
        <v>0</v>
      </c>
      <c r="AH98" s="525">
        <f t="shared" si="54"/>
        <v>0</v>
      </c>
      <c r="AL98" s="119"/>
    </row>
    <row r="99" spans="2:43" x14ac:dyDescent="0.2">
      <c r="B99" s="31"/>
      <c r="C99" s="60"/>
      <c r="D99" s="196" t="str">
        <f>IF(loon!D67="","",loon!D67)</f>
        <v/>
      </c>
      <c r="E99" s="196" t="str">
        <f>IF(loon!E67="","",loon!E67)</f>
        <v/>
      </c>
      <c r="F99" s="249" t="str">
        <f>IF(loon!F67="","",loon!F67+1)</f>
        <v/>
      </c>
      <c r="G99" s="405" t="str">
        <f>IF(loon!G67="","",loon!G67)</f>
        <v/>
      </c>
      <c r="H99" s="250"/>
      <c r="I99" s="250"/>
      <c r="J99" s="251" t="str">
        <f>IF(loon!J67="","",loon!J67)</f>
        <v/>
      </c>
      <c r="K99" s="172"/>
      <c r="L99" s="508">
        <f>IF(loon!L67="",0,loon!L67)</f>
        <v>0</v>
      </c>
      <c r="M99" s="508">
        <f>IF(loon!M67="",0,loon!M67)</f>
        <v>0</v>
      </c>
      <c r="N99" s="543" t="str">
        <f t="shared" si="43"/>
        <v/>
      </c>
      <c r="O99" s="621" t="str">
        <f t="shared" si="56"/>
        <v/>
      </c>
      <c r="P99" s="544" t="str">
        <f t="shared" si="44"/>
        <v/>
      </c>
      <c r="Q99" s="61"/>
      <c r="R99" s="448" t="str">
        <f t="shared" si="55"/>
        <v/>
      </c>
      <c r="S99" s="448" t="str">
        <f t="shared" si="45"/>
        <v/>
      </c>
      <c r="T99" s="474" t="str">
        <f t="shared" si="46"/>
        <v/>
      </c>
      <c r="U99" s="545"/>
      <c r="V99" s="546"/>
      <c r="W99" s="114"/>
      <c r="X99" s="542"/>
      <c r="Y99" s="539" t="e">
        <f t="shared" si="47"/>
        <v>#N/A</v>
      </c>
      <c r="Z99" s="566">
        <f>tab!$E$6</f>
        <v>0.6</v>
      </c>
      <c r="AA99" s="547" t="e">
        <f t="shared" si="48"/>
        <v>#N/A</v>
      </c>
      <c r="AB99" s="547" t="e">
        <f t="shared" si="49"/>
        <v>#N/A</v>
      </c>
      <c r="AC99" s="547" t="e">
        <f t="shared" si="50"/>
        <v>#N/A</v>
      </c>
      <c r="AD99" s="548" t="e">
        <f t="shared" si="51"/>
        <v>#VALUE!</v>
      </c>
      <c r="AE99" s="548">
        <f t="shared" si="52"/>
        <v>0</v>
      </c>
      <c r="AF99" s="511">
        <f>IF(H99&gt;8,tab!$D$7,tab!$D$9)</f>
        <v>0.4</v>
      </c>
      <c r="AG99" s="526">
        <f t="shared" si="53"/>
        <v>0</v>
      </c>
      <c r="AH99" s="525">
        <f t="shared" si="54"/>
        <v>0</v>
      </c>
      <c r="AL99" s="119"/>
    </row>
    <row r="100" spans="2:43" x14ac:dyDescent="0.2">
      <c r="B100" s="31"/>
      <c r="C100" s="60"/>
      <c r="D100" s="153"/>
      <c r="E100" s="153"/>
      <c r="F100" s="158"/>
      <c r="G100" s="158"/>
      <c r="H100" s="158"/>
      <c r="I100" s="241"/>
      <c r="J100" s="470">
        <f>SUM(J80:J99)</f>
        <v>2</v>
      </c>
      <c r="K100" s="172"/>
      <c r="L100" s="532">
        <f t="shared" ref="L100:P100" si="57">SUM(L80:L99)</f>
        <v>0</v>
      </c>
      <c r="M100" s="532">
        <f t="shared" si="57"/>
        <v>0</v>
      </c>
      <c r="N100" s="532">
        <f>SUM(N80:N99)</f>
        <v>80</v>
      </c>
      <c r="O100" s="532">
        <f t="shared" si="57"/>
        <v>0</v>
      </c>
      <c r="P100" s="532">
        <f t="shared" si="57"/>
        <v>80</v>
      </c>
      <c r="Q100" s="172"/>
      <c r="R100" s="471">
        <f>SUM(R80:R99)</f>
        <v>149072.13309222425</v>
      </c>
      <c r="S100" s="471">
        <f t="shared" ref="S100:T100" si="58">SUM(S80:S99)</f>
        <v>3683.0669077757693</v>
      </c>
      <c r="T100" s="471">
        <f t="shared" si="58"/>
        <v>152755.20000000001</v>
      </c>
      <c r="U100" s="242"/>
      <c r="V100" s="33"/>
      <c r="Y100" s="540"/>
      <c r="Z100" s="540"/>
      <c r="AA100" s="540"/>
      <c r="AB100" s="540"/>
      <c r="AC100" s="540"/>
      <c r="AG100" s="522">
        <f>SUM(AG80:AG99)</f>
        <v>0</v>
      </c>
      <c r="AH100" s="527">
        <f>SUM(AH80:AH99)</f>
        <v>0</v>
      </c>
    </row>
    <row r="101" spans="2:43" x14ac:dyDescent="0.2">
      <c r="B101" s="31"/>
      <c r="C101" s="71"/>
      <c r="D101" s="244"/>
      <c r="E101" s="244"/>
      <c r="F101" s="192"/>
      <c r="G101" s="192"/>
      <c r="H101" s="192"/>
      <c r="I101" s="245"/>
      <c r="J101" s="247"/>
      <c r="K101" s="245"/>
      <c r="L101" s="245"/>
      <c r="M101" s="245"/>
      <c r="N101" s="245"/>
      <c r="O101" s="245"/>
      <c r="P101" s="245"/>
      <c r="Q101" s="245"/>
      <c r="R101" s="252"/>
      <c r="S101" s="252"/>
      <c r="T101" s="252"/>
      <c r="U101" s="253"/>
      <c r="V101" s="33"/>
      <c r="Y101" s="541"/>
      <c r="Z101" s="540"/>
      <c r="AA101" s="541"/>
      <c r="AB101" s="541"/>
      <c r="AC101" s="541"/>
      <c r="AG101" s="528"/>
      <c r="AH101" s="529"/>
    </row>
    <row r="102" spans="2:43" ht="12.75" customHeight="1" x14ac:dyDescent="0.2">
      <c r="B102" s="52"/>
      <c r="C102" s="53"/>
      <c r="D102" s="227"/>
      <c r="E102" s="227"/>
      <c r="F102" s="228"/>
      <c r="G102" s="228"/>
      <c r="H102" s="228"/>
      <c r="I102" s="229"/>
      <c r="J102" s="230"/>
      <c r="K102" s="53"/>
      <c r="L102" s="231"/>
      <c r="M102" s="231"/>
      <c r="N102" s="231"/>
      <c r="O102" s="231"/>
      <c r="P102" s="231"/>
      <c r="Q102" s="53"/>
      <c r="R102" s="232"/>
      <c r="S102" s="232"/>
      <c r="T102" s="138"/>
      <c r="U102" s="53"/>
      <c r="V102" s="55"/>
      <c r="Y102" s="539"/>
      <c r="Z102" s="542"/>
      <c r="AA102" s="539"/>
      <c r="AB102" s="539"/>
      <c r="AC102" s="539"/>
      <c r="AG102" s="526"/>
      <c r="AH102" s="530"/>
    </row>
    <row r="103" spans="2:43" ht="12.75" customHeight="1" x14ac:dyDescent="0.2">
      <c r="H103" s="79"/>
      <c r="J103" s="115"/>
      <c r="L103" s="95"/>
      <c r="M103" s="95"/>
      <c r="N103" s="95"/>
      <c r="O103" s="95"/>
      <c r="P103" s="95"/>
      <c r="R103" s="114"/>
      <c r="S103" s="114"/>
      <c r="T103" s="116"/>
      <c r="Y103" s="539"/>
      <c r="Z103" s="542"/>
      <c r="AA103" s="539"/>
      <c r="AB103" s="539"/>
      <c r="AC103" s="539"/>
      <c r="AG103" s="526"/>
      <c r="AH103" s="530"/>
    </row>
    <row r="104" spans="2:43" ht="12.75" customHeight="1" x14ac:dyDescent="0.2">
      <c r="H104" s="79"/>
      <c r="J104" s="115"/>
      <c r="L104" s="95"/>
      <c r="M104" s="95"/>
      <c r="N104" s="95"/>
      <c r="O104" s="95"/>
      <c r="P104" s="95"/>
      <c r="R104" s="114"/>
      <c r="S104" s="114"/>
      <c r="T104" s="116"/>
      <c r="Y104" s="539"/>
      <c r="Z104" s="542"/>
      <c r="AA104" s="539"/>
      <c r="AB104" s="539"/>
      <c r="AC104" s="539"/>
      <c r="AG104" s="526"/>
      <c r="AH104" s="530"/>
    </row>
    <row r="105" spans="2:43" ht="12.75" customHeight="1" x14ac:dyDescent="0.2">
      <c r="C105" s="17" t="s">
        <v>24</v>
      </c>
      <c r="E105" s="105" t="str">
        <f>tab!F3</f>
        <v>2021/22</v>
      </c>
      <c r="H105" s="79"/>
      <c r="J105" s="115"/>
      <c r="L105" s="95"/>
      <c r="M105" s="95"/>
      <c r="N105" s="95"/>
      <c r="O105" s="95"/>
      <c r="P105" s="95"/>
      <c r="R105" s="114"/>
      <c r="S105" s="114"/>
      <c r="T105" s="116"/>
      <c r="Y105" s="539"/>
      <c r="Z105" s="542"/>
      <c r="AA105" s="539"/>
      <c r="AB105" s="539"/>
      <c r="AC105" s="539"/>
      <c r="AG105" s="526"/>
      <c r="AH105" s="530"/>
    </row>
    <row r="106" spans="2:43" ht="12.75" customHeight="1" x14ac:dyDescent="0.2">
      <c r="C106" s="17" t="s">
        <v>30</v>
      </c>
      <c r="E106" s="105">
        <f>tab!G4</f>
        <v>44470</v>
      </c>
      <c r="H106" s="79"/>
      <c r="J106" s="115"/>
      <c r="L106" s="95"/>
      <c r="M106" s="95"/>
      <c r="N106" s="95"/>
      <c r="O106" s="95"/>
      <c r="P106" s="95"/>
      <c r="R106" s="114"/>
      <c r="S106" s="114"/>
      <c r="T106" s="116"/>
      <c r="Y106" s="539"/>
      <c r="Z106" s="542"/>
      <c r="AA106" s="539"/>
      <c r="AB106" s="539"/>
      <c r="AC106" s="539"/>
      <c r="AG106" s="526"/>
      <c r="AH106" s="530"/>
    </row>
    <row r="107" spans="2:43" ht="12.75" customHeight="1" x14ac:dyDescent="0.2">
      <c r="H107" s="79"/>
      <c r="J107" s="115"/>
      <c r="L107" s="95"/>
      <c r="M107" s="95"/>
      <c r="N107" s="95"/>
      <c r="O107" s="95"/>
      <c r="P107" s="95"/>
      <c r="R107" s="114"/>
      <c r="S107" s="114"/>
      <c r="T107" s="116"/>
      <c r="Y107" s="539"/>
      <c r="Z107" s="542"/>
      <c r="AA107" s="539"/>
      <c r="AB107" s="539"/>
      <c r="AC107" s="539"/>
      <c r="AG107" s="526"/>
      <c r="AH107" s="530"/>
    </row>
    <row r="108" spans="2:43" ht="12.75" customHeight="1" x14ac:dyDescent="0.2">
      <c r="C108" s="450"/>
      <c r="D108" s="451"/>
      <c r="E108" s="452"/>
      <c r="F108" s="453"/>
      <c r="G108" s="454"/>
      <c r="H108" s="455"/>
      <c r="I108" s="455"/>
      <c r="J108" s="456"/>
      <c r="K108" s="435"/>
      <c r="L108" s="455"/>
      <c r="M108" s="455"/>
      <c r="N108" s="455"/>
      <c r="O108" s="455"/>
      <c r="P108" s="455"/>
      <c r="Q108" s="435"/>
      <c r="R108" s="435"/>
      <c r="S108" s="435"/>
      <c r="T108" s="457"/>
      <c r="U108" s="150"/>
      <c r="AE108" s="521"/>
      <c r="AF108" s="517"/>
      <c r="AI108" s="106"/>
      <c r="AJ108" s="25"/>
      <c r="AK108" s="107"/>
      <c r="AL108" s="108"/>
      <c r="AM108" s="109"/>
      <c r="AN108" s="110"/>
      <c r="AO108" s="107"/>
    </row>
    <row r="109" spans="2:43" ht="12.75" customHeight="1" x14ac:dyDescent="0.2">
      <c r="C109" s="458"/>
      <c r="D109" s="505" t="s">
        <v>201</v>
      </c>
      <c r="E109" s="507"/>
      <c r="F109" s="507"/>
      <c r="G109" s="507"/>
      <c r="H109" s="506"/>
      <c r="I109" s="506"/>
      <c r="J109" s="506"/>
      <c r="K109" s="506"/>
      <c r="L109" s="505" t="s">
        <v>271</v>
      </c>
      <c r="M109" s="509"/>
      <c r="N109" s="505"/>
      <c r="O109" s="505"/>
      <c r="P109" s="549"/>
      <c r="Q109" s="459"/>
      <c r="R109" s="505" t="s">
        <v>269</v>
      </c>
      <c r="S109" s="506"/>
      <c r="T109" s="550"/>
      <c r="U109" s="551"/>
      <c r="V109" s="568"/>
      <c r="W109" s="553"/>
      <c r="X109" s="568"/>
      <c r="Y109" s="534"/>
      <c r="Z109" s="554"/>
      <c r="AA109" s="534"/>
      <c r="AB109" s="534"/>
      <c r="AC109" s="534"/>
      <c r="AD109" s="555"/>
      <c r="AE109" s="555"/>
      <c r="AF109" s="513"/>
      <c r="AG109" s="522"/>
      <c r="AH109" s="523"/>
      <c r="AN109" s="17"/>
      <c r="AO109" s="17"/>
      <c r="AP109" s="117"/>
      <c r="AQ109" s="117"/>
    </row>
    <row r="110" spans="2:43" ht="12.75" customHeight="1" x14ac:dyDescent="0.2">
      <c r="C110" s="458"/>
      <c r="D110" s="460" t="s">
        <v>268</v>
      </c>
      <c r="E110" s="461" t="s">
        <v>25</v>
      </c>
      <c r="F110" s="462" t="s">
        <v>1</v>
      </c>
      <c r="G110" s="463" t="s">
        <v>202</v>
      </c>
      <c r="H110" s="462" t="s">
        <v>35</v>
      </c>
      <c r="I110" s="462" t="s">
        <v>39</v>
      </c>
      <c r="J110" s="464" t="s">
        <v>203</v>
      </c>
      <c r="K110" s="433"/>
      <c r="L110" s="465" t="s">
        <v>259</v>
      </c>
      <c r="M110" s="465" t="s">
        <v>260</v>
      </c>
      <c r="N110" s="465" t="s">
        <v>258</v>
      </c>
      <c r="O110" s="465" t="s">
        <v>259</v>
      </c>
      <c r="P110" s="556" t="s">
        <v>272</v>
      </c>
      <c r="Q110" s="433"/>
      <c r="R110" s="510" t="s">
        <v>29</v>
      </c>
      <c r="S110" s="468" t="s">
        <v>273</v>
      </c>
      <c r="T110" s="557" t="s">
        <v>29</v>
      </c>
      <c r="U110" s="558"/>
      <c r="V110" s="537"/>
      <c r="W110" s="560"/>
      <c r="X110" s="537"/>
      <c r="Y110" s="538" t="s">
        <v>69</v>
      </c>
      <c r="Z110" s="561" t="s">
        <v>274</v>
      </c>
      <c r="AA110" s="537" t="s">
        <v>275</v>
      </c>
      <c r="AB110" s="537" t="s">
        <v>275</v>
      </c>
      <c r="AC110" s="537" t="s">
        <v>276</v>
      </c>
      <c r="AD110" s="562" t="s">
        <v>277</v>
      </c>
      <c r="AE110" s="562" t="s">
        <v>278</v>
      </c>
      <c r="AF110" s="513"/>
      <c r="AG110" s="524" t="s">
        <v>68</v>
      </c>
      <c r="AH110" s="523" t="s">
        <v>225</v>
      </c>
      <c r="AN110" s="17"/>
      <c r="AO110" s="17"/>
      <c r="AP110" s="117"/>
      <c r="AQ110" s="118"/>
    </row>
    <row r="111" spans="2:43" s="18" customFormat="1" ht="12.75" customHeight="1" x14ac:dyDescent="0.2">
      <c r="C111" s="469"/>
      <c r="D111" s="507"/>
      <c r="E111" s="461"/>
      <c r="F111" s="462" t="s">
        <v>2</v>
      </c>
      <c r="G111" s="462" t="s">
        <v>221</v>
      </c>
      <c r="H111" s="462"/>
      <c r="I111" s="462"/>
      <c r="J111" s="464"/>
      <c r="K111" s="433"/>
      <c r="L111" s="465" t="s">
        <v>261</v>
      </c>
      <c r="M111" s="465" t="s">
        <v>262</v>
      </c>
      <c r="N111" s="465" t="s">
        <v>279</v>
      </c>
      <c r="O111" s="465" t="s">
        <v>263</v>
      </c>
      <c r="P111" s="556" t="s">
        <v>64</v>
      </c>
      <c r="Q111" s="433"/>
      <c r="R111" s="467" t="s">
        <v>280</v>
      </c>
      <c r="S111" s="468" t="s">
        <v>264</v>
      </c>
      <c r="T111" s="557" t="s">
        <v>64</v>
      </c>
      <c r="U111" s="563"/>
      <c r="V111" s="534"/>
      <c r="W111" s="565"/>
      <c r="X111" s="534"/>
      <c r="Y111" s="538" t="s">
        <v>32</v>
      </c>
      <c r="Z111" s="567">
        <f>tab!$E$6</f>
        <v>0.6</v>
      </c>
      <c r="AA111" s="537" t="s">
        <v>281</v>
      </c>
      <c r="AB111" s="537" t="s">
        <v>282</v>
      </c>
      <c r="AC111" s="537" t="s">
        <v>283</v>
      </c>
      <c r="AD111" s="562" t="s">
        <v>284</v>
      </c>
      <c r="AE111" s="562" t="s">
        <v>284</v>
      </c>
      <c r="AF111" s="513"/>
      <c r="AG111" s="524"/>
      <c r="AH111" s="525" t="s">
        <v>38</v>
      </c>
      <c r="AQ111" s="113"/>
    </row>
    <row r="112" spans="2:43" ht="12.75" customHeight="1" x14ac:dyDescent="0.2">
      <c r="C112" s="60"/>
      <c r="D112" s="61"/>
      <c r="E112" s="61"/>
      <c r="F112" s="151"/>
      <c r="G112" s="151"/>
      <c r="H112" s="235"/>
      <c r="I112" s="235"/>
      <c r="J112" s="236"/>
      <c r="K112" s="238"/>
      <c r="L112" s="237"/>
      <c r="M112" s="237"/>
      <c r="N112" s="237"/>
      <c r="O112" s="237"/>
      <c r="P112" s="237"/>
      <c r="Q112" s="238"/>
      <c r="R112" s="239"/>
      <c r="S112" s="239"/>
      <c r="T112" s="239"/>
      <c r="U112" s="240"/>
      <c r="V112" s="534"/>
      <c r="Y112" s="538"/>
      <c r="Z112" s="568"/>
      <c r="AA112" s="538"/>
      <c r="AB112" s="538"/>
      <c r="AC112" s="538"/>
      <c r="AE112" s="513"/>
      <c r="AF112" s="513"/>
      <c r="AG112" s="524"/>
      <c r="AH112" s="525"/>
      <c r="AN112" s="17"/>
      <c r="AO112" s="17"/>
      <c r="AQ112" s="114"/>
    </row>
    <row r="113" spans="3:38" ht="12.75" customHeight="1" x14ac:dyDescent="0.2">
      <c r="C113" s="60"/>
      <c r="D113" s="196" t="str">
        <f>IF(loon!D80="","",loon!D80)</f>
        <v/>
      </c>
      <c r="E113" s="196" t="str">
        <f>IF(loon!E80=0,"",loon!E80)</f>
        <v>nn</v>
      </c>
      <c r="F113" s="249">
        <f>IF(loon!F80="","",loon!F80+1)</f>
        <v>24</v>
      </c>
      <c r="G113" s="405">
        <f>IF(loon!G80="","",loon!G80)</f>
        <v>31048</v>
      </c>
      <c r="H113" s="250" t="str">
        <f>IF(loon!H80=0,"",loon!H80)</f>
        <v>A10</v>
      </c>
      <c r="I113" s="250">
        <f>IF(J113="","",(IF(loon!I80+1&gt;LOOKUP(H113,schaal,regels),loon!I80,loon!I80+1)))</f>
        <v>11</v>
      </c>
      <c r="J113" s="251">
        <f>IF(loon!J80="","",loon!J80)</f>
        <v>1</v>
      </c>
      <c r="K113" s="172"/>
      <c r="L113" s="531">
        <f>IF(loon!L80="","",loon!L80)</f>
        <v>0</v>
      </c>
      <c r="M113" s="531">
        <f>IF(loon!M80="","",loon!M80)</f>
        <v>0</v>
      </c>
      <c r="N113" s="543">
        <f t="shared" ref="N113:N132" si="59">IF(J113="","",IF((J113*40)&gt;40,40,((J113*40))))</f>
        <v>40</v>
      </c>
      <c r="O113" s="621">
        <f t="shared" ref="O113:O132" si="60">IF(J113="","",IF(I113&lt;4,(40*J113),0))</f>
        <v>0</v>
      </c>
      <c r="P113" s="544">
        <f t="shared" ref="P113:P132" si="61">IF(J113="","",(SUM(L113:O113)))</f>
        <v>40</v>
      </c>
      <c r="Q113" s="61"/>
      <c r="R113" s="448">
        <f>IF(J113="","",(((1659*J113)-P113)*AB113))</f>
        <v>68090.514285714278</v>
      </c>
      <c r="S113" s="448">
        <f t="shared" ref="S113:S132" si="62">IF(J113="","",(P113*AC113)+(AA113*AD113)+((AE113*AA113*(1-AF113))))</f>
        <v>1682.2857142857142</v>
      </c>
      <c r="T113" s="474">
        <f t="shared" ref="T113:T132" si="63">IF(J113="","",(R113+S113))</f>
        <v>69772.799999999988</v>
      </c>
      <c r="U113" s="545"/>
      <c r="V113" s="542"/>
      <c r="W113" s="114"/>
      <c r="X113" s="542"/>
      <c r="Y113" s="539">
        <f t="shared" ref="Y113:Y132" si="64">5/12*VLOOKUP(H113,saltab2020,I113+1,FALSE)+7/12*VLOOKUP(H113,saltab2020,I113+1,FALSE)</f>
        <v>3634</v>
      </c>
      <c r="Z113" s="566">
        <f>tab!$E$6</f>
        <v>0.6</v>
      </c>
      <c r="AA113" s="547">
        <f t="shared" ref="AA113:AA132" si="65">(Y113*12/1659)</f>
        <v>26.285714285714285</v>
      </c>
      <c r="AB113" s="547">
        <f t="shared" ref="AB113:AB132" si="66">(Y113*12*(1+Z113))/1659</f>
        <v>42.057142857142857</v>
      </c>
      <c r="AC113" s="547">
        <f t="shared" ref="AC113:AC132" si="67">AB113-AA113</f>
        <v>15.771428571428572</v>
      </c>
      <c r="AD113" s="548">
        <f t="shared" ref="AD113:AD132" si="68">(N113+O113)</f>
        <v>40</v>
      </c>
      <c r="AE113" s="548">
        <f t="shared" ref="AE113:AE132" si="69">(L113+M113)</f>
        <v>0</v>
      </c>
      <c r="AF113" s="511">
        <f>IF(H113&gt;8,tab!$D$7,tab!$D$9)</f>
        <v>0.5</v>
      </c>
      <c r="AG113" s="526">
        <f t="shared" ref="AG113:AG132" si="70">IF(F113&lt;25,0,IF(F113=25,25,IF(F113&lt;40,0,IF(F113=40,40,IF(F113&gt;=40,0)))))</f>
        <v>0</v>
      </c>
      <c r="AH113" s="525">
        <f t="shared" ref="AH113:AH132" si="71">IF(AG113=25,(Y113*1.08*(J113)/2),IF(AG113=40,(Y113*1.08*(J113)),IF(AG113=0,0)))</f>
        <v>0</v>
      </c>
      <c r="AL113" s="119"/>
    </row>
    <row r="114" spans="3:38" ht="12.75" customHeight="1" x14ac:dyDescent="0.2">
      <c r="C114" s="60"/>
      <c r="D114" s="196" t="str">
        <f>IF(loon!D81="","",loon!D81)</f>
        <v/>
      </c>
      <c r="E114" s="196" t="str">
        <f>IF(loon!E81=0,"",loon!E81)</f>
        <v>pp</v>
      </c>
      <c r="F114" s="249">
        <f>IF(loon!F81="","",loon!F81+1)</f>
        <v>23</v>
      </c>
      <c r="G114" s="405">
        <f>IF(loon!G81="","",loon!G81)</f>
        <v>31049</v>
      </c>
      <c r="H114" s="249" t="str">
        <f>IF(loon!H81=0,"",loon!H81)</f>
        <v>D11</v>
      </c>
      <c r="I114" s="250">
        <f>IF(J114="","",(IF(loon!I81+1&gt;LOOKUP(H114,schaal,regels),loon!I81,loon!I81+1)))</f>
        <v>11</v>
      </c>
      <c r="J114" s="251">
        <f>IF(loon!J81="","",loon!J81)</f>
        <v>1</v>
      </c>
      <c r="K114" s="172"/>
      <c r="L114" s="531">
        <f>IF(loon!L81="","",loon!L81)</f>
        <v>0</v>
      </c>
      <c r="M114" s="531">
        <f>IF(loon!M81="","",loon!M81)</f>
        <v>0</v>
      </c>
      <c r="N114" s="543">
        <f t="shared" si="59"/>
        <v>40</v>
      </c>
      <c r="O114" s="621">
        <f t="shared" si="60"/>
        <v>0</v>
      </c>
      <c r="P114" s="544">
        <f t="shared" si="61"/>
        <v>40</v>
      </c>
      <c r="Q114" s="61"/>
      <c r="R114" s="448">
        <f t="shared" ref="R114:R132" si="72">IF(J114="","",(((1659*J114)-P114)*AB114))</f>
        <v>85628.412296564202</v>
      </c>
      <c r="S114" s="448">
        <f t="shared" si="62"/>
        <v>2115.587703435805</v>
      </c>
      <c r="T114" s="474">
        <f t="shared" si="63"/>
        <v>87744</v>
      </c>
      <c r="U114" s="545"/>
      <c r="V114" s="542"/>
      <c r="W114" s="114"/>
      <c r="X114" s="542"/>
      <c r="Y114" s="539">
        <f t="shared" si="64"/>
        <v>4570</v>
      </c>
      <c r="Z114" s="566">
        <f>tab!$E$6</f>
        <v>0.6</v>
      </c>
      <c r="AA114" s="547">
        <f t="shared" si="65"/>
        <v>33.056057866184446</v>
      </c>
      <c r="AB114" s="547">
        <f t="shared" si="66"/>
        <v>52.889692585895119</v>
      </c>
      <c r="AC114" s="547">
        <f t="shared" si="67"/>
        <v>19.833634719710673</v>
      </c>
      <c r="AD114" s="548">
        <f t="shared" si="68"/>
        <v>40</v>
      </c>
      <c r="AE114" s="548">
        <f t="shared" si="69"/>
        <v>0</v>
      </c>
      <c r="AF114" s="511">
        <f>IF(H114&gt;8,tab!$D$7,tab!$D$9)</f>
        <v>0.5</v>
      </c>
      <c r="AG114" s="526">
        <f t="shared" si="70"/>
        <v>0</v>
      </c>
      <c r="AH114" s="525">
        <f t="shared" si="71"/>
        <v>0</v>
      </c>
      <c r="AL114" s="119"/>
    </row>
    <row r="115" spans="3:38" ht="12.75" customHeight="1" x14ac:dyDescent="0.2">
      <c r="C115" s="60"/>
      <c r="D115" s="196" t="str">
        <f>IF(loon!D82="","",loon!D82)</f>
        <v/>
      </c>
      <c r="E115" s="196" t="str">
        <f>IF(loon!E82=0,"",loon!E82)</f>
        <v/>
      </c>
      <c r="F115" s="249" t="str">
        <f>IF(loon!F82="","",loon!F82+1)</f>
        <v/>
      </c>
      <c r="G115" s="405" t="str">
        <f>IF(loon!G82="","",loon!G82)</f>
        <v/>
      </c>
      <c r="H115" s="250"/>
      <c r="I115" s="250" t="str">
        <f>IF(J115="","",(IF(loon!I82+1&gt;LOOKUP(H115,schaal,regels),loon!I82,loon!I82+1)))</f>
        <v/>
      </c>
      <c r="J115" s="251" t="str">
        <f>IF(loon!J82="","",loon!J82)</f>
        <v/>
      </c>
      <c r="K115" s="172"/>
      <c r="L115" s="531">
        <f>IF(loon!L82="","",loon!L82)</f>
        <v>0</v>
      </c>
      <c r="M115" s="531">
        <f>IF(loon!M82="","",loon!M82)</f>
        <v>0</v>
      </c>
      <c r="N115" s="543" t="str">
        <f t="shared" si="59"/>
        <v/>
      </c>
      <c r="O115" s="621" t="str">
        <f t="shared" si="60"/>
        <v/>
      </c>
      <c r="P115" s="544" t="str">
        <f t="shared" si="61"/>
        <v/>
      </c>
      <c r="Q115" s="61"/>
      <c r="R115" s="448" t="str">
        <f t="shared" si="72"/>
        <v/>
      </c>
      <c r="S115" s="448" t="str">
        <f t="shared" si="62"/>
        <v/>
      </c>
      <c r="T115" s="474" t="str">
        <f t="shared" si="63"/>
        <v/>
      </c>
      <c r="U115" s="545"/>
      <c r="V115" s="542"/>
      <c r="W115" s="114"/>
      <c r="X115" s="542"/>
      <c r="Y115" s="539" t="e">
        <f t="shared" si="64"/>
        <v>#VALUE!</v>
      </c>
      <c r="Z115" s="566">
        <f>tab!$E$6</f>
        <v>0.6</v>
      </c>
      <c r="AA115" s="547" t="e">
        <f t="shared" si="65"/>
        <v>#VALUE!</v>
      </c>
      <c r="AB115" s="547" t="e">
        <f t="shared" si="66"/>
        <v>#VALUE!</v>
      </c>
      <c r="AC115" s="547" t="e">
        <f t="shared" si="67"/>
        <v>#VALUE!</v>
      </c>
      <c r="AD115" s="548" t="e">
        <f t="shared" si="68"/>
        <v>#VALUE!</v>
      </c>
      <c r="AE115" s="548">
        <f t="shared" si="69"/>
        <v>0</v>
      </c>
      <c r="AF115" s="511">
        <f>IF(H115&gt;8,tab!$D$7,tab!$D$9)</f>
        <v>0.4</v>
      </c>
      <c r="AG115" s="526">
        <f t="shared" si="70"/>
        <v>0</v>
      </c>
      <c r="AH115" s="525">
        <f t="shared" si="71"/>
        <v>0</v>
      </c>
      <c r="AL115" s="119"/>
    </row>
    <row r="116" spans="3:38" ht="12.75" customHeight="1" x14ac:dyDescent="0.2">
      <c r="C116" s="60"/>
      <c r="D116" s="196" t="str">
        <f>IF(loon!D83="","",loon!D83)</f>
        <v/>
      </c>
      <c r="E116" s="196" t="str">
        <f>IF(loon!E83=0,"",loon!E83)</f>
        <v/>
      </c>
      <c r="F116" s="249" t="str">
        <f>IF(loon!F83="","",loon!F83+1)</f>
        <v/>
      </c>
      <c r="G116" s="405" t="str">
        <f>IF(loon!G83="","",loon!G83)</f>
        <v/>
      </c>
      <c r="H116" s="250"/>
      <c r="I116" s="250" t="str">
        <f>IF(J116="","",(IF(loon!I83+1&gt;LOOKUP(H116,schaal,regels),loon!I83,loon!I83+1)))</f>
        <v/>
      </c>
      <c r="J116" s="251" t="str">
        <f>IF(loon!J83="","",loon!J83)</f>
        <v/>
      </c>
      <c r="K116" s="172"/>
      <c r="L116" s="531">
        <f>IF(loon!L83="","",loon!L83)</f>
        <v>0</v>
      </c>
      <c r="M116" s="531">
        <f>IF(loon!M83="","",loon!M83)</f>
        <v>0</v>
      </c>
      <c r="N116" s="543" t="str">
        <f t="shared" si="59"/>
        <v/>
      </c>
      <c r="O116" s="621" t="str">
        <f t="shared" si="60"/>
        <v/>
      </c>
      <c r="P116" s="544" t="str">
        <f t="shared" si="61"/>
        <v/>
      </c>
      <c r="Q116" s="61"/>
      <c r="R116" s="448" t="str">
        <f t="shared" si="72"/>
        <v/>
      </c>
      <c r="S116" s="448" t="str">
        <f t="shared" si="62"/>
        <v/>
      </c>
      <c r="T116" s="474" t="str">
        <f t="shared" si="63"/>
        <v/>
      </c>
      <c r="U116" s="545"/>
      <c r="V116" s="542"/>
      <c r="W116" s="114"/>
      <c r="X116" s="542"/>
      <c r="Y116" s="539" t="e">
        <f t="shared" si="64"/>
        <v>#VALUE!</v>
      </c>
      <c r="Z116" s="566">
        <f>tab!$E$6</f>
        <v>0.6</v>
      </c>
      <c r="AA116" s="547" t="e">
        <f t="shared" si="65"/>
        <v>#VALUE!</v>
      </c>
      <c r="AB116" s="547" t="e">
        <f t="shared" si="66"/>
        <v>#VALUE!</v>
      </c>
      <c r="AC116" s="547" t="e">
        <f t="shared" si="67"/>
        <v>#VALUE!</v>
      </c>
      <c r="AD116" s="548" t="e">
        <f t="shared" si="68"/>
        <v>#VALUE!</v>
      </c>
      <c r="AE116" s="548">
        <f t="shared" si="69"/>
        <v>0</v>
      </c>
      <c r="AF116" s="511">
        <f>IF(H116&gt;8,tab!$D$7,tab!$D$9)</f>
        <v>0.4</v>
      </c>
      <c r="AG116" s="526">
        <f t="shared" si="70"/>
        <v>0</v>
      </c>
      <c r="AH116" s="525">
        <f t="shared" si="71"/>
        <v>0</v>
      </c>
      <c r="AL116" s="119"/>
    </row>
    <row r="117" spans="3:38" ht="12.75" customHeight="1" x14ac:dyDescent="0.2">
      <c r="C117" s="60"/>
      <c r="D117" s="196" t="str">
        <f>IF(loon!D84="","",loon!D84)</f>
        <v/>
      </c>
      <c r="E117" s="196" t="str">
        <f>IF(loon!E84=0,"",loon!E84)</f>
        <v/>
      </c>
      <c r="F117" s="249" t="str">
        <f>IF(loon!F84="","",loon!F84+1)</f>
        <v/>
      </c>
      <c r="G117" s="405" t="str">
        <f>IF(loon!G84="","",loon!G84)</f>
        <v/>
      </c>
      <c r="H117" s="250"/>
      <c r="I117" s="250" t="str">
        <f>IF(J117="","",(IF(loon!I84+1&gt;LOOKUP(H117,schaal,regels),loon!I84,loon!I84+1)))</f>
        <v/>
      </c>
      <c r="J117" s="251" t="str">
        <f>IF(loon!J84="","",loon!J84)</f>
        <v/>
      </c>
      <c r="K117" s="172"/>
      <c r="L117" s="531">
        <f>IF(loon!L84="","",loon!L84)</f>
        <v>0</v>
      </c>
      <c r="M117" s="531">
        <f>IF(loon!M84="","",loon!M84)</f>
        <v>0</v>
      </c>
      <c r="N117" s="543" t="str">
        <f t="shared" si="59"/>
        <v/>
      </c>
      <c r="O117" s="621" t="str">
        <f t="shared" si="60"/>
        <v/>
      </c>
      <c r="P117" s="544" t="str">
        <f t="shared" si="61"/>
        <v/>
      </c>
      <c r="Q117" s="61"/>
      <c r="R117" s="448" t="str">
        <f t="shared" si="72"/>
        <v/>
      </c>
      <c r="S117" s="448" t="str">
        <f t="shared" si="62"/>
        <v/>
      </c>
      <c r="T117" s="474" t="str">
        <f t="shared" si="63"/>
        <v/>
      </c>
      <c r="U117" s="545"/>
      <c r="V117" s="542"/>
      <c r="W117" s="114"/>
      <c r="X117" s="542"/>
      <c r="Y117" s="539" t="e">
        <f t="shared" si="64"/>
        <v>#VALUE!</v>
      </c>
      <c r="Z117" s="566">
        <f>tab!$E$6</f>
        <v>0.6</v>
      </c>
      <c r="AA117" s="547" t="e">
        <f t="shared" si="65"/>
        <v>#VALUE!</v>
      </c>
      <c r="AB117" s="547" t="e">
        <f t="shared" si="66"/>
        <v>#VALUE!</v>
      </c>
      <c r="AC117" s="547" t="e">
        <f t="shared" si="67"/>
        <v>#VALUE!</v>
      </c>
      <c r="AD117" s="548" t="e">
        <f t="shared" si="68"/>
        <v>#VALUE!</v>
      </c>
      <c r="AE117" s="548">
        <f t="shared" si="69"/>
        <v>0</v>
      </c>
      <c r="AF117" s="511">
        <f>IF(H117&gt;8,tab!$D$7,tab!$D$9)</f>
        <v>0.4</v>
      </c>
      <c r="AG117" s="526">
        <f t="shared" si="70"/>
        <v>0</v>
      </c>
      <c r="AH117" s="525">
        <f t="shared" si="71"/>
        <v>0</v>
      </c>
      <c r="AL117" s="119"/>
    </row>
    <row r="118" spans="3:38" ht="12.75" customHeight="1" x14ac:dyDescent="0.2">
      <c r="C118" s="60"/>
      <c r="D118" s="196" t="str">
        <f>IF(loon!D85="","",loon!D85)</f>
        <v/>
      </c>
      <c r="E118" s="196" t="str">
        <f>IF(loon!E85=0,"",loon!E85)</f>
        <v/>
      </c>
      <c r="F118" s="249" t="str">
        <f>IF(loon!F85="","",loon!F85+1)</f>
        <v/>
      </c>
      <c r="G118" s="405" t="str">
        <f>IF(loon!G85="","",loon!G85)</f>
        <v/>
      </c>
      <c r="H118" s="250"/>
      <c r="I118" s="250" t="str">
        <f>IF(J118="","",(IF(loon!I85+1&gt;LOOKUP(H118,schaal,regels),loon!I85,loon!I85+1)))</f>
        <v/>
      </c>
      <c r="J118" s="251" t="str">
        <f>IF(loon!J85="","",loon!J85)</f>
        <v/>
      </c>
      <c r="K118" s="172"/>
      <c r="L118" s="531">
        <f>IF(loon!L85="","",loon!L85)</f>
        <v>0</v>
      </c>
      <c r="M118" s="531">
        <f>IF(loon!M85="","",loon!M85)</f>
        <v>0</v>
      </c>
      <c r="N118" s="543" t="str">
        <f t="shared" si="59"/>
        <v/>
      </c>
      <c r="O118" s="621" t="str">
        <f t="shared" si="60"/>
        <v/>
      </c>
      <c r="P118" s="544" t="str">
        <f t="shared" si="61"/>
        <v/>
      </c>
      <c r="Q118" s="61"/>
      <c r="R118" s="448" t="str">
        <f t="shared" si="72"/>
        <v/>
      </c>
      <c r="S118" s="448" t="str">
        <f t="shared" si="62"/>
        <v/>
      </c>
      <c r="T118" s="474" t="str">
        <f t="shared" si="63"/>
        <v/>
      </c>
      <c r="U118" s="545"/>
      <c r="V118" s="542"/>
      <c r="W118" s="114"/>
      <c r="X118" s="542"/>
      <c r="Y118" s="539" t="e">
        <f t="shared" si="64"/>
        <v>#VALUE!</v>
      </c>
      <c r="Z118" s="566">
        <f>tab!$E$6</f>
        <v>0.6</v>
      </c>
      <c r="AA118" s="547" t="e">
        <f t="shared" si="65"/>
        <v>#VALUE!</v>
      </c>
      <c r="AB118" s="547" t="e">
        <f t="shared" si="66"/>
        <v>#VALUE!</v>
      </c>
      <c r="AC118" s="547" t="e">
        <f t="shared" si="67"/>
        <v>#VALUE!</v>
      </c>
      <c r="AD118" s="548" t="e">
        <f t="shared" si="68"/>
        <v>#VALUE!</v>
      </c>
      <c r="AE118" s="548">
        <f t="shared" si="69"/>
        <v>0</v>
      </c>
      <c r="AF118" s="511">
        <f>IF(H118&gt;8,tab!$D$7,tab!$D$9)</f>
        <v>0.4</v>
      </c>
      <c r="AG118" s="526">
        <f t="shared" si="70"/>
        <v>0</v>
      </c>
      <c r="AH118" s="525">
        <f t="shared" si="71"/>
        <v>0</v>
      </c>
      <c r="AL118" s="119"/>
    </row>
    <row r="119" spans="3:38" ht="12.75" customHeight="1" x14ac:dyDescent="0.2">
      <c r="C119" s="60"/>
      <c r="D119" s="196" t="str">
        <f>IF(loon!D86="","",loon!D86)</f>
        <v/>
      </c>
      <c r="E119" s="196" t="str">
        <f>IF(loon!E86=0,"",loon!E86)</f>
        <v/>
      </c>
      <c r="F119" s="249" t="str">
        <f>IF(loon!F86="","",loon!F86+1)</f>
        <v/>
      </c>
      <c r="G119" s="405" t="str">
        <f>IF(loon!G86="","",loon!G86)</f>
        <v/>
      </c>
      <c r="H119" s="250"/>
      <c r="I119" s="250" t="str">
        <f>IF(J119="","",(IF(loon!I86+1&gt;LOOKUP(H119,schaal,regels),loon!I86,loon!I86+1)))</f>
        <v/>
      </c>
      <c r="J119" s="251" t="str">
        <f>IF(loon!J86="","",loon!J86)</f>
        <v/>
      </c>
      <c r="K119" s="172"/>
      <c r="L119" s="531">
        <f>IF(loon!L86="","",loon!L86)</f>
        <v>0</v>
      </c>
      <c r="M119" s="531">
        <f>IF(loon!M86="","",loon!M86)</f>
        <v>0</v>
      </c>
      <c r="N119" s="543" t="str">
        <f t="shared" si="59"/>
        <v/>
      </c>
      <c r="O119" s="621" t="str">
        <f t="shared" si="60"/>
        <v/>
      </c>
      <c r="P119" s="544" t="str">
        <f t="shared" si="61"/>
        <v/>
      </c>
      <c r="Q119" s="61"/>
      <c r="R119" s="448" t="str">
        <f t="shared" si="72"/>
        <v/>
      </c>
      <c r="S119" s="448" t="str">
        <f t="shared" si="62"/>
        <v/>
      </c>
      <c r="T119" s="474" t="str">
        <f t="shared" si="63"/>
        <v/>
      </c>
      <c r="U119" s="545"/>
      <c r="V119" s="542"/>
      <c r="W119" s="114"/>
      <c r="X119" s="542"/>
      <c r="Y119" s="539" t="e">
        <f t="shared" si="64"/>
        <v>#VALUE!</v>
      </c>
      <c r="Z119" s="566">
        <f>tab!$E$6</f>
        <v>0.6</v>
      </c>
      <c r="AA119" s="547" t="e">
        <f t="shared" si="65"/>
        <v>#VALUE!</v>
      </c>
      <c r="AB119" s="547" t="e">
        <f t="shared" si="66"/>
        <v>#VALUE!</v>
      </c>
      <c r="AC119" s="547" t="e">
        <f t="shared" si="67"/>
        <v>#VALUE!</v>
      </c>
      <c r="AD119" s="548" t="e">
        <f t="shared" si="68"/>
        <v>#VALUE!</v>
      </c>
      <c r="AE119" s="548">
        <f t="shared" si="69"/>
        <v>0</v>
      </c>
      <c r="AF119" s="511">
        <f>IF(H119&gt;8,tab!$D$7,tab!$D$9)</f>
        <v>0.4</v>
      </c>
      <c r="AG119" s="526">
        <f t="shared" si="70"/>
        <v>0</v>
      </c>
      <c r="AH119" s="525">
        <f t="shared" si="71"/>
        <v>0</v>
      </c>
      <c r="AL119" s="119"/>
    </row>
    <row r="120" spans="3:38" ht="12.75" customHeight="1" x14ac:dyDescent="0.2">
      <c r="C120" s="60"/>
      <c r="D120" s="196" t="str">
        <f>IF(loon!D87="","",loon!D87)</f>
        <v/>
      </c>
      <c r="E120" s="196" t="str">
        <f>IF(loon!E87=0,"",loon!E87)</f>
        <v/>
      </c>
      <c r="F120" s="249" t="str">
        <f>IF(loon!F87="","",loon!F87+1)</f>
        <v/>
      </c>
      <c r="G120" s="405" t="str">
        <f>IF(loon!G87="","",loon!G87)</f>
        <v/>
      </c>
      <c r="H120" s="250"/>
      <c r="I120" s="250" t="str">
        <f>IF(J120="","",(IF(loon!I87+1&gt;LOOKUP(H120,schaal,regels),loon!I87,loon!I87+1)))</f>
        <v/>
      </c>
      <c r="J120" s="251" t="str">
        <f>IF(loon!J87="","",loon!J87)</f>
        <v/>
      </c>
      <c r="K120" s="172"/>
      <c r="L120" s="531">
        <f>IF(loon!L87="","",loon!L87)</f>
        <v>0</v>
      </c>
      <c r="M120" s="531">
        <f>IF(loon!M87="","",loon!M87)</f>
        <v>0</v>
      </c>
      <c r="N120" s="543" t="str">
        <f t="shared" si="59"/>
        <v/>
      </c>
      <c r="O120" s="621" t="str">
        <f t="shared" si="60"/>
        <v/>
      </c>
      <c r="P120" s="544" t="str">
        <f t="shared" si="61"/>
        <v/>
      </c>
      <c r="Q120" s="61"/>
      <c r="R120" s="448" t="str">
        <f t="shared" si="72"/>
        <v/>
      </c>
      <c r="S120" s="448" t="str">
        <f t="shared" si="62"/>
        <v/>
      </c>
      <c r="T120" s="474" t="str">
        <f t="shared" si="63"/>
        <v/>
      </c>
      <c r="U120" s="545"/>
      <c r="V120" s="542"/>
      <c r="W120" s="114"/>
      <c r="X120" s="542"/>
      <c r="Y120" s="539" t="e">
        <f t="shared" si="64"/>
        <v>#VALUE!</v>
      </c>
      <c r="Z120" s="566">
        <f>tab!$E$6</f>
        <v>0.6</v>
      </c>
      <c r="AA120" s="547" t="e">
        <f t="shared" si="65"/>
        <v>#VALUE!</v>
      </c>
      <c r="AB120" s="547" t="e">
        <f t="shared" si="66"/>
        <v>#VALUE!</v>
      </c>
      <c r="AC120" s="547" t="e">
        <f t="shared" si="67"/>
        <v>#VALUE!</v>
      </c>
      <c r="AD120" s="548" t="e">
        <f t="shared" si="68"/>
        <v>#VALUE!</v>
      </c>
      <c r="AE120" s="548">
        <f t="shared" si="69"/>
        <v>0</v>
      </c>
      <c r="AF120" s="511">
        <f>IF(H120&gt;8,tab!$D$7,tab!$D$9)</f>
        <v>0.4</v>
      </c>
      <c r="AG120" s="526">
        <f t="shared" si="70"/>
        <v>0</v>
      </c>
      <c r="AH120" s="525">
        <f t="shared" si="71"/>
        <v>0</v>
      </c>
      <c r="AL120" s="119"/>
    </row>
    <row r="121" spans="3:38" ht="12.75" customHeight="1" x14ac:dyDescent="0.2">
      <c r="C121" s="60"/>
      <c r="D121" s="196" t="str">
        <f>IF(loon!D88="","",loon!D88)</f>
        <v/>
      </c>
      <c r="E121" s="196" t="str">
        <f>IF(loon!E88=0,"",loon!E88)</f>
        <v/>
      </c>
      <c r="F121" s="249" t="str">
        <f>IF(loon!F88="","",loon!F88+1)</f>
        <v/>
      </c>
      <c r="G121" s="405" t="str">
        <f>IF(loon!G88="","",loon!G88)</f>
        <v/>
      </c>
      <c r="H121" s="250"/>
      <c r="I121" s="250" t="str">
        <f>IF(J121="","",(IF(loon!I88+1&gt;LOOKUP(H121,schaal,regels),loon!I88,loon!I88+1)))</f>
        <v/>
      </c>
      <c r="J121" s="251" t="str">
        <f>IF(loon!J88="","",loon!J88)</f>
        <v/>
      </c>
      <c r="K121" s="172"/>
      <c r="L121" s="531">
        <f>IF(loon!L88="","",loon!L88)</f>
        <v>0</v>
      </c>
      <c r="M121" s="531">
        <f>IF(loon!M88="","",loon!M88)</f>
        <v>0</v>
      </c>
      <c r="N121" s="543" t="str">
        <f t="shared" si="59"/>
        <v/>
      </c>
      <c r="O121" s="621" t="str">
        <f t="shared" si="60"/>
        <v/>
      </c>
      <c r="P121" s="544" t="str">
        <f t="shared" si="61"/>
        <v/>
      </c>
      <c r="Q121" s="61"/>
      <c r="R121" s="448" t="str">
        <f t="shared" si="72"/>
        <v/>
      </c>
      <c r="S121" s="448" t="str">
        <f t="shared" si="62"/>
        <v/>
      </c>
      <c r="T121" s="474" t="str">
        <f t="shared" si="63"/>
        <v/>
      </c>
      <c r="U121" s="545"/>
      <c r="V121" s="542"/>
      <c r="W121" s="114"/>
      <c r="X121" s="542"/>
      <c r="Y121" s="539" t="e">
        <f t="shared" si="64"/>
        <v>#VALUE!</v>
      </c>
      <c r="Z121" s="566">
        <f>tab!$E$6</f>
        <v>0.6</v>
      </c>
      <c r="AA121" s="547" t="e">
        <f t="shared" si="65"/>
        <v>#VALUE!</v>
      </c>
      <c r="AB121" s="547" t="e">
        <f t="shared" si="66"/>
        <v>#VALUE!</v>
      </c>
      <c r="AC121" s="547" t="e">
        <f t="shared" si="67"/>
        <v>#VALUE!</v>
      </c>
      <c r="AD121" s="548" t="e">
        <f t="shared" si="68"/>
        <v>#VALUE!</v>
      </c>
      <c r="AE121" s="548">
        <f t="shared" si="69"/>
        <v>0</v>
      </c>
      <c r="AF121" s="511">
        <f>IF(H121&gt;8,tab!$D$7,tab!$D$9)</f>
        <v>0.4</v>
      </c>
      <c r="AG121" s="526">
        <f t="shared" si="70"/>
        <v>0</v>
      </c>
      <c r="AH121" s="525">
        <f t="shared" si="71"/>
        <v>0</v>
      </c>
      <c r="AL121" s="119"/>
    </row>
    <row r="122" spans="3:38" ht="12.75" customHeight="1" x14ac:dyDescent="0.2">
      <c r="C122" s="60"/>
      <c r="D122" s="196" t="str">
        <f>IF(loon!D89="","",loon!D89)</f>
        <v/>
      </c>
      <c r="E122" s="196" t="str">
        <f>IF(loon!E89=0,"",loon!E89)</f>
        <v/>
      </c>
      <c r="F122" s="249" t="str">
        <f>IF(loon!F89="","",loon!F89+1)</f>
        <v/>
      </c>
      <c r="G122" s="405" t="str">
        <f>IF(loon!G89="","",loon!G89)</f>
        <v/>
      </c>
      <c r="H122" s="250"/>
      <c r="I122" s="250" t="str">
        <f>IF(J122="","",(IF(loon!I89+1&gt;LOOKUP(H122,schaal,regels),loon!I89,loon!I89+1)))</f>
        <v/>
      </c>
      <c r="J122" s="251" t="str">
        <f>IF(loon!J89="","",loon!J89)</f>
        <v/>
      </c>
      <c r="K122" s="172"/>
      <c r="L122" s="531">
        <f>IF(loon!L89="","",loon!L89)</f>
        <v>0</v>
      </c>
      <c r="M122" s="531">
        <f>IF(loon!M89="","",loon!M89)</f>
        <v>0</v>
      </c>
      <c r="N122" s="543" t="str">
        <f t="shared" si="59"/>
        <v/>
      </c>
      <c r="O122" s="621" t="str">
        <f t="shared" si="60"/>
        <v/>
      </c>
      <c r="P122" s="544" t="str">
        <f t="shared" si="61"/>
        <v/>
      </c>
      <c r="Q122" s="61"/>
      <c r="R122" s="448" t="str">
        <f t="shared" si="72"/>
        <v/>
      </c>
      <c r="S122" s="448" t="str">
        <f t="shared" si="62"/>
        <v/>
      </c>
      <c r="T122" s="474" t="str">
        <f t="shared" si="63"/>
        <v/>
      </c>
      <c r="U122" s="545"/>
      <c r="V122" s="542"/>
      <c r="W122" s="114"/>
      <c r="X122" s="542"/>
      <c r="Y122" s="539" t="e">
        <f t="shared" si="64"/>
        <v>#VALUE!</v>
      </c>
      <c r="Z122" s="566">
        <f>tab!$E$6</f>
        <v>0.6</v>
      </c>
      <c r="AA122" s="547" t="e">
        <f t="shared" si="65"/>
        <v>#VALUE!</v>
      </c>
      <c r="AB122" s="547" t="e">
        <f t="shared" si="66"/>
        <v>#VALUE!</v>
      </c>
      <c r="AC122" s="547" t="e">
        <f t="shared" si="67"/>
        <v>#VALUE!</v>
      </c>
      <c r="AD122" s="548" t="e">
        <f t="shared" si="68"/>
        <v>#VALUE!</v>
      </c>
      <c r="AE122" s="548">
        <f t="shared" si="69"/>
        <v>0</v>
      </c>
      <c r="AF122" s="511">
        <f>IF(H122&gt;8,tab!$D$7,tab!$D$9)</f>
        <v>0.4</v>
      </c>
      <c r="AG122" s="526">
        <f t="shared" si="70"/>
        <v>0</v>
      </c>
      <c r="AH122" s="525">
        <f t="shared" si="71"/>
        <v>0</v>
      </c>
      <c r="AL122" s="119"/>
    </row>
    <row r="123" spans="3:38" ht="12.75" customHeight="1" x14ac:dyDescent="0.2">
      <c r="C123" s="60"/>
      <c r="D123" s="196" t="str">
        <f>IF(loon!D90="","",loon!D90)</f>
        <v/>
      </c>
      <c r="E123" s="196" t="str">
        <f>IF(loon!E90=0,"",loon!E90)</f>
        <v/>
      </c>
      <c r="F123" s="249" t="str">
        <f>IF(loon!F90="","",loon!F90+1)</f>
        <v/>
      </c>
      <c r="G123" s="405" t="str">
        <f>IF(loon!G90="","",loon!G90)</f>
        <v/>
      </c>
      <c r="H123" s="250"/>
      <c r="I123" s="250" t="str">
        <f>IF(J123="","",(IF(loon!I90+1&gt;LOOKUP(H123,schaal,regels),loon!I90,loon!I90+1)))</f>
        <v/>
      </c>
      <c r="J123" s="251" t="str">
        <f>IF(loon!J90="","",loon!J90)</f>
        <v/>
      </c>
      <c r="K123" s="172"/>
      <c r="L123" s="531">
        <f>IF(loon!L90="","",loon!L90)</f>
        <v>0</v>
      </c>
      <c r="M123" s="531">
        <f>IF(loon!M90="","",loon!M90)</f>
        <v>0</v>
      </c>
      <c r="N123" s="543" t="str">
        <f t="shared" si="59"/>
        <v/>
      </c>
      <c r="O123" s="621" t="str">
        <f t="shared" si="60"/>
        <v/>
      </c>
      <c r="P123" s="544" t="str">
        <f t="shared" si="61"/>
        <v/>
      </c>
      <c r="Q123" s="61"/>
      <c r="R123" s="448" t="str">
        <f t="shared" si="72"/>
        <v/>
      </c>
      <c r="S123" s="448" t="str">
        <f t="shared" si="62"/>
        <v/>
      </c>
      <c r="T123" s="474" t="str">
        <f t="shared" si="63"/>
        <v/>
      </c>
      <c r="U123" s="545"/>
      <c r="V123" s="542"/>
      <c r="W123" s="114"/>
      <c r="X123" s="542"/>
      <c r="Y123" s="539" t="e">
        <f t="shared" si="64"/>
        <v>#VALUE!</v>
      </c>
      <c r="Z123" s="566">
        <f>tab!$E$6</f>
        <v>0.6</v>
      </c>
      <c r="AA123" s="547" t="e">
        <f t="shared" si="65"/>
        <v>#VALUE!</v>
      </c>
      <c r="AB123" s="547" t="e">
        <f t="shared" si="66"/>
        <v>#VALUE!</v>
      </c>
      <c r="AC123" s="547" t="e">
        <f t="shared" si="67"/>
        <v>#VALUE!</v>
      </c>
      <c r="AD123" s="548" t="e">
        <f t="shared" si="68"/>
        <v>#VALUE!</v>
      </c>
      <c r="AE123" s="548">
        <f t="shared" si="69"/>
        <v>0</v>
      </c>
      <c r="AF123" s="511">
        <f>IF(H123&gt;8,tab!$D$7,tab!$D$9)</f>
        <v>0.4</v>
      </c>
      <c r="AG123" s="526">
        <f t="shared" si="70"/>
        <v>0</v>
      </c>
      <c r="AH123" s="525">
        <f t="shared" si="71"/>
        <v>0</v>
      </c>
      <c r="AL123" s="119"/>
    </row>
    <row r="124" spans="3:38" ht="12.75" customHeight="1" x14ac:dyDescent="0.2">
      <c r="C124" s="60"/>
      <c r="D124" s="196" t="str">
        <f>IF(loon!D91="","",loon!D91)</f>
        <v/>
      </c>
      <c r="E124" s="196" t="str">
        <f>IF(loon!E91=0,"",loon!E91)</f>
        <v/>
      </c>
      <c r="F124" s="249" t="str">
        <f>IF(loon!F91="","",loon!F91+1)</f>
        <v/>
      </c>
      <c r="G124" s="405" t="str">
        <f>IF(loon!G91="","",loon!G91)</f>
        <v/>
      </c>
      <c r="H124" s="250"/>
      <c r="I124" s="250" t="str">
        <f>IF(J124="","",(IF(loon!I91+1&gt;LOOKUP(H124,schaal,regels),loon!I91,loon!I91+1)))</f>
        <v/>
      </c>
      <c r="J124" s="251" t="str">
        <f>IF(loon!J91="","",loon!J91)</f>
        <v/>
      </c>
      <c r="K124" s="172"/>
      <c r="L124" s="531">
        <f>IF(loon!L91="","",loon!L91)</f>
        <v>0</v>
      </c>
      <c r="M124" s="531">
        <f>IF(loon!M91="","",loon!M91)</f>
        <v>0</v>
      </c>
      <c r="N124" s="543" t="str">
        <f t="shared" si="59"/>
        <v/>
      </c>
      <c r="O124" s="621" t="str">
        <f t="shared" si="60"/>
        <v/>
      </c>
      <c r="P124" s="544" t="str">
        <f t="shared" si="61"/>
        <v/>
      </c>
      <c r="Q124" s="61"/>
      <c r="R124" s="448" t="str">
        <f t="shared" si="72"/>
        <v/>
      </c>
      <c r="S124" s="448" t="str">
        <f t="shared" si="62"/>
        <v/>
      </c>
      <c r="T124" s="474" t="str">
        <f t="shared" si="63"/>
        <v/>
      </c>
      <c r="U124" s="545"/>
      <c r="V124" s="542"/>
      <c r="W124" s="114"/>
      <c r="X124" s="542"/>
      <c r="Y124" s="539" t="e">
        <f t="shared" si="64"/>
        <v>#VALUE!</v>
      </c>
      <c r="Z124" s="566">
        <f>tab!$E$6</f>
        <v>0.6</v>
      </c>
      <c r="AA124" s="547" t="e">
        <f t="shared" si="65"/>
        <v>#VALUE!</v>
      </c>
      <c r="AB124" s="547" t="e">
        <f t="shared" si="66"/>
        <v>#VALUE!</v>
      </c>
      <c r="AC124" s="547" t="e">
        <f t="shared" si="67"/>
        <v>#VALUE!</v>
      </c>
      <c r="AD124" s="548" t="e">
        <f t="shared" si="68"/>
        <v>#VALUE!</v>
      </c>
      <c r="AE124" s="548">
        <f t="shared" si="69"/>
        <v>0</v>
      </c>
      <c r="AF124" s="511">
        <f>IF(H124&gt;8,tab!$D$7,tab!$D$9)</f>
        <v>0.4</v>
      </c>
      <c r="AG124" s="526">
        <f t="shared" si="70"/>
        <v>0</v>
      </c>
      <c r="AH124" s="525">
        <f t="shared" si="71"/>
        <v>0</v>
      </c>
      <c r="AL124" s="119"/>
    </row>
    <row r="125" spans="3:38" ht="12.75" customHeight="1" x14ac:dyDescent="0.2">
      <c r="C125" s="60"/>
      <c r="D125" s="196" t="str">
        <f>IF(loon!D92="","",loon!D92)</f>
        <v/>
      </c>
      <c r="E125" s="196" t="str">
        <f>IF(loon!E92=0,"",loon!E92)</f>
        <v/>
      </c>
      <c r="F125" s="249" t="str">
        <f>IF(loon!F92="","",loon!F92+1)</f>
        <v/>
      </c>
      <c r="G125" s="405" t="str">
        <f>IF(loon!G92="","",loon!G92)</f>
        <v/>
      </c>
      <c r="H125" s="250"/>
      <c r="I125" s="250" t="str">
        <f>IF(J125="","",(IF(loon!I92+1&gt;LOOKUP(H125,schaal,regels),loon!I92,loon!I92+1)))</f>
        <v/>
      </c>
      <c r="J125" s="251" t="str">
        <f>IF(loon!J92="","",loon!J92)</f>
        <v/>
      </c>
      <c r="K125" s="172"/>
      <c r="L125" s="531">
        <f>IF(loon!L92="","",loon!L92)</f>
        <v>0</v>
      </c>
      <c r="M125" s="531">
        <f>IF(loon!M92="","",loon!M92)</f>
        <v>0</v>
      </c>
      <c r="N125" s="543" t="str">
        <f t="shared" si="59"/>
        <v/>
      </c>
      <c r="O125" s="621" t="str">
        <f t="shared" si="60"/>
        <v/>
      </c>
      <c r="P125" s="544" t="str">
        <f t="shared" si="61"/>
        <v/>
      </c>
      <c r="Q125" s="61"/>
      <c r="R125" s="448" t="str">
        <f t="shared" si="72"/>
        <v/>
      </c>
      <c r="S125" s="448" t="str">
        <f t="shared" si="62"/>
        <v/>
      </c>
      <c r="T125" s="474" t="str">
        <f t="shared" si="63"/>
        <v/>
      </c>
      <c r="U125" s="545"/>
      <c r="V125" s="542"/>
      <c r="W125" s="114"/>
      <c r="X125" s="542"/>
      <c r="Y125" s="539" t="e">
        <f t="shared" si="64"/>
        <v>#VALUE!</v>
      </c>
      <c r="Z125" s="566">
        <f>tab!$E$6</f>
        <v>0.6</v>
      </c>
      <c r="AA125" s="547" t="e">
        <f t="shared" si="65"/>
        <v>#VALUE!</v>
      </c>
      <c r="AB125" s="547" t="e">
        <f t="shared" si="66"/>
        <v>#VALUE!</v>
      </c>
      <c r="AC125" s="547" t="e">
        <f t="shared" si="67"/>
        <v>#VALUE!</v>
      </c>
      <c r="AD125" s="548" t="e">
        <f t="shared" si="68"/>
        <v>#VALUE!</v>
      </c>
      <c r="AE125" s="548">
        <f t="shared" si="69"/>
        <v>0</v>
      </c>
      <c r="AF125" s="511">
        <f>IF(H125&gt;8,tab!$D$7,tab!$D$9)</f>
        <v>0.4</v>
      </c>
      <c r="AG125" s="526">
        <f t="shared" si="70"/>
        <v>0</v>
      </c>
      <c r="AH125" s="525">
        <f t="shared" si="71"/>
        <v>0</v>
      </c>
      <c r="AL125" s="119"/>
    </row>
    <row r="126" spans="3:38" ht="12.75" customHeight="1" x14ac:dyDescent="0.2">
      <c r="C126" s="60"/>
      <c r="D126" s="196" t="str">
        <f>IF(loon!D93="","",loon!D93)</f>
        <v/>
      </c>
      <c r="E126" s="196" t="str">
        <f>IF(loon!E93=0,"",loon!E93)</f>
        <v/>
      </c>
      <c r="F126" s="249" t="str">
        <f>IF(loon!F93="","",loon!F93+1)</f>
        <v/>
      </c>
      <c r="G126" s="405" t="str">
        <f>IF(loon!G93="","",loon!G93)</f>
        <v/>
      </c>
      <c r="H126" s="250"/>
      <c r="I126" s="250" t="str">
        <f>IF(J126="","",(IF(loon!I93+1&gt;LOOKUP(H126,schaal,regels),loon!I93,loon!I93+1)))</f>
        <v/>
      </c>
      <c r="J126" s="251" t="str">
        <f>IF(loon!J93="","",loon!J93)</f>
        <v/>
      </c>
      <c r="K126" s="172"/>
      <c r="L126" s="531">
        <f>IF(loon!L93="","",loon!L93)</f>
        <v>0</v>
      </c>
      <c r="M126" s="531">
        <f>IF(loon!M93="","",loon!M93)</f>
        <v>0</v>
      </c>
      <c r="N126" s="543" t="str">
        <f t="shared" si="59"/>
        <v/>
      </c>
      <c r="O126" s="621" t="str">
        <f t="shared" si="60"/>
        <v/>
      </c>
      <c r="P126" s="544" t="str">
        <f t="shared" si="61"/>
        <v/>
      </c>
      <c r="Q126" s="61"/>
      <c r="R126" s="448" t="str">
        <f t="shared" si="72"/>
        <v/>
      </c>
      <c r="S126" s="448" t="str">
        <f t="shared" si="62"/>
        <v/>
      </c>
      <c r="T126" s="474" t="str">
        <f t="shared" si="63"/>
        <v/>
      </c>
      <c r="U126" s="545"/>
      <c r="V126" s="542"/>
      <c r="W126" s="114"/>
      <c r="X126" s="542"/>
      <c r="Y126" s="539" t="e">
        <f t="shared" si="64"/>
        <v>#VALUE!</v>
      </c>
      <c r="Z126" s="566">
        <f>tab!$E$6</f>
        <v>0.6</v>
      </c>
      <c r="AA126" s="547" t="e">
        <f t="shared" si="65"/>
        <v>#VALUE!</v>
      </c>
      <c r="AB126" s="547" t="e">
        <f t="shared" si="66"/>
        <v>#VALUE!</v>
      </c>
      <c r="AC126" s="547" t="e">
        <f t="shared" si="67"/>
        <v>#VALUE!</v>
      </c>
      <c r="AD126" s="548" t="e">
        <f t="shared" si="68"/>
        <v>#VALUE!</v>
      </c>
      <c r="AE126" s="548">
        <f t="shared" si="69"/>
        <v>0</v>
      </c>
      <c r="AF126" s="511">
        <f>IF(H126&gt;8,tab!$D$7,tab!$D$9)</f>
        <v>0.4</v>
      </c>
      <c r="AG126" s="526">
        <f t="shared" si="70"/>
        <v>0</v>
      </c>
      <c r="AH126" s="525">
        <f t="shared" si="71"/>
        <v>0</v>
      </c>
      <c r="AL126" s="119"/>
    </row>
    <row r="127" spans="3:38" ht="12.75" customHeight="1" x14ac:dyDescent="0.2">
      <c r="C127" s="60"/>
      <c r="D127" s="196" t="str">
        <f>IF(loon!D94="","",loon!D94)</f>
        <v/>
      </c>
      <c r="E127" s="196" t="str">
        <f>IF(loon!E94=0,"",loon!E94)</f>
        <v/>
      </c>
      <c r="F127" s="249" t="str">
        <f>IF(loon!F94="","",loon!F94+1)</f>
        <v/>
      </c>
      <c r="G127" s="405" t="str">
        <f>IF(loon!G94="","",loon!G94)</f>
        <v/>
      </c>
      <c r="H127" s="250"/>
      <c r="I127" s="250" t="str">
        <f>IF(J127="","",(IF(loon!I94+1&gt;LOOKUP(H127,schaal,regels),loon!I94,loon!I94+1)))</f>
        <v/>
      </c>
      <c r="J127" s="251" t="str">
        <f>IF(loon!J94="","",loon!J94)</f>
        <v/>
      </c>
      <c r="K127" s="172"/>
      <c r="L127" s="531">
        <f>IF(loon!L94="","",loon!L94)</f>
        <v>0</v>
      </c>
      <c r="M127" s="531">
        <f>IF(loon!M94="","",loon!M94)</f>
        <v>0</v>
      </c>
      <c r="N127" s="543" t="str">
        <f t="shared" si="59"/>
        <v/>
      </c>
      <c r="O127" s="621" t="str">
        <f t="shared" si="60"/>
        <v/>
      </c>
      <c r="P127" s="544" t="str">
        <f t="shared" si="61"/>
        <v/>
      </c>
      <c r="Q127" s="61"/>
      <c r="R127" s="448" t="str">
        <f t="shared" si="72"/>
        <v/>
      </c>
      <c r="S127" s="448" t="str">
        <f t="shared" si="62"/>
        <v/>
      </c>
      <c r="T127" s="474" t="str">
        <f t="shared" si="63"/>
        <v/>
      </c>
      <c r="U127" s="545"/>
      <c r="V127" s="542"/>
      <c r="W127" s="114"/>
      <c r="X127" s="542"/>
      <c r="Y127" s="539" t="e">
        <f t="shared" si="64"/>
        <v>#VALUE!</v>
      </c>
      <c r="Z127" s="566">
        <f>tab!$E$6</f>
        <v>0.6</v>
      </c>
      <c r="AA127" s="547" t="e">
        <f t="shared" si="65"/>
        <v>#VALUE!</v>
      </c>
      <c r="AB127" s="547" t="e">
        <f t="shared" si="66"/>
        <v>#VALUE!</v>
      </c>
      <c r="AC127" s="547" t="e">
        <f t="shared" si="67"/>
        <v>#VALUE!</v>
      </c>
      <c r="AD127" s="548" t="e">
        <f t="shared" si="68"/>
        <v>#VALUE!</v>
      </c>
      <c r="AE127" s="548">
        <f t="shared" si="69"/>
        <v>0</v>
      </c>
      <c r="AF127" s="511">
        <f>IF(H127&gt;8,tab!$D$7,tab!$D$9)</f>
        <v>0.4</v>
      </c>
      <c r="AG127" s="526">
        <f t="shared" si="70"/>
        <v>0</v>
      </c>
      <c r="AH127" s="525">
        <f t="shared" si="71"/>
        <v>0</v>
      </c>
      <c r="AL127" s="119"/>
    </row>
    <row r="128" spans="3:38" ht="12.75" customHeight="1" x14ac:dyDescent="0.2">
      <c r="C128" s="60"/>
      <c r="D128" s="196" t="str">
        <f>IF(loon!D95="","",loon!D95)</f>
        <v/>
      </c>
      <c r="E128" s="196" t="str">
        <f>IF(loon!E95=0,"",loon!E95)</f>
        <v/>
      </c>
      <c r="F128" s="249" t="str">
        <f>IF(loon!F95="","",loon!F95+1)</f>
        <v/>
      </c>
      <c r="G128" s="405" t="str">
        <f>IF(loon!G95="","",loon!G95)</f>
        <v/>
      </c>
      <c r="H128" s="250"/>
      <c r="I128" s="250" t="str">
        <f>IF(J128="","",(IF(loon!I95+1&gt;LOOKUP(H128,schaal,regels),loon!I95,loon!I95+1)))</f>
        <v/>
      </c>
      <c r="J128" s="251" t="str">
        <f>IF(loon!J95="","",loon!J95)</f>
        <v/>
      </c>
      <c r="K128" s="172"/>
      <c r="L128" s="531">
        <f>IF(loon!L95="","",loon!L95)</f>
        <v>0</v>
      </c>
      <c r="M128" s="531">
        <f>IF(loon!M95="","",loon!M95)</f>
        <v>0</v>
      </c>
      <c r="N128" s="543" t="str">
        <f t="shared" si="59"/>
        <v/>
      </c>
      <c r="O128" s="621" t="str">
        <f t="shared" si="60"/>
        <v/>
      </c>
      <c r="P128" s="544" t="str">
        <f t="shared" si="61"/>
        <v/>
      </c>
      <c r="Q128" s="61"/>
      <c r="R128" s="448" t="str">
        <f t="shared" si="72"/>
        <v/>
      </c>
      <c r="S128" s="448" t="str">
        <f t="shared" si="62"/>
        <v/>
      </c>
      <c r="T128" s="474" t="str">
        <f t="shared" si="63"/>
        <v/>
      </c>
      <c r="U128" s="545"/>
      <c r="V128" s="542"/>
      <c r="W128" s="114"/>
      <c r="X128" s="542"/>
      <c r="Y128" s="539" t="e">
        <f t="shared" si="64"/>
        <v>#VALUE!</v>
      </c>
      <c r="Z128" s="566">
        <f>tab!$E$6</f>
        <v>0.6</v>
      </c>
      <c r="AA128" s="547" t="e">
        <f t="shared" si="65"/>
        <v>#VALUE!</v>
      </c>
      <c r="AB128" s="547" t="e">
        <f t="shared" si="66"/>
        <v>#VALUE!</v>
      </c>
      <c r="AC128" s="547" t="e">
        <f t="shared" si="67"/>
        <v>#VALUE!</v>
      </c>
      <c r="AD128" s="548" t="e">
        <f t="shared" si="68"/>
        <v>#VALUE!</v>
      </c>
      <c r="AE128" s="548">
        <f t="shared" si="69"/>
        <v>0</v>
      </c>
      <c r="AF128" s="511">
        <f>IF(H128&gt;8,tab!$D$7,tab!$D$9)</f>
        <v>0.4</v>
      </c>
      <c r="AG128" s="526">
        <f t="shared" si="70"/>
        <v>0</v>
      </c>
      <c r="AH128" s="525">
        <f t="shared" si="71"/>
        <v>0</v>
      </c>
      <c r="AL128" s="119"/>
    </row>
    <row r="129" spans="3:43" ht="12.75" customHeight="1" x14ac:dyDescent="0.2">
      <c r="C129" s="60"/>
      <c r="D129" s="196" t="str">
        <f>IF(loon!D96="","",loon!D96)</f>
        <v/>
      </c>
      <c r="E129" s="196" t="str">
        <f>IF(loon!E96=0,"",loon!E96)</f>
        <v/>
      </c>
      <c r="F129" s="249" t="str">
        <f>IF(loon!F96="","",loon!F96+1)</f>
        <v/>
      </c>
      <c r="G129" s="405" t="str">
        <f>IF(loon!G96="","",loon!G96)</f>
        <v/>
      </c>
      <c r="H129" s="250"/>
      <c r="I129" s="250" t="str">
        <f>IF(J129="","",(IF(loon!I96+1&gt;LOOKUP(H129,schaal,regels),loon!I96,loon!I96+1)))</f>
        <v/>
      </c>
      <c r="J129" s="251" t="str">
        <f>IF(loon!J96="","",loon!J96)</f>
        <v/>
      </c>
      <c r="K129" s="172"/>
      <c r="L129" s="531">
        <f>IF(loon!L96="","",loon!L96)</f>
        <v>0</v>
      </c>
      <c r="M129" s="531">
        <f>IF(loon!M96="","",loon!M96)</f>
        <v>0</v>
      </c>
      <c r="N129" s="543" t="str">
        <f t="shared" si="59"/>
        <v/>
      </c>
      <c r="O129" s="621" t="str">
        <f t="shared" si="60"/>
        <v/>
      </c>
      <c r="P129" s="544" t="str">
        <f t="shared" si="61"/>
        <v/>
      </c>
      <c r="Q129" s="61"/>
      <c r="R129" s="448" t="str">
        <f t="shared" si="72"/>
        <v/>
      </c>
      <c r="S129" s="448" t="str">
        <f t="shared" si="62"/>
        <v/>
      </c>
      <c r="T129" s="474" t="str">
        <f t="shared" si="63"/>
        <v/>
      </c>
      <c r="U129" s="545"/>
      <c r="V129" s="542"/>
      <c r="W129" s="114"/>
      <c r="X129" s="542"/>
      <c r="Y129" s="539" t="e">
        <f t="shared" si="64"/>
        <v>#VALUE!</v>
      </c>
      <c r="Z129" s="566">
        <f>tab!$E$6</f>
        <v>0.6</v>
      </c>
      <c r="AA129" s="547" t="e">
        <f t="shared" si="65"/>
        <v>#VALUE!</v>
      </c>
      <c r="AB129" s="547" t="e">
        <f t="shared" si="66"/>
        <v>#VALUE!</v>
      </c>
      <c r="AC129" s="547" t="e">
        <f t="shared" si="67"/>
        <v>#VALUE!</v>
      </c>
      <c r="AD129" s="548" t="e">
        <f t="shared" si="68"/>
        <v>#VALUE!</v>
      </c>
      <c r="AE129" s="548">
        <f t="shared" si="69"/>
        <v>0</v>
      </c>
      <c r="AF129" s="511">
        <f>IF(H129&gt;8,tab!$D$7,tab!$D$9)</f>
        <v>0.4</v>
      </c>
      <c r="AG129" s="526">
        <f t="shared" si="70"/>
        <v>0</v>
      </c>
      <c r="AH129" s="525">
        <f t="shared" si="71"/>
        <v>0</v>
      </c>
      <c r="AL129" s="119"/>
    </row>
    <row r="130" spans="3:43" ht="12.75" customHeight="1" x14ac:dyDescent="0.2">
      <c r="C130" s="60"/>
      <c r="D130" s="196" t="str">
        <f>IF(loon!D97="","",loon!D97)</f>
        <v/>
      </c>
      <c r="E130" s="196" t="str">
        <f>IF(loon!E97=0,"",loon!E97)</f>
        <v/>
      </c>
      <c r="F130" s="249" t="str">
        <f>IF(loon!F97="","",loon!F97+1)</f>
        <v/>
      </c>
      <c r="G130" s="405" t="str">
        <f>IF(loon!G97="","",loon!G97)</f>
        <v/>
      </c>
      <c r="H130" s="250"/>
      <c r="I130" s="250" t="str">
        <f>IF(J130="","",(IF(loon!I97+1&gt;LOOKUP(H130,schaal,regels),loon!I97,loon!I97+1)))</f>
        <v/>
      </c>
      <c r="J130" s="251" t="str">
        <f>IF(loon!J97="","",loon!J97)</f>
        <v/>
      </c>
      <c r="K130" s="172"/>
      <c r="L130" s="531">
        <f>IF(loon!L97="","",loon!L97)</f>
        <v>0</v>
      </c>
      <c r="M130" s="531">
        <f>IF(loon!M97="","",loon!M97)</f>
        <v>0</v>
      </c>
      <c r="N130" s="543" t="str">
        <f t="shared" si="59"/>
        <v/>
      </c>
      <c r="O130" s="621" t="str">
        <f t="shared" si="60"/>
        <v/>
      </c>
      <c r="P130" s="544" t="str">
        <f t="shared" si="61"/>
        <v/>
      </c>
      <c r="Q130" s="61"/>
      <c r="R130" s="448" t="str">
        <f t="shared" si="72"/>
        <v/>
      </c>
      <c r="S130" s="448" t="str">
        <f t="shared" si="62"/>
        <v/>
      </c>
      <c r="T130" s="474" t="str">
        <f t="shared" si="63"/>
        <v/>
      </c>
      <c r="U130" s="545"/>
      <c r="V130" s="542"/>
      <c r="W130" s="114"/>
      <c r="X130" s="542"/>
      <c r="Y130" s="539" t="e">
        <f t="shared" si="64"/>
        <v>#VALUE!</v>
      </c>
      <c r="Z130" s="566">
        <f>tab!$E$6</f>
        <v>0.6</v>
      </c>
      <c r="AA130" s="547" t="e">
        <f t="shared" si="65"/>
        <v>#VALUE!</v>
      </c>
      <c r="AB130" s="547" t="e">
        <f t="shared" si="66"/>
        <v>#VALUE!</v>
      </c>
      <c r="AC130" s="547" t="e">
        <f t="shared" si="67"/>
        <v>#VALUE!</v>
      </c>
      <c r="AD130" s="548" t="e">
        <f t="shared" si="68"/>
        <v>#VALUE!</v>
      </c>
      <c r="AE130" s="548">
        <f t="shared" si="69"/>
        <v>0</v>
      </c>
      <c r="AF130" s="511">
        <f>IF(H130&gt;8,tab!$D$7,tab!$D$9)</f>
        <v>0.4</v>
      </c>
      <c r="AG130" s="526">
        <f t="shared" si="70"/>
        <v>0</v>
      </c>
      <c r="AH130" s="525">
        <f t="shared" si="71"/>
        <v>0</v>
      </c>
      <c r="AL130" s="119"/>
    </row>
    <row r="131" spans="3:43" ht="12.75" customHeight="1" x14ac:dyDescent="0.2">
      <c r="C131" s="60"/>
      <c r="D131" s="196" t="str">
        <f>IF(loon!D98="","",loon!D98)</f>
        <v/>
      </c>
      <c r="E131" s="196" t="str">
        <f>IF(loon!E98=0,"",loon!E98)</f>
        <v/>
      </c>
      <c r="F131" s="249" t="str">
        <f>IF(loon!F98="","",loon!F98+1)</f>
        <v/>
      </c>
      <c r="G131" s="405" t="str">
        <f>IF(loon!G98="","",loon!G98)</f>
        <v/>
      </c>
      <c r="H131" s="250"/>
      <c r="I131" s="250" t="str">
        <f>IF(J131="","",(IF(loon!I98+1&gt;LOOKUP(H131,schaal,regels),loon!I98,loon!I98+1)))</f>
        <v/>
      </c>
      <c r="J131" s="251" t="str">
        <f>IF(loon!J98="","",loon!J98)</f>
        <v/>
      </c>
      <c r="K131" s="172"/>
      <c r="L131" s="531">
        <f>IF(loon!L98="","",loon!L98)</f>
        <v>0</v>
      </c>
      <c r="M131" s="531">
        <f>IF(loon!M98="","",loon!M98)</f>
        <v>0</v>
      </c>
      <c r="N131" s="543" t="str">
        <f t="shared" si="59"/>
        <v/>
      </c>
      <c r="O131" s="621" t="str">
        <f t="shared" si="60"/>
        <v/>
      </c>
      <c r="P131" s="544" t="str">
        <f t="shared" si="61"/>
        <v/>
      </c>
      <c r="Q131" s="61"/>
      <c r="R131" s="448" t="str">
        <f t="shared" si="72"/>
        <v/>
      </c>
      <c r="S131" s="448" t="str">
        <f t="shared" si="62"/>
        <v/>
      </c>
      <c r="T131" s="474" t="str">
        <f t="shared" si="63"/>
        <v/>
      </c>
      <c r="U131" s="545"/>
      <c r="V131" s="542"/>
      <c r="W131" s="114"/>
      <c r="X131" s="542"/>
      <c r="Y131" s="539" t="e">
        <f t="shared" si="64"/>
        <v>#VALUE!</v>
      </c>
      <c r="Z131" s="566">
        <f>tab!$E$6</f>
        <v>0.6</v>
      </c>
      <c r="AA131" s="547" t="e">
        <f t="shared" si="65"/>
        <v>#VALUE!</v>
      </c>
      <c r="AB131" s="547" t="e">
        <f t="shared" si="66"/>
        <v>#VALUE!</v>
      </c>
      <c r="AC131" s="547" t="e">
        <f t="shared" si="67"/>
        <v>#VALUE!</v>
      </c>
      <c r="AD131" s="548" t="e">
        <f t="shared" si="68"/>
        <v>#VALUE!</v>
      </c>
      <c r="AE131" s="548">
        <f t="shared" si="69"/>
        <v>0</v>
      </c>
      <c r="AF131" s="511">
        <f>IF(H131&gt;8,tab!$D$7,tab!$D$9)</f>
        <v>0.4</v>
      </c>
      <c r="AG131" s="526">
        <f t="shared" si="70"/>
        <v>0</v>
      </c>
      <c r="AH131" s="525">
        <f t="shared" si="71"/>
        <v>0</v>
      </c>
      <c r="AL131" s="119"/>
    </row>
    <row r="132" spans="3:43" ht="12.75" customHeight="1" x14ac:dyDescent="0.2">
      <c r="C132" s="60"/>
      <c r="D132" s="196" t="str">
        <f>IF(loon!D99="","",loon!D99)</f>
        <v/>
      </c>
      <c r="E132" s="196" t="str">
        <f>IF(loon!E99=0,"",loon!E99)</f>
        <v/>
      </c>
      <c r="F132" s="249" t="str">
        <f>IF(loon!F99="","",loon!F99+1)</f>
        <v/>
      </c>
      <c r="G132" s="405" t="str">
        <f>IF(loon!G99="","",loon!G99)</f>
        <v/>
      </c>
      <c r="H132" s="250"/>
      <c r="I132" s="250" t="str">
        <f>IF(J132="","",(IF(loon!I99+1&gt;LOOKUP(H132,schaal,regels),loon!I99,loon!I99+1)))</f>
        <v/>
      </c>
      <c r="J132" s="251" t="str">
        <f>IF(loon!J99="","",loon!J99)</f>
        <v/>
      </c>
      <c r="K132" s="172"/>
      <c r="L132" s="531">
        <f>IF(loon!L99="","",loon!L99)</f>
        <v>0</v>
      </c>
      <c r="M132" s="531">
        <f>IF(loon!M99="","",loon!M99)</f>
        <v>0</v>
      </c>
      <c r="N132" s="543" t="str">
        <f t="shared" si="59"/>
        <v/>
      </c>
      <c r="O132" s="621" t="str">
        <f t="shared" si="60"/>
        <v/>
      </c>
      <c r="P132" s="544" t="str">
        <f t="shared" si="61"/>
        <v/>
      </c>
      <c r="Q132" s="61"/>
      <c r="R132" s="448" t="str">
        <f t="shared" si="72"/>
        <v/>
      </c>
      <c r="S132" s="448" t="str">
        <f t="shared" si="62"/>
        <v/>
      </c>
      <c r="T132" s="474" t="str">
        <f t="shared" si="63"/>
        <v/>
      </c>
      <c r="U132" s="545"/>
      <c r="V132" s="542"/>
      <c r="W132" s="114"/>
      <c r="X132" s="542"/>
      <c r="Y132" s="539" t="e">
        <f t="shared" si="64"/>
        <v>#VALUE!</v>
      </c>
      <c r="Z132" s="566">
        <f>tab!$E$6</f>
        <v>0.6</v>
      </c>
      <c r="AA132" s="547" t="e">
        <f t="shared" si="65"/>
        <v>#VALUE!</v>
      </c>
      <c r="AB132" s="547" t="e">
        <f t="shared" si="66"/>
        <v>#VALUE!</v>
      </c>
      <c r="AC132" s="547" t="e">
        <f t="shared" si="67"/>
        <v>#VALUE!</v>
      </c>
      <c r="AD132" s="548" t="e">
        <f t="shared" si="68"/>
        <v>#VALUE!</v>
      </c>
      <c r="AE132" s="548">
        <f t="shared" si="69"/>
        <v>0</v>
      </c>
      <c r="AF132" s="511">
        <f>IF(H132&gt;8,tab!$D$7,tab!$D$9)</f>
        <v>0.4</v>
      </c>
      <c r="AG132" s="526">
        <f t="shared" si="70"/>
        <v>0</v>
      </c>
      <c r="AH132" s="525">
        <f t="shared" si="71"/>
        <v>0</v>
      </c>
      <c r="AL132" s="119"/>
    </row>
    <row r="133" spans="3:43" x14ac:dyDescent="0.2">
      <c r="C133" s="60"/>
      <c r="D133" s="153"/>
      <c r="E133" s="153"/>
      <c r="F133" s="158"/>
      <c r="G133" s="158"/>
      <c r="H133" s="158"/>
      <c r="I133" s="241"/>
      <c r="J133" s="470">
        <f>SUM(J113:J132)</f>
        <v>2</v>
      </c>
      <c r="K133" s="172"/>
      <c r="L133" s="532">
        <f t="shared" ref="L133:P133" si="73">SUM(L113:L132)</f>
        <v>0</v>
      </c>
      <c r="M133" s="532">
        <f t="shared" si="73"/>
        <v>0</v>
      </c>
      <c r="N133" s="532">
        <f>SUM(N113:N132)</f>
        <v>80</v>
      </c>
      <c r="O133" s="532">
        <f t="shared" si="73"/>
        <v>0</v>
      </c>
      <c r="P133" s="532">
        <f t="shared" si="73"/>
        <v>80</v>
      </c>
      <c r="Q133" s="172"/>
      <c r="R133" s="471">
        <f>SUM(R113:R132)</f>
        <v>153718.92658227848</v>
      </c>
      <c r="S133" s="471">
        <f t="shared" ref="S133:T133" si="74">SUM(S113:S132)</f>
        <v>3797.8734177215192</v>
      </c>
      <c r="T133" s="471">
        <f t="shared" si="74"/>
        <v>157516.79999999999</v>
      </c>
      <c r="U133" s="242"/>
      <c r="V133" s="534"/>
      <c r="Y133" s="540"/>
      <c r="Z133" s="540"/>
      <c r="AA133" s="540"/>
      <c r="AB133" s="540"/>
      <c r="AC133" s="540"/>
      <c r="AG133" s="522">
        <f>SUM(AG113:AG132)</f>
        <v>0</v>
      </c>
      <c r="AH133" s="527">
        <f>SUM(AH113:AH132)</f>
        <v>0</v>
      </c>
    </row>
    <row r="134" spans="3:43" x14ac:dyDescent="0.2">
      <c r="C134" s="71"/>
      <c r="D134" s="244"/>
      <c r="E134" s="244"/>
      <c r="F134" s="192"/>
      <c r="G134" s="192"/>
      <c r="H134" s="192"/>
      <c r="I134" s="245"/>
      <c r="J134" s="247"/>
      <c r="K134" s="245"/>
      <c r="L134" s="245"/>
      <c r="M134" s="245"/>
      <c r="N134" s="245"/>
      <c r="O134" s="245"/>
      <c r="P134" s="245"/>
      <c r="Q134" s="245"/>
      <c r="R134" s="252"/>
      <c r="S134" s="252"/>
      <c r="T134" s="252"/>
      <c r="U134" s="253"/>
      <c r="V134" s="534"/>
      <c r="Y134" s="541"/>
      <c r="Z134" s="540"/>
      <c r="AA134" s="541"/>
      <c r="AB134" s="541"/>
      <c r="AC134" s="541"/>
      <c r="AG134" s="528"/>
      <c r="AH134" s="529"/>
    </row>
    <row r="135" spans="3:43" ht="12.75" customHeight="1" x14ac:dyDescent="0.2">
      <c r="C135" s="71"/>
      <c r="D135" s="244"/>
      <c r="E135" s="244"/>
      <c r="F135" s="192"/>
      <c r="G135" s="192"/>
      <c r="H135" s="192"/>
      <c r="I135" s="245"/>
      <c r="J135" s="246"/>
      <c r="K135" s="72"/>
      <c r="L135" s="247"/>
      <c r="M135" s="247"/>
      <c r="N135" s="247"/>
      <c r="O135" s="247"/>
      <c r="P135" s="247"/>
      <c r="Q135" s="72"/>
      <c r="R135" s="248"/>
      <c r="S135" s="248"/>
      <c r="T135" s="188"/>
      <c r="U135" s="74"/>
      <c r="V135" s="534"/>
      <c r="Y135" s="539"/>
      <c r="Z135" s="542"/>
      <c r="AA135" s="539"/>
      <c r="AB135" s="539"/>
      <c r="AC135" s="539"/>
      <c r="AG135" s="526"/>
      <c r="AH135" s="530"/>
    </row>
    <row r="136" spans="3:43" ht="12.75" customHeight="1" x14ac:dyDescent="0.2">
      <c r="C136" s="17" t="s">
        <v>24</v>
      </c>
      <c r="E136" s="105" t="str">
        <f>tab!G3</f>
        <v>2022/23</v>
      </c>
      <c r="H136" s="79"/>
      <c r="J136" s="115"/>
      <c r="R136" s="114"/>
      <c r="S136" s="114"/>
      <c r="T136" s="116"/>
      <c r="V136" s="534"/>
      <c r="Y136" s="539"/>
      <c r="Z136" s="542"/>
      <c r="AA136" s="539"/>
      <c r="AB136" s="539"/>
      <c r="AC136" s="539"/>
      <c r="AG136" s="526"/>
      <c r="AH136" s="530"/>
    </row>
    <row r="137" spans="3:43" ht="12.75" customHeight="1" x14ac:dyDescent="0.2">
      <c r="C137" s="17" t="s">
        <v>30</v>
      </c>
      <c r="E137" s="105">
        <f>tab!H4</f>
        <v>44835</v>
      </c>
      <c r="H137" s="79"/>
      <c r="J137" s="115"/>
      <c r="R137" s="114"/>
      <c r="S137" s="114"/>
      <c r="T137" s="116"/>
      <c r="V137" s="534"/>
      <c r="Y137" s="539"/>
      <c r="Z137" s="542"/>
      <c r="AA137" s="539"/>
      <c r="AB137" s="539"/>
      <c r="AC137" s="539"/>
      <c r="AG137" s="526"/>
      <c r="AH137" s="530"/>
    </row>
    <row r="138" spans="3:43" ht="12.75" customHeight="1" x14ac:dyDescent="0.2">
      <c r="H138" s="79"/>
      <c r="J138" s="115"/>
      <c r="R138" s="114"/>
      <c r="S138" s="114"/>
      <c r="T138" s="116"/>
      <c r="V138" s="534"/>
      <c r="Y138" s="539"/>
      <c r="Z138" s="542"/>
      <c r="AA138" s="539"/>
      <c r="AB138" s="539"/>
      <c r="AC138" s="539"/>
      <c r="AG138" s="526"/>
      <c r="AH138" s="530"/>
    </row>
    <row r="139" spans="3:43" ht="12.75" customHeight="1" x14ac:dyDescent="0.2">
      <c r="C139" s="450"/>
      <c r="D139" s="451"/>
      <c r="E139" s="452"/>
      <c r="F139" s="453"/>
      <c r="G139" s="454"/>
      <c r="H139" s="455"/>
      <c r="I139" s="455"/>
      <c r="J139" s="456"/>
      <c r="K139" s="435"/>
      <c r="L139" s="455"/>
      <c r="M139" s="455"/>
      <c r="N139" s="455"/>
      <c r="O139" s="455"/>
      <c r="P139" s="455"/>
      <c r="Q139" s="435"/>
      <c r="R139" s="435"/>
      <c r="S139" s="435"/>
      <c r="T139" s="457"/>
      <c r="U139" s="150"/>
      <c r="V139" s="534"/>
      <c r="AE139" s="521"/>
      <c r="AF139" s="517"/>
      <c r="AI139" s="106"/>
      <c r="AJ139" s="25"/>
      <c r="AK139" s="107"/>
      <c r="AL139" s="108"/>
      <c r="AM139" s="109"/>
      <c r="AN139" s="110"/>
      <c r="AO139" s="107"/>
    </row>
    <row r="140" spans="3:43" ht="12.75" customHeight="1" x14ac:dyDescent="0.2">
      <c r="C140" s="458"/>
      <c r="D140" s="505" t="s">
        <v>201</v>
      </c>
      <c r="E140" s="507"/>
      <c r="F140" s="507"/>
      <c r="G140" s="507"/>
      <c r="H140" s="506"/>
      <c r="I140" s="506"/>
      <c r="J140" s="506"/>
      <c r="K140" s="506"/>
      <c r="L140" s="505" t="s">
        <v>271</v>
      </c>
      <c r="M140" s="509"/>
      <c r="N140" s="505"/>
      <c r="O140" s="505"/>
      <c r="P140" s="549"/>
      <c r="Q140" s="459"/>
      <c r="R140" s="505" t="s">
        <v>269</v>
      </c>
      <c r="S140" s="506"/>
      <c r="T140" s="550"/>
      <c r="U140" s="551"/>
      <c r="V140" s="568"/>
      <c r="W140" s="553"/>
      <c r="X140" s="568"/>
      <c r="Y140" s="534"/>
      <c r="Z140" s="554"/>
      <c r="AA140" s="534"/>
      <c r="AB140" s="534"/>
      <c r="AC140" s="534"/>
      <c r="AD140" s="555"/>
      <c r="AE140" s="555"/>
      <c r="AF140" s="513"/>
      <c r="AG140" s="522"/>
      <c r="AH140" s="523"/>
      <c r="AN140" s="17"/>
      <c r="AO140" s="17"/>
      <c r="AP140" s="117"/>
      <c r="AQ140" s="117"/>
    </row>
    <row r="141" spans="3:43" ht="12.75" customHeight="1" x14ac:dyDescent="0.2">
      <c r="C141" s="458"/>
      <c r="D141" s="460" t="s">
        <v>268</v>
      </c>
      <c r="E141" s="461" t="s">
        <v>25</v>
      </c>
      <c r="F141" s="462" t="s">
        <v>1</v>
      </c>
      <c r="G141" s="463" t="s">
        <v>202</v>
      </c>
      <c r="H141" s="462" t="s">
        <v>35</v>
      </c>
      <c r="I141" s="462" t="s">
        <v>39</v>
      </c>
      <c r="J141" s="464" t="s">
        <v>203</v>
      </c>
      <c r="K141" s="433"/>
      <c r="L141" s="465" t="s">
        <v>259</v>
      </c>
      <c r="M141" s="465" t="s">
        <v>260</v>
      </c>
      <c r="N141" s="465" t="s">
        <v>258</v>
      </c>
      <c r="O141" s="465" t="s">
        <v>259</v>
      </c>
      <c r="P141" s="556" t="s">
        <v>272</v>
      </c>
      <c r="Q141" s="433"/>
      <c r="R141" s="510" t="s">
        <v>29</v>
      </c>
      <c r="S141" s="468" t="s">
        <v>273</v>
      </c>
      <c r="T141" s="557" t="s">
        <v>29</v>
      </c>
      <c r="U141" s="558"/>
      <c r="V141" s="537"/>
      <c r="W141" s="560"/>
      <c r="X141" s="537"/>
      <c r="Y141" s="538" t="s">
        <v>69</v>
      </c>
      <c r="Z141" s="561" t="s">
        <v>274</v>
      </c>
      <c r="AA141" s="537" t="s">
        <v>275</v>
      </c>
      <c r="AB141" s="537" t="s">
        <v>275</v>
      </c>
      <c r="AC141" s="537" t="s">
        <v>276</v>
      </c>
      <c r="AD141" s="562" t="s">
        <v>277</v>
      </c>
      <c r="AE141" s="562" t="s">
        <v>278</v>
      </c>
      <c r="AF141" s="513"/>
      <c r="AG141" s="524" t="s">
        <v>68</v>
      </c>
      <c r="AH141" s="523" t="s">
        <v>225</v>
      </c>
      <c r="AN141" s="17"/>
      <c r="AO141" s="17"/>
      <c r="AP141" s="117"/>
      <c r="AQ141" s="118"/>
    </row>
    <row r="142" spans="3:43" s="18" customFormat="1" ht="12.75" customHeight="1" x14ac:dyDescent="0.2">
      <c r="C142" s="469"/>
      <c r="D142" s="507"/>
      <c r="E142" s="461"/>
      <c r="F142" s="462" t="s">
        <v>2</v>
      </c>
      <c r="G142" s="462" t="s">
        <v>221</v>
      </c>
      <c r="H142" s="462"/>
      <c r="I142" s="462"/>
      <c r="J142" s="464"/>
      <c r="K142" s="433"/>
      <c r="L142" s="465" t="s">
        <v>261</v>
      </c>
      <c r="M142" s="465" t="s">
        <v>262</v>
      </c>
      <c r="N142" s="465" t="s">
        <v>279</v>
      </c>
      <c r="O142" s="465" t="s">
        <v>263</v>
      </c>
      <c r="P142" s="556" t="s">
        <v>64</v>
      </c>
      <c r="Q142" s="433"/>
      <c r="R142" s="467" t="s">
        <v>280</v>
      </c>
      <c r="S142" s="468" t="s">
        <v>264</v>
      </c>
      <c r="T142" s="557" t="s">
        <v>64</v>
      </c>
      <c r="U142" s="563"/>
      <c r="V142" s="534"/>
      <c r="W142" s="565"/>
      <c r="X142" s="534"/>
      <c r="Y142" s="538" t="s">
        <v>32</v>
      </c>
      <c r="Z142" s="567">
        <f>tab!$E$6</f>
        <v>0.6</v>
      </c>
      <c r="AA142" s="537" t="s">
        <v>281</v>
      </c>
      <c r="AB142" s="537" t="s">
        <v>282</v>
      </c>
      <c r="AC142" s="537" t="s">
        <v>283</v>
      </c>
      <c r="AD142" s="562" t="s">
        <v>284</v>
      </c>
      <c r="AE142" s="562" t="s">
        <v>284</v>
      </c>
      <c r="AF142" s="513"/>
      <c r="AG142" s="524"/>
      <c r="AH142" s="525" t="s">
        <v>38</v>
      </c>
      <c r="AQ142" s="113"/>
    </row>
    <row r="143" spans="3:43" s="18" customFormat="1" ht="12.75" customHeight="1" x14ac:dyDescent="0.2">
      <c r="C143" s="60"/>
      <c r="D143" s="61"/>
      <c r="E143" s="61"/>
      <c r="F143" s="151"/>
      <c r="G143" s="151"/>
      <c r="H143" s="235"/>
      <c r="I143" s="235"/>
      <c r="J143" s="236"/>
      <c r="K143" s="238"/>
      <c r="L143" s="237"/>
      <c r="M143" s="237"/>
      <c r="N143" s="237"/>
      <c r="O143" s="237"/>
      <c r="P143" s="237"/>
      <c r="Q143" s="238"/>
      <c r="R143" s="239"/>
      <c r="S143" s="239"/>
      <c r="T143" s="239"/>
      <c r="U143" s="240"/>
      <c r="V143" s="534"/>
      <c r="X143" s="534"/>
      <c r="Y143" s="538"/>
      <c r="Z143" s="568"/>
      <c r="AA143" s="538"/>
      <c r="AB143" s="538"/>
      <c r="AC143" s="538"/>
      <c r="AD143" s="534"/>
      <c r="AE143" s="513"/>
      <c r="AF143" s="513"/>
      <c r="AG143" s="524"/>
      <c r="AH143" s="525"/>
      <c r="AQ143" s="113"/>
    </row>
    <row r="144" spans="3:43" ht="12.75" customHeight="1" x14ac:dyDescent="0.2">
      <c r="C144" s="60"/>
      <c r="D144" s="196" t="str">
        <f>IF(loon!D113=0,"",loon!D113)</f>
        <v/>
      </c>
      <c r="E144" s="196" t="str">
        <f>IF(loon!E113=0,"",loon!E113)</f>
        <v>nn</v>
      </c>
      <c r="F144" s="249">
        <f>IF(loon!F113="","",loon!F113+1)</f>
        <v>25</v>
      </c>
      <c r="G144" s="405">
        <f>IF(loon!G113="","",loon!G113)</f>
        <v>31048</v>
      </c>
      <c r="H144" s="250" t="str">
        <f>IF(loon!H113=0,"",loon!H113)</f>
        <v>A10</v>
      </c>
      <c r="I144" s="250">
        <f>IF(J144="","",(IF(loon!I113+1&gt;LOOKUP(H144,schaal,regels),loon!I113,loon!I113+1)))</f>
        <v>12</v>
      </c>
      <c r="J144" s="251">
        <f>IF(loon!J113="","",loon!J113)</f>
        <v>1</v>
      </c>
      <c r="K144" s="172"/>
      <c r="L144" s="508">
        <f>IF(loon!L113="","",loon!L113)</f>
        <v>0</v>
      </c>
      <c r="M144" s="508">
        <f>IF(loon!M113="","",loon!M113)</f>
        <v>0</v>
      </c>
      <c r="N144" s="543">
        <f t="shared" ref="N144:N163" si="75">IF(J144="","",IF((J144*40)&gt;40,40,((J144*40))))</f>
        <v>40</v>
      </c>
      <c r="O144" s="621">
        <f t="shared" ref="O144:O163" si="76">IF(J144="","",IF(I144&lt;4,(40*J144),0))</f>
        <v>0</v>
      </c>
      <c r="P144" s="544">
        <f t="shared" ref="P144:P163" si="77">IF(J144="","",(SUM(L144:O144)))</f>
        <v>40</v>
      </c>
      <c r="Q144" s="61"/>
      <c r="R144" s="448">
        <f>IF(J144="","",(((1659*J144)-P144)*AB144))</f>
        <v>70207.803254972881</v>
      </c>
      <c r="S144" s="448">
        <f t="shared" ref="S144:S163" si="78">IF(J144="","",(P144*AC144)+(AA144*AD144)+((AE144*AA144*(1-AF144))))</f>
        <v>1734.5967450271248</v>
      </c>
      <c r="T144" s="474">
        <f t="shared" ref="T144:T163" si="79">IF(J144="","",(R144+S144))</f>
        <v>71942.400000000009</v>
      </c>
      <c r="U144" s="545"/>
      <c r="V144" s="542"/>
      <c r="W144" s="114"/>
      <c r="X144" s="542"/>
      <c r="Y144" s="539">
        <f t="shared" ref="Y144:Y163" si="80">5/12*VLOOKUP(H144,saltab2020,I144+1,FALSE)+7/12*VLOOKUP(H144,saltab2020,I144+1,FALSE)</f>
        <v>3747</v>
      </c>
      <c r="Z144" s="566">
        <f>tab!$E$6</f>
        <v>0.6</v>
      </c>
      <c r="AA144" s="547">
        <f t="shared" ref="AA144:AA163" si="81">(Y144*12/1659)</f>
        <v>27.103074141048825</v>
      </c>
      <c r="AB144" s="547">
        <f t="shared" ref="AB144:AB163" si="82">(Y144*12*(1+Z144))/1659</f>
        <v>43.364918625678122</v>
      </c>
      <c r="AC144" s="547">
        <f t="shared" ref="AC144:AC163" si="83">AB144-AA144</f>
        <v>16.261844484629297</v>
      </c>
      <c r="AD144" s="548">
        <f t="shared" ref="AD144:AD163" si="84">(N144+O144)</f>
        <v>40</v>
      </c>
      <c r="AE144" s="548">
        <f t="shared" ref="AE144:AE163" si="85">(L144+M144)</f>
        <v>0</v>
      </c>
      <c r="AF144" s="511">
        <f>IF(H144&gt;8,tab!$D$7,tab!$D$9)</f>
        <v>0.5</v>
      </c>
      <c r="AG144" s="526">
        <f t="shared" ref="AG144:AG163" si="86">IF(F144&lt;25,0,IF(F144=25,25,IF(F144&lt;40,0,IF(F144=40,40,IF(F144&gt;=40,0)))))</f>
        <v>25</v>
      </c>
      <c r="AH144" s="525">
        <f t="shared" ref="AH144:AH163" si="87">IF(AG144=25,(Y144*1.08*(J144)/2),IF(AG144=40,(Y144*1.08*(J144)),IF(AG144=0,0)))</f>
        <v>2023.38</v>
      </c>
      <c r="AL144" s="119"/>
    </row>
    <row r="145" spans="3:38" ht="12.75" customHeight="1" x14ac:dyDescent="0.2">
      <c r="C145" s="60"/>
      <c r="D145" s="196" t="str">
        <f>IF(loon!D114=0,"",loon!D114)</f>
        <v/>
      </c>
      <c r="E145" s="196" t="str">
        <f>IF(loon!E114=0,"",loon!E114)</f>
        <v>pp</v>
      </c>
      <c r="F145" s="249">
        <f>IF(loon!F114="","",loon!F114+1)</f>
        <v>24</v>
      </c>
      <c r="G145" s="405">
        <f>IF(loon!G114="","",loon!G114)</f>
        <v>31049</v>
      </c>
      <c r="H145" s="249" t="str">
        <f>IF(loon!H114=0,"",loon!H114)</f>
        <v>D11</v>
      </c>
      <c r="I145" s="250">
        <f>IF(J145="","",(IF(loon!I114+1&gt;LOOKUP(H145,schaal,regels),loon!I114,loon!I114+1)))</f>
        <v>12</v>
      </c>
      <c r="J145" s="251">
        <f>IF(loon!J114="","",loon!J114)</f>
        <v>1</v>
      </c>
      <c r="K145" s="172"/>
      <c r="L145" s="508">
        <f>IF(loon!L114="","",loon!L114)</f>
        <v>0</v>
      </c>
      <c r="M145" s="508">
        <f>IF(loon!M114="","",loon!M114)</f>
        <v>0</v>
      </c>
      <c r="N145" s="543">
        <f t="shared" si="75"/>
        <v>40</v>
      </c>
      <c r="O145" s="621">
        <f t="shared" si="76"/>
        <v>0</v>
      </c>
      <c r="P145" s="544">
        <f t="shared" si="77"/>
        <v>40</v>
      </c>
      <c r="Q145" s="61"/>
      <c r="R145" s="448">
        <f t="shared" ref="R145:R163" si="88">IF(J145="","",(((1659*J145)-P145)*AB145))</f>
        <v>88307.813381555156</v>
      </c>
      <c r="S145" s="448">
        <f t="shared" si="78"/>
        <v>2181.7866184448467</v>
      </c>
      <c r="T145" s="474">
        <f t="shared" si="79"/>
        <v>90489.600000000006</v>
      </c>
      <c r="U145" s="545"/>
      <c r="V145" s="542"/>
      <c r="W145" s="114"/>
      <c r="X145" s="542"/>
      <c r="Y145" s="539">
        <f t="shared" si="80"/>
        <v>4713</v>
      </c>
      <c r="Z145" s="566">
        <f>tab!$E$6</f>
        <v>0.6</v>
      </c>
      <c r="AA145" s="547">
        <f t="shared" si="81"/>
        <v>34.090415913200722</v>
      </c>
      <c r="AB145" s="547">
        <f t="shared" si="82"/>
        <v>54.544665461121163</v>
      </c>
      <c r="AC145" s="547">
        <f t="shared" si="83"/>
        <v>20.45424954792044</v>
      </c>
      <c r="AD145" s="548">
        <f t="shared" si="84"/>
        <v>40</v>
      </c>
      <c r="AE145" s="548">
        <f t="shared" si="85"/>
        <v>0</v>
      </c>
      <c r="AF145" s="511">
        <f>IF(H145&gt;8,tab!$D$7,tab!$D$9)</f>
        <v>0.5</v>
      </c>
      <c r="AG145" s="526">
        <f t="shared" si="86"/>
        <v>0</v>
      </c>
      <c r="AH145" s="525">
        <f t="shared" si="87"/>
        <v>0</v>
      </c>
      <c r="AL145" s="119"/>
    </row>
    <row r="146" spans="3:38" ht="12.75" customHeight="1" x14ac:dyDescent="0.2">
      <c r="C146" s="60"/>
      <c r="D146" s="196" t="str">
        <f>IF(loon!D115=0,"",loon!D115)</f>
        <v/>
      </c>
      <c r="E146" s="196" t="str">
        <f>IF(loon!E115=0,"",loon!E115)</f>
        <v/>
      </c>
      <c r="F146" s="249" t="str">
        <f>IF(loon!F115="","",loon!F115+1)</f>
        <v/>
      </c>
      <c r="G146" s="405" t="str">
        <f>IF(loon!G115="","",loon!G115)</f>
        <v/>
      </c>
      <c r="H146" s="250"/>
      <c r="I146" s="250" t="str">
        <f>IF(J146="","",(IF(loon!I115+1&gt;LOOKUP(H146,schaal,regels),loon!I115,loon!I115+1)))</f>
        <v/>
      </c>
      <c r="J146" s="251" t="str">
        <f>IF(loon!J115="","",loon!J115)</f>
        <v/>
      </c>
      <c r="K146" s="172"/>
      <c r="L146" s="508">
        <f>IF(loon!L115="","",loon!L115)</f>
        <v>0</v>
      </c>
      <c r="M146" s="508">
        <f>IF(loon!M115="","",loon!M115)</f>
        <v>0</v>
      </c>
      <c r="N146" s="543" t="str">
        <f t="shared" si="75"/>
        <v/>
      </c>
      <c r="O146" s="621" t="str">
        <f t="shared" si="76"/>
        <v/>
      </c>
      <c r="P146" s="544" t="str">
        <f t="shared" si="77"/>
        <v/>
      </c>
      <c r="Q146" s="61"/>
      <c r="R146" s="448" t="str">
        <f t="shared" si="88"/>
        <v/>
      </c>
      <c r="S146" s="448" t="str">
        <f t="shared" si="78"/>
        <v/>
      </c>
      <c r="T146" s="474" t="str">
        <f t="shared" si="79"/>
        <v/>
      </c>
      <c r="U146" s="545"/>
      <c r="V146" s="542"/>
      <c r="W146" s="114"/>
      <c r="X146" s="542"/>
      <c r="Y146" s="539" t="e">
        <f t="shared" si="80"/>
        <v>#VALUE!</v>
      </c>
      <c r="Z146" s="566">
        <f>tab!$E$6</f>
        <v>0.6</v>
      </c>
      <c r="AA146" s="547" t="e">
        <f t="shared" si="81"/>
        <v>#VALUE!</v>
      </c>
      <c r="AB146" s="547" t="e">
        <f t="shared" si="82"/>
        <v>#VALUE!</v>
      </c>
      <c r="AC146" s="547" t="e">
        <f t="shared" si="83"/>
        <v>#VALUE!</v>
      </c>
      <c r="AD146" s="548" t="e">
        <f t="shared" si="84"/>
        <v>#VALUE!</v>
      </c>
      <c r="AE146" s="548">
        <f t="shared" si="85"/>
        <v>0</v>
      </c>
      <c r="AF146" s="511">
        <f>IF(H146&gt;8,tab!$D$7,tab!$D$9)</f>
        <v>0.4</v>
      </c>
      <c r="AG146" s="526">
        <f t="shared" si="86"/>
        <v>0</v>
      </c>
      <c r="AH146" s="525">
        <f t="shared" si="87"/>
        <v>0</v>
      </c>
      <c r="AL146" s="119"/>
    </row>
    <row r="147" spans="3:38" ht="12.75" customHeight="1" x14ac:dyDescent="0.2">
      <c r="C147" s="60"/>
      <c r="D147" s="196" t="str">
        <f>IF(loon!D116=0,"",loon!D116)</f>
        <v/>
      </c>
      <c r="E147" s="196" t="str">
        <f>IF(loon!E116=0,"",loon!E116)</f>
        <v/>
      </c>
      <c r="F147" s="249" t="str">
        <f>IF(loon!F116="","",loon!F116+1)</f>
        <v/>
      </c>
      <c r="G147" s="405" t="str">
        <f>IF(loon!G116="","",loon!G116)</f>
        <v/>
      </c>
      <c r="H147" s="250"/>
      <c r="I147" s="250" t="str">
        <f>IF(J147="","",(IF(loon!I116+1&gt;LOOKUP(H147,schaal,regels),loon!I116,loon!I116+1)))</f>
        <v/>
      </c>
      <c r="J147" s="251" t="str">
        <f>IF(loon!J116="","",loon!J116)</f>
        <v/>
      </c>
      <c r="K147" s="172"/>
      <c r="L147" s="508">
        <f>IF(loon!L116="","",loon!L116)</f>
        <v>0</v>
      </c>
      <c r="M147" s="508">
        <f>IF(loon!M116="","",loon!M116)</f>
        <v>0</v>
      </c>
      <c r="N147" s="543" t="str">
        <f t="shared" si="75"/>
        <v/>
      </c>
      <c r="O147" s="621" t="str">
        <f t="shared" si="76"/>
        <v/>
      </c>
      <c r="P147" s="544" t="str">
        <f t="shared" si="77"/>
        <v/>
      </c>
      <c r="Q147" s="61"/>
      <c r="R147" s="448" t="str">
        <f t="shared" si="88"/>
        <v/>
      </c>
      <c r="S147" s="448" t="str">
        <f t="shared" si="78"/>
        <v/>
      </c>
      <c r="T147" s="474" t="str">
        <f t="shared" si="79"/>
        <v/>
      </c>
      <c r="U147" s="545"/>
      <c r="V147" s="542"/>
      <c r="W147" s="114"/>
      <c r="X147" s="542"/>
      <c r="Y147" s="539" t="e">
        <f t="shared" si="80"/>
        <v>#VALUE!</v>
      </c>
      <c r="Z147" s="566">
        <f>tab!$E$6</f>
        <v>0.6</v>
      </c>
      <c r="AA147" s="547" t="e">
        <f t="shared" si="81"/>
        <v>#VALUE!</v>
      </c>
      <c r="AB147" s="547" t="e">
        <f t="shared" si="82"/>
        <v>#VALUE!</v>
      </c>
      <c r="AC147" s="547" t="e">
        <f t="shared" si="83"/>
        <v>#VALUE!</v>
      </c>
      <c r="AD147" s="548" t="e">
        <f t="shared" si="84"/>
        <v>#VALUE!</v>
      </c>
      <c r="AE147" s="548">
        <f t="shared" si="85"/>
        <v>0</v>
      </c>
      <c r="AF147" s="511">
        <f>IF(H147&gt;8,tab!$D$7,tab!$D$9)</f>
        <v>0.4</v>
      </c>
      <c r="AG147" s="526">
        <f t="shared" si="86"/>
        <v>0</v>
      </c>
      <c r="AH147" s="525">
        <f t="shared" si="87"/>
        <v>0</v>
      </c>
      <c r="AL147" s="119"/>
    </row>
    <row r="148" spans="3:38" ht="12.75" customHeight="1" x14ac:dyDescent="0.2">
      <c r="C148" s="60"/>
      <c r="D148" s="196" t="str">
        <f>IF(loon!D117=0,"",loon!D117)</f>
        <v/>
      </c>
      <c r="E148" s="196" t="str">
        <f>IF(loon!E117=0,"",loon!E117)</f>
        <v/>
      </c>
      <c r="F148" s="249" t="str">
        <f>IF(loon!F117="","",loon!F117+1)</f>
        <v/>
      </c>
      <c r="G148" s="405" t="str">
        <f>IF(loon!G117="","",loon!G117)</f>
        <v/>
      </c>
      <c r="H148" s="250"/>
      <c r="I148" s="250" t="str">
        <f>IF(J148="","",(IF(loon!I117+1&gt;LOOKUP(H148,schaal,regels),loon!I117,loon!I117+1)))</f>
        <v/>
      </c>
      <c r="J148" s="251" t="str">
        <f>IF(loon!J117="","",loon!J117)</f>
        <v/>
      </c>
      <c r="K148" s="172"/>
      <c r="L148" s="508">
        <f>IF(loon!L117="","",loon!L117)</f>
        <v>0</v>
      </c>
      <c r="M148" s="508">
        <f>IF(loon!M117="","",loon!M117)</f>
        <v>0</v>
      </c>
      <c r="N148" s="543" t="str">
        <f t="shared" si="75"/>
        <v/>
      </c>
      <c r="O148" s="621" t="str">
        <f t="shared" si="76"/>
        <v/>
      </c>
      <c r="P148" s="544" t="str">
        <f t="shared" si="77"/>
        <v/>
      </c>
      <c r="Q148" s="61"/>
      <c r="R148" s="448" t="str">
        <f t="shared" si="88"/>
        <v/>
      </c>
      <c r="S148" s="448" t="str">
        <f t="shared" si="78"/>
        <v/>
      </c>
      <c r="T148" s="474" t="str">
        <f t="shared" si="79"/>
        <v/>
      </c>
      <c r="U148" s="545"/>
      <c r="V148" s="542"/>
      <c r="W148" s="114"/>
      <c r="X148" s="542"/>
      <c r="Y148" s="539" t="e">
        <f t="shared" si="80"/>
        <v>#VALUE!</v>
      </c>
      <c r="Z148" s="566">
        <f>tab!$E$6</f>
        <v>0.6</v>
      </c>
      <c r="AA148" s="547" t="e">
        <f t="shared" si="81"/>
        <v>#VALUE!</v>
      </c>
      <c r="AB148" s="547" t="e">
        <f t="shared" si="82"/>
        <v>#VALUE!</v>
      </c>
      <c r="AC148" s="547" t="e">
        <f t="shared" si="83"/>
        <v>#VALUE!</v>
      </c>
      <c r="AD148" s="548" t="e">
        <f t="shared" si="84"/>
        <v>#VALUE!</v>
      </c>
      <c r="AE148" s="548">
        <f t="shared" si="85"/>
        <v>0</v>
      </c>
      <c r="AF148" s="511">
        <f>IF(H148&gt;8,tab!$D$7,tab!$D$9)</f>
        <v>0.4</v>
      </c>
      <c r="AG148" s="526">
        <f t="shared" si="86"/>
        <v>0</v>
      </c>
      <c r="AH148" s="525">
        <f t="shared" si="87"/>
        <v>0</v>
      </c>
      <c r="AL148" s="119"/>
    </row>
    <row r="149" spans="3:38" ht="12.75" customHeight="1" x14ac:dyDescent="0.2">
      <c r="C149" s="60"/>
      <c r="D149" s="196" t="str">
        <f>IF(loon!D118=0,"",loon!D118)</f>
        <v/>
      </c>
      <c r="E149" s="196" t="str">
        <f>IF(loon!E118=0,"",loon!E118)</f>
        <v/>
      </c>
      <c r="F149" s="249" t="str">
        <f>IF(loon!F118="","",loon!F118+1)</f>
        <v/>
      </c>
      <c r="G149" s="405" t="str">
        <f>IF(loon!G118="","",loon!G118)</f>
        <v/>
      </c>
      <c r="H149" s="250"/>
      <c r="I149" s="250" t="str">
        <f>IF(J149="","",(IF(loon!I118+1&gt;LOOKUP(H149,schaal,regels),loon!I118,loon!I118+1)))</f>
        <v/>
      </c>
      <c r="J149" s="251" t="str">
        <f>IF(loon!J118="","",loon!J118)</f>
        <v/>
      </c>
      <c r="K149" s="172"/>
      <c r="L149" s="508">
        <f>IF(loon!L118="","",loon!L118)</f>
        <v>0</v>
      </c>
      <c r="M149" s="508">
        <f>IF(loon!M118="","",loon!M118)</f>
        <v>0</v>
      </c>
      <c r="N149" s="543" t="str">
        <f t="shared" si="75"/>
        <v/>
      </c>
      <c r="O149" s="621" t="str">
        <f t="shared" si="76"/>
        <v/>
      </c>
      <c r="P149" s="544" t="str">
        <f t="shared" si="77"/>
        <v/>
      </c>
      <c r="Q149" s="61"/>
      <c r="R149" s="448" t="str">
        <f t="shared" si="88"/>
        <v/>
      </c>
      <c r="S149" s="448" t="str">
        <f t="shared" si="78"/>
        <v/>
      </c>
      <c r="T149" s="474" t="str">
        <f t="shared" si="79"/>
        <v/>
      </c>
      <c r="U149" s="545"/>
      <c r="V149" s="542"/>
      <c r="W149" s="114"/>
      <c r="X149" s="542"/>
      <c r="Y149" s="539" t="e">
        <f t="shared" si="80"/>
        <v>#VALUE!</v>
      </c>
      <c r="Z149" s="566">
        <f>tab!$E$6</f>
        <v>0.6</v>
      </c>
      <c r="AA149" s="547" t="e">
        <f t="shared" si="81"/>
        <v>#VALUE!</v>
      </c>
      <c r="AB149" s="547" t="e">
        <f t="shared" si="82"/>
        <v>#VALUE!</v>
      </c>
      <c r="AC149" s="547" t="e">
        <f t="shared" si="83"/>
        <v>#VALUE!</v>
      </c>
      <c r="AD149" s="548" t="e">
        <f t="shared" si="84"/>
        <v>#VALUE!</v>
      </c>
      <c r="AE149" s="548">
        <f t="shared" si="85"/>
        <v>0</v>
      </c>
      <c r="AF149" s="511">
        <f>IF(H149&gt;8,tab!$D$7,tab!$D$9)</f>
        <v>0.4</v>
      </c>
      <c r="AG149" s="526">
        <f t="shared" si="86"/>
        <v>0</v>
      </c>
      <c r="AH149" s="525">
        <f t="shared" si="87"/>
        <v>0</v>
      </c>
      <c r="AL149" s="119"/>
    </row>
    <row r="150" spans="3:38" ht="12.75" customHeight="1" x14ac:dyDescent="0.2">
      <c r="C150" s="60"/>
      <c r="D150" s="196" t="str">
        <f>IF(loon!D119=0,"",loon!D119)</f>
        <v/>
      </c>
      <c r="E150" s="196" t="str">
        <f>IF(loon!E119=0,"",loon!E119)</f>
        <v/>
      </c>
      <c r="F150" s="249" t="str">
        <f>IF(loon!F119="","",loon!F119+1)</f>
        <v/>
      </c>
      <c r="G150" s="405" t="str">
        <f>IF(loon!G119="","",loon!G119)</f>
        <v/>
      </c>
      <c r="H150" s="250"/>
      <c r="I150" s="250" t="str">
        <f>IF(J150="","",(IF(loon!I119+1&gt;LOOKUP(H150,schaal,regels),loon!I119,loon!I119+1)))</f>
        <v/>
      </c>
      <c r="J150" s="251" t="str">
        <f>IF(loon!J119="","",loon!J119)</f>
        <v/>
      </c>
      <c r="K150" s="172"/>
      <c r="L150" s="508">
        <f>IF(loon!L119="","",loon!L119)</f>
        <v>0</v>
      </c>
      <c r="M150" s="508">
        <f>IF(loon!M119="","",loon!M119)</f>
        <v>0</v>
      </c>
      <c r="N150" s="543" t="str">
        <f t="shared" si="75"/>
        <v/>
      </c>
      <c r="O150" s="621" t="str">
        <f t="shared" si="76"/>
        <v/>
      </c>
      <c r="P150" s="544" t="str">
        <f t="shared" si="77"/>
        <v/>
      </c>
      <c r="Q150" s="61"/>
      <c r="R150" s="448" t="str">
        <f t="shared" si="88"/>
        <v/>
      </c>
      <c r="S150" s="448" t="str">
        <f t="shared" si="78"/>
        <v/>
      </c>
      <c r="T150" s="474" t="str">
        <f t="shared" si="79"/>
        <v/>
      </c>
      <c r="U150" s="545"/>
      <c r="V150" s="542"/>
      <c r="W150" s="114"/>
      <c r="X150" s="542"/>
      <c r="Y150" s="539" t="e">
        <f t="shared" si="80"/>
        <v>#VALUE!</v>
      </c>
      <c r="Z150" s="566">
        <f>tab!$E$6</f>
        <v>0.6</v>
      </c>
      <c r="AA150" s="547" t="e">
        <f t="shared" si="81"/>
        <v>#VALUE!</v>
      </c>
      <c r="AB150" s="547" t="e">
        <f t="shared" si="82"/>
        <v>#VALUE!</v>
      </c>
      <c r="AC150" s="547" t="e">
        <f t="shared" si="83"/>
        <v>#VALUE!</v>
      </c>
      <c r="AD150" s="548" t="e">
        <f t="shared" si="84"/>
        <v>#VALUE!</v>
      </c>
      <c r="AE150" s="548">
        <f t="shared" si="85"/>
        <v>0</v>
      </c>
      <c r="AF150" s="511">
        <f>IF(H150&gt;8,tab!$D$7,tab!$D$9)</f>
        <v>0.4</v>
      </c>
      <c r="AG150" s="526">
        <f t="shared" si="86"/>
        <v>0</v>
      </c>
      <c r="AH150" s="525">
        <f t="shared" si="87"/>
        <v>0</v>
      </c>
      <c r="AL150" s="119"/>
    </row>
    <row r="151" spans="3:38" ht="12.75" customHeight="1" x14ac:dyDescent="0.2">
      <c r="C151" s="60"/>
      <c r="D151" s="196" t="str">
        <f>IF(loon!D120=0,"",loon!D120)</f>
        <v/>
      </c>
      <c r="E151" s="196" t="str">
        <f>IF(loon!E120=0,"",loon!E120)</f>
        <v/>
      </c>
      <c r="F151" s="249" t="str">
        <f>IF(loon!F120="","",loon!F120+1)</f>
        <v/>
      </c>
      <c r="G151" s="405" t="str">
        <f>IF(loon!G120="","",loon!G120)</f>
        <v/>
      </c>
      <c r="H151" s="250"/>
      <c r="I151" s="250" t="str">
        <f>IF(J151="","",(IF(loon!I120+1&gt;LOOKUP(H151,schaal,regels),loon!I120,loon!I120+1)))</f>
        <v/>
      </c>
      <c r="J151" s="251" t="str">
        <f>IF(loon!J120="","",loon!J120)</f>
        <v/>
      </c>
      <c r="K151" s="172"/>
      <c r="L151" s="508">
        <f>IF(loon!L120="","",loon!L120)</f>
        <v>0</v>
      </c>
      <c r="M151" s="508">
        <f>IF(loon!M120="","",loon!M120)</f>
        <v>0</v>
      </c>
      <c r="N151" s="543" t="str">
        <f t="shared" si="75"/>
        <v/>
      </c>
      <c r="O151" s="621" t="str">
        <f t="shared" si="76"/>
        <v/>
      </c>
      <c r="P151" s="544" t="str">
        <f t="shared" si="77"/>
        <v/>
      </c>
      <c r="Q151" s="61"/>
      <c r="R151" s="448" t="str">
        <f t="shared" si="88"/>
        <v/>
      </c>
      <c r="S151" s="448" t="str">
        <f t="shared" si="78"/>
        <v/>
      </c>
      <c r="T151" s="474" t="str">
        <f t="shared" si="79"/>
        <v/>
      </c>
      <c r="U151" s="545"/>
      <c r="V151" s="542"/>
      <c r="W151" s="114"/>
      <c r="X151" s="542"/>
      <c r="Y151" s="539" t="e">
        <f t="shared" si="80"/>
        <v>#VALUE!</v>
      </c>
      <c r="Z151" s="566">
        <f>tab!$E$6</f>
        <v>0.6</v>
      </c>
      <c r="AA151" s="547" t="e">
        <f t="shared" si="81"/>
        <v>#VALUE!</v>
      </c>
      <c r="AB151" s="547" t="e">
        <f t="shared" si="82"/>
        <v>#VALUE!</v>
      </c>
      <c r="AC151" s="547" t="e">
        <f t="shared" si="83"/>
        <v>#VALUE!</v>
      </c>
      <c r="AD151" s="548" t="e">
        <f t="shared" si="84"/>
        <v>#VALUE!</v>
      </c>
      <c r="AE151" s="548">
        <f t="shared" si="85"/>
        <v>0</v>
      </c>
      <c r="AF151" s="511">
        <f>IF(H151&gt;8,tab!$D$7,tab!$D$9)</f>
        <v>0.4</v>
      </c>
      <c r="AG151" s="526">
        <f t="shared" si="86"/>
        <v>0</v>
      </c>
      <c r="AH151" s="525">
        <f t="shared" si="87"/>
        <v>0</v>
      </c>
      <c r="AL151" s="119"/>
    </row>
    <row r="152" spans="3:38" ht="12.75" customHeight="1" x14ac:dyDescent="0.2">
      <c r="C152" s="60"/>
      <c r="D152" s="196" t="str">
        <f>IF(loon!D121=0,"",loon!D121)</f>
        <v/>
      </c>
      <c r="E152" s="196" t="str">
        <f>IF(loon!E121=0,"",loon!E121)</f>
        <v/>
      </c>
      <c r="F152" s="249" t="str">
        <f>IF(loon!F121="","",loon!F121+1)</f>
        <v/>
      </c>
      <c r="G152" s="405" t="str">
        <f>IF(loon!G121="","",loon!G121)</f>
        <v/>
      </c>
      <c r="H152" s="250"/>
      <c r="I152" s="250" t="str">
        <f>IF(J152="","",(IF(loon!I121+1&gt;LOOKUP(H152,schaal,regels),loon!I121,loon!I121+1)))</f>
        <v/>
      </c>
      <c r="J152" s="251" t="str">
        <f>IF(loon!J121="","",loon!J121)</f>
        <v/>
      </c>
      <c r="K152" s="172"/>
      <c r="L152" s="508">
        <f>IF(loon!L121="","",loon!L121)</f>
        <v>0</v>
      </c>
      <c r="M152" s="508">
        <f>IF(loon!M121="","",loon!M121)</f>
        <v>0</v>
      </c>
      <c r="N152" s="543" t="str">
        <f t="shared" si="75"/>
        <v/>
      </c>
      <c r="O152" s="621" t="str">
        <f t="shared" si="76"/>
        <v/>
      </c>
      <c r="P152" s="544" t="str">
        <f t="shared" si="77"/>
        <v/>
      </c>
      <c r="Q152" s="61"/>
      <c r="R152" s="448" t="str">
        <f t="shared" si="88"/>
        <v/>
      </c>
      <c r="S152" s="448" t="str">
        <f t="shared" si="78"/>
        <v/>
      </c>
      <c r="T152" s="474" t="str">
        <f t="shared" si="79"/>
        <v/>
      </c>
      <c r="U152" s="545"/>
      <c r="V152" s="542"/>
      <c r="W152" s="114"/>
      <c r="X152" s="542"/>
      <c r="Y152" s="539" t="e">
        <f t="shared" si="80"/>
        <v>#VALUE!</v>
      </c>
      <c r="Z152" s="566">
        <f>tab!$E$6</f>
        <v>0.6</v>
      </c>
      <c r="AA152" s="547" t="e">
        <f t="shared" si="81"/>
        <v>#VALUE!</v>
      </c>
      <c r="AB152" s="547" t="e">
        <f t="shared" si="82"/>
        <v>#VALUE!</v>
      </c>
      <c r="AC152" s="547" t="e">
        <f t="shared" si="83"/>
        <v>#VALUE!</v>
      </c>
      <c r="AD152" s="548" t="e">
        <f t="shared" si="84"/>
        <v>#VALUE!</v>
      </c>
      <c r="AE152" s="548">
        <f t="shared" si="85"/>
        <v>0</v>
      </c>
      <c r="AF152" s="511">
        <f>IF(H152&gt;8,tab!$D$7,tab!$D$9)</f>
        <v>0.4</v>
      </c>
      <c r="AG152" s="526">
        <f t="shared" si="86"/>
        <v>0</v>
      </c>
      <c r="AH152" s="525">
        <f t="shared" si="87"/>
        <v>0</v>
      </c>
      <c r="AL152" s="119"/>
    </row>
    <row r="153" spans="3:38" ht="12.75" customHeight="1" x14ac:dyDescent="0.2">
      <c r="C153" s="60"/>
      <c r="D153" s="196" t="str">
        <f>IF(loon!D122=0,"",loon!D122)</f>
        <v/>
      </c>
      <c r="E153" s="196" t="str">
        <f>IF(loon!E122=0,"",loon!E122)</f>
        <v/>
      </c>
      <c r="F153" s="249" t="str">
        <f>IF(loon!F122="","",loon!F122+1)</f>
        <v/>
      </c>
      <c r="G153" s="405" t="str">
        <f>IF(loon!G122="","",loon!G122)</f>
        <v/>
      </c>
      <c r="H153" s="250"/>
      <c r="I153" s="250" t="str">
        <f>IF(J153="","",(IF(loon!I122+1&gt;LOOKUP(H153,schaal,regels),loon!I122,loon!I122+1)))</f>
        <v/>
      </c>
      <c r="J153" s="251" t="str">
        <f>IF(loon!J122="","",loon!J122)</f>
        <v/>
      </c>
      <c r="K153" s="172"/>
      <c r="L153" s="508">
        <f>IF(loon!L122="","",loon!L122)</f>
        <v>0</v>
      </c>
      <c r="M153" s="508">
        <f>IF(loon!M122="","",loon!M122)</f>
        <v>0</v>
      </c>
      <c r="N153" s="543" t="str">
        <f t="shared" si="75"/>
        <v/>
      </c>
      <c r="O153" s="621" t="str">
        <f t="shared" si="76"/>
        <v/>
      </c>
      <c r="P153" s="544" t="str">
        <f t="shared" si="77"/>
        <v/>
      </c>
      <c r="Q153" s="61"/>
      <c r="R153" s="448" t="str">
        <f t="shared" si="88"/>
        <v/>
      </c>
      <c r="S153" s="448" t="str">
        <f t="shared" si="78"/>
        <v/>
      </c>
      <c r="T153" s="474" t="str">
        <f t="shared" si="79"/>
        <v/>
      </c>
      <c r="U153" s="545"/>
      <c r="V153" s="542"/>
      <c r="W153" s="114"/>
      <c r="X153" s="542"/>
      <c r="Y153" s="539" t="e">
        <f t="shared" si="80"/>
        <v>#VALUE!</v>
      </c>
      <c r="Z153" s="566">
        <f>tab!$E$6</f>
        <v>0.6</v>
      </c>
      <c r="AA153" s="547" t="e">
        <f t="shared" si="81"/>
        <v>#VALUE!</v>
      </c>
      <c r="AB153" s="547" t="e">
        <f t="shared" si="82"/>
        <v>#VALUE!</v>
      </c>
      <c r="AC153" s="547" t="e">
        <f t="shared" si="83"/>
        <v>#VALUE!</v>
      </c>
      <c r="AD153" s="548" t="e">
        <f t="shared" si="84"/>
        <v>#VALUE!</v>
      </c>
      <c r="AE153" s="548">
        <f t="shared" si="85"/>
        <v>0</v>
      </c>
      <c r="AF153" s="511">
        <f>IF(H153&gt;8,tab!$D$7,tab!$D$9)</f>
        <v>0.4</v>
      </c>
      <c r="AG153" s="526">
        <f t="shared" si="86"/>
        <v>0</v>
      </c>
      <c r="AH153" s="525">
        <f t="shared" si="87"/>
        <v>0</v>
      </c>
      <c r="AL153" s="119"/>
    </row>
    <row r="154" spans="3:38" ht="12.75" customHeight="1" x14ac:dyDescent="0.2">
      <c r="C154" s="60"/>
      <c r="D154" s="196" t="str">
        <f>IF(loon!D123=0,"",loon!D123)</f>
        <v/>
      </c>
      <c r="E154" s="196" t="str">
        <f>IF(loon!E123=0,"",loon!E123)</f>
        <v/>
      </c>
      <c r="F154" s="249" t="str">
        <f>IF(loon!F123="","",loon!F123+1)</f>
        <v/>
      </c>
      <c r="G154" s="405" t="str">
        <f>IF(loon!G123="","",loon!G123)</f>
        <v/>
      </c>
      <c r="H154" s="250"/>
      <c r="I154" s="250" t="str">
        <f>IF(J154="","",(IF(loon!I123+1&gt;LOOKUP(H154,schaal,regels),loon!I123,loon!I123+1)))</f>
        <v/>
      </c>
      <c r="J154" s="251" t="str">
        <f>IF(loon!J123="","",loon!J123)</f>
        <v/>
      </c>
      <c r="K154" s="172"/>
      <c r="L154" s="508">
        <f>IF(loon!L123="","",loon!L123)</f>
        <v>0</v>
      </c>
      <c r="M154" s="508">
        <f>IF(loon!M123="","",loon!M123)</f>
        <v>0</v>
      </c>
      <c r="N154" s="543" t="str">
        <f t="shared" si="75"/>
        <v/>
      </c>
      <c r="O154" s="621" t="str">
        <f t="shared" si="76"/>
        <v/>
      </c>
      <c r="P154" s="544" t="str">
        <f t="shared" si="77"/>
        <v/>
      </c>
      <c r="Q154" s="61"/>
      <c r="R154" s="448" t="str">
        <f t="shared" si="88"/>
        <v/>
      </c>
      <c r="S154" s="448" t="str">
        <f t="shared" si="78"/>
        <v/>
      </c>
      <c r="T154" s="474" t="str">
        <f t="shared" si="79"/>
        <v/>
      </c>
      <c r="U154" s="545"/>
      <c r="V154" s="542"/>
      <c r="W154" s="114"/>
      <c r="X154" s="542"/>
      <c r="Y154" s="539" t="e">
        <f t="shared" si="80"/>
        <v>#VALUE!</v>
      </c>
      <c r="Z154" s="566">
        <f>tab!$E$6</f>
        <v>0.6</v>
      </c>
      <c r="AA154" s="547" t="e">
        <f t="shared" si="81"/>
        <v>#VALUE!</v>
      </c>
      <c r="AB154" s="547" t="e">
        <f t="shared" si="82"/>
        <v>#VALUE!</v>
      </c>
      <c r="AC154" s="547" t="e">
        <f t="shared" si="83"/>
        <v>#VALUE!</v>
      </c>
      <c r="AD154" s="548" t="e">
        <f t="shared" si="84"/>
        <v>#VALUE!</v>
      </c>
      <c r="AE154" s="548">
        <f t="shared" si="85"/>
        <v>0</v>
      </c>
      <c r="AF154" s="511">
        <f>IF(H154&gt;8,tab!$D$7,tab!$D$9)</f>
        <v>0.4</v>
      </c>
      <c r="AG154" s="526">
        <f t="shared" si="86"/>
        <v>0</v>
      </c>
      <c r="AH154" s="525">
        <f t="shared" si="87"/>
        <v>0</v>
      </c>
      <c r="AL154" s="119"/>
    </row>
    <row r="155" spans="3:38" ht="12.75" customHeight="1" x14ac:dyDescent="0.2">
      <c r="C155" s="60"/>
      <c r="D155" s="196" t="str">
        <f>IF(loon!D124=0,"",loon!D124)</f>
        <v/>
      </c>
      <c r="E155" s="196" t="str">
        <f>IF(loon!E124=0,"",loon!E124)</f>
        <v/>
      </c>
      <c r="F155" s="249" t="str">
        <f>IF(loon!F124="","",loon!F124+1)</f>
        <v/>
      </c>
      <c r="G155" s="405" t="str">
        <f>IF(loon!G124="","",loon!G124)</f>
        <v/>
      </c>
      <c r="H155" s="250"/>
      <c r="I155" s="250" t="str">
        <f>IF(J155="","",(IF(loon!I124+1&gt;LOOKUP(H155,schaal,regels),loon!I124,loon!I124+1)))</f>
        <v/>
      </c>
      <c r="J155" s="251" t="str">
        <f>IF(loon!J124="","",loon!J124)</f>
        <v/>
      </c>
      <c r="K155" s="172"/>
      <c r="L155" s="508">
        <f>IF(loon!L124="","",loon!L124)</f>
        <v>0</v>
      </c>
      <c r="M155" s="508">
        <f>IF(loon!M124="","",loon!M124)</f>
        <v>0</v>
      </c>
      <c r="N155" s="543" t="str">
        <f t="shared" si="75"/>
        <v/>
      </c>
      <c r="O155" s="621" t="str">
        <f t="shared" si="76"/>
        <v/>
      </c>
      <c r="P155" s="544" t="str">
        <f t="shared" si="77"/>
        <v/>
      </c>
      <c r="Q155" s="61"/>
      <c r="R155" s="448" t="str">
        <f t="shared" si="88"/>
        <v/>
      </c>
      <c r="S155" s="448" t="str">
        <f t="shared" si="78"/>
        <v/>
      </c>
      <c r="T155" s="474" t="str">
        <f t="shared" si="79"/>
        <v/>
      </c>
      <c r="U155" s="545"/>
      <c r="V155" s="542"/>
      <c r="W155" s="114"/>
      <c r="X155" s="542"/>
      <c r="Y155" s="539" t="e">
        <f t="shared" si="80"/>
        <v>#VALUE!</v>
      </c>
      <c r="Z155" s="566">
        <f>tab!$E$6</f>
        <v>0.6</v>
      </c>
      <c r="AA155" s="547" t="e">
        <f t="shared" si="81"/>
        <v>#VALUE!</v>
      </c>
      <c r="AB155" s="547" t="e">
        <f t="shared" si="82"/>
        <v>#VALUE!</v>
      </c>
      <c r="AC155" s="547" t="e">
        <f t="shared" si="83"/>
        <v>#VALUE!</v>
      </c>
      <c r="AD155" s="548" t="e">
        <f t="shared" si="84"/>
        <v>#VALUE!</v>
      </c>
      <c r="AE155" s="548">
        <f t="shared" si="85"/>
        <v>0</v>
      </c>
      <c r="AF155" s="511">
        <f>IF(H155&gt;8,tab!$D$7,tab!$D$9)</f>
        <v>0.4</v>
      </c>
      <c r="AG155" s="526">
        <f t="shared" si="86"/>
        <v>0</v>
      </c>
      <c r="AH155" s="525">
        <f t="shared" si="87"/>
        <v>0</v>
      </c>
      <c r="AL155" s="119"/>
    </row>
    <row r="156" spans="3:38" ht="12.75" customHeight="1" x14ac:dyDescent="0.2">
      <c r="C156" s="60"/>
      <c r="D156" s="196" t="str">
        <f>IF(loon!D125=0,"",loon!D125)</f>
        <v/>
      </c>
      <c r="E156" s="196" t="str">
        <f>IF(loon!E125=0,"",loon!E125)</f>
        <v/>
      </c>
      <c r="F156" s="249" t="str">
        <f>IF(loon!F125="","",loon!F125+1)</f>
        <v/>
      </c>
      <c r="G156" s="405" t="str">
        <f>IF(loon!G125="","",loon!G125)</f>
        <v/>
      </c>
      <c r="H156" s="250"/>
      <c r="I156" s="250" t="str">
        <f>IF(J156="","",(IF(loon!I125+1&gt;LOOKUP(H156,schaal,regels),loon!I125,loon!I125+1)))</f>
        <v/>
      </c>
      <c r="J156" s="251" t="str">
        <f>IF(loon!J125="","",loon!J125)</f>
        <v/>
      </c>
      <c r="K156" s="172"/>
      <c r="L156" s="508">
        <f>IF(loon!L125="","",loon!L125)</f>
        <v>0</v>
      </c>
      <c r="M156" s="508">
        <f>IF(loon!M125="","",loon!M125)</f>
        <v>0</v>
      </c>
      <c r="N156" s="543" t="str">
        <f t="shared" si="75"/>
        <v/>
      </c>
      <c r="O156" s="621" t="str">
        <f t="shared" si="76"/>
        <v/>
      </c>
      <c r="P156" s="544" t="str">
        <f t="shared" si="77"/>
        <v/>
      </c>
      <c r="Q156" s="61"/>
      <c r="R156" s="448" t="str">
        <f t="shared" si="88"/>
        <v/>
      </c>
      <c r="S156" s="448" t="str">
        <f t="shared" si="78"/>
        <v/>
      </c>
      <c r="T156" s="474" t="str">
        <f t="shared" si="79"/>
        <v/>
      </c>
      <c r="U156" s="545"/>
      <c r="V156" s="542"/>
      <c r="W156" s="114"/>
      <c r="X156" s="542"/>
      <c r="Y156" s="539" t="e">
        <f t="shared" si="80"/>
        <v>#VALUE!</v>
      </c>
      <c r="Z156" s="566">
        <f>tab!$E$6</f>
        <v>0.6</v>
      </c>
      <c r="AA156" s="547" t="e">
        <f t="shared" si="81"/>
        <v>#VALUE!</v>
      </c>
      <c r="AB156" s="547" t="e">
        <f t="shared" si="82"/>
        <v>#VALUE!</v>
      </c>
      <c r="AC156" s="547" t="e">
        <f t="shared" si="83"/>
        <v>#VALUE!</v>
      </c>
      <c r="AD156" s="548" t="e">
        <f t="shared" si="84"/>
        <v>#VALUE!</v>
      </c>
      <c r="AE156" s="548">
        <f t="shared" si="85"/>
        <v>0</v>
      </c>
      <c r="AF156" s="511">
        <f>IF(H156&gt;8,tab!$D$7,tab!$D$9)</f>
        <v>0.4</v>
      </c>
      <c r="AG156" s="526">
        <f t="shared" si="86"/>
        <v>0</v>
      </c>
      <c r="AH156" s="525">
        <f t="shared" si="87"/>
        <v>0</v>
      </c>
      <c r="AL156" s="119"/>
    </row>
    <row r="157" spans="3:38" ht="12.75" customHeight="1" x14ac:dyDescent="0.2">
      <c r="C157" s="60"/>
      <c r="D157" s="196" t="str">
        <f>IF(loon!D126=0,"",loon!D126)</f>
        <v/>
      </c>
      <c r="E157" s="196" t="str">
        <f>IF(loon!E126=0,"",loon!E126)</f>
        <v/>
      </c>
      <c r="F157" s="249" t="str">
        <f>IF(loon!F126="","",loon!F126+1)</f>
        <v/>
      </c>
      <c r="G157" s="405" t="str">
        <f>IF(loon!G126="","",loon!G126)</f>
        <v/>
      </c>
      <c r="H157" s="250"/>
      <c r="I157" s="250" t="str">
        <f>IF(J157="","",(IF(loon!I126+1&gt;LOOKUP(H157,schaal,regels),loon!I126,loon!I126+1)))</f>
        <v/>
      </c>
      <c r="J157" s="251" t="str">
        <f>IF(loon!J126="","",loon!J126)</f>
        <v/>
      </c>
      <c r="K157" s="172"/>
      <c r="L157" s="508">
        <f>IF(loon!L126="","",loon!L126)</f>
        <v>0</v>
      </c>
      <c r="M157" s="508">
        <f>IF(loon!M126="","",loon!M126)</f>
        <v>0</v>
      </c>
      <c r="N157" s="543" t="str">
        <f t="shared" si="75"/>
        <v/>
      </c>
      <c r="O157" s="621" t="str">
        <f t="shared" si="76"/>
        <v/>
      </c>
      <c r="P157" s="544" t="str">
        <f t="shared" si="77"/>
        <v/>
      </c>
      <c r="Q157" s="61"/>
      <c r="R157" s="448" t="str">
        <f t="shared" si="88"/>
        <v/>
      </c>
      <c r="S157" s="448" t="str">
        <f t="shared" si="78"/>
        <v/>
      </c>
      <c r="T157" s="474" t="str">
        <f t="shared" si="79"/>
        <v/>
      </c>
      <c r="U157" s="545"/>
      <c r="V157" s="542"/>
      <c r="W157" s="114"/>
      <c r="X157" s="542"/>
      <c r="Y157" s="539" t="e">
        <f t="shared" si="80"/>
        <v>#VALUE!</v>
      </c>
      <c r="Z157" s="566">
        <f>tab!$E$6</f>
        <v>0.6</v>
      </c>
      <c r="AA157" s="547" t="e">
        <f t="shared" si="81"/>
        <v>#VALUE!</v>
      </c>
      <c r="AB157" s="547" t="e">
        <f t="shared" si="82"/>
        <v>#VALUE!</v>
      </c>
      <c r="AC157" s="547" t="e">
        <f t="shared" si="83"/>
        <v>#VALUE!</v>
      </c>
      <c r="AD157" s="548" t="e">
        <f t="shared" si="84"/>
        <v>#VALUE!</v>
      </c>
      <c r="AE157" s="548">
        <f t="shared" si="85"/>
        <v>0</v>
      </c>
      <c r="AF157" s="511">
        <f>IF(H157&gt;8,tab!$D$7,tab!$D$9)</f>
        <v>0.4</v>
      </c>
      <c r="AG157" s="526">
        <f t="shared" si="86"/>
        <v>0</v>
      </c>
      <c r="AH157" s="525">
        <f t="shared" si="87"/>
        <v>0</v>
      </c>
      <c r="AL157" s="119"/>
    </row>
    <row r="158" spans="3:38" ht="12.75" customHeight="1" x14ac:dyDescent="0.2">
      <c r="C158" s="60"/>
      <c r="D158" s="196" t="str">
        <f>IF(loon!D127=0,"",loon!D127)</f>
        <v/>
      </c>
      <c r="E158" s="196" t="str">
        <f>IF(loon!E127=0,"",loon!E127)</f>
        <v/>
      </c>
      <c r="F158" s="249" t="str">
        <f>IF(loon!F127="","",loon!F127+1)</f>
        <v/>
      </c>
      <c r="G158" s="405" t="str">
        <f>IF(loon!G127="","",loon!G127)</f>
        <v/>
      </c>
      <c r="H158" s="250"/>
      <c r="I158" s="250" t="str">
        <f>IF(J158="","",(IF(loon!I127+1&gt;LOOKUP(H158,schaal,regels),loon!I127,loon!I127+1)))</f>
        <v/>
      </c>
      <c r="J158" s="251" t="str">
        <f>IF(loon!J127="","",loon!J127)</f>
        <v/>
      </c>
      <c r="K158" s="172"/>
      <c r="L158" s="508">
        <f>IF(loon!L127="","",loon!L127)</f>
        <v>0</v>
      </c>
      <c r="M158" s="508">
        <f>IF(loon!M127="","",loon!M127)</f>
        <v>0</v>
      </c>
      <c r="N158" s="543" t="str">
        <f t="shared" si="75"/>
        <v/>
      </c>
      <c r="O158" s="621" t="str">
        <f t="shared" si="76"/>
        <v/>
      </c>
      <c r="P158" s="544" t="str">
        <f t="shared" si="77"/>
        <v/>
      </c>
      <c r="Q158" s="61"/>
      <c r="R158" s="448" t="str">
        <f t="shared" si="88"/>
        <v/>
      </c>
      <c r="S158" s="448" t="str">
        <f t="shared" si="78"/>
        <v/>
      </c>
      <c r="T158" s="474" t="str">
        <f t="shared" si="79"/>
        <v/>
      </c>
      <c r="U158" s="545"/>
      <c r="V158" s="542"/>
      <c r="W158" s="114"/>
      <c r="X158" s="542"/>
      <c r="Y158" s="539" t="e">
        <f t="shared" si="80"/>
        <v>#VALUE!</v>
      </c>
      <c r="Z158" s="566">
        <f>tab!$E$6</f>
        <v>0.6</v>
      </c>
      <c r="AA158" s="547" t="e">
        <f t="shared" si="81"/>
        <v>#VALUE!</v>
      </c>
      <c r="AB158" s="547" t="e">
        <f t="shared" si="82"/>
        <v>#VALUE!</v>
      </c>
      <c r="AC158" s="547" t="e">
        <f t="shared" si="83"/>
        <v>#VALUE!</v>
      </c>
      <c r="AD158" s="548" t="e">
        <f t="shared" si="84"/>
        <v>#VALUE!</v>
      </c>
      <c r="AE158" s="548">
        <f t="shared" si="85"/>
        <v>0</v>
      </c>
      <c r="AF158" s="511">
        <f>IF(H158&gt;8,tab!$D$7,tab!$D$9)</f>
        <v>0.4</v>
      </c>
      <c r="AG158" s="526">
        <f t="shared" si="86"/>
        <v>0</v>
      </c>
      <c r="AH158" s="525">
        <f t="shared" si="87"/>
        <v>0</v>
      </c>
      <c r="AL158" s="119"/>
    </row>
    <row r="159" spans="3:38" ht="12.75" customHeight="1" x14ac:dyDescent="0.2">
      <c r="C159" s="60"/>
      <c r="D159" s="196" t="str">
        <f>IF(loon!D128=0,"",loon!D128)</f>
        <v/>
      </c>
      <c r="E159" s="196" t="str">
        <f>IF(loon!E128=0,"",loon!E128)</f>
        <v/>
      </c>
      <c r="F159" s="249" t="str">
        <f>IF(loon!F128="","",loon!F128+1)</f>
        <v/>
      </c>
      <c r="G159" s="405" t="str">
        <f>IF(loon!G128="","",loon!G128)</f>
        <v/>
      </c>
      <c r="H159" s="250"/>
      <c r="I159" s="250" t="str">
        <f>IF(J159="","",(IF(loon!I128+1&gt;LOOKUP(H159,schaal,regels),loon!I128,loon!I128+1)))</f>
        <v/>
      </c>
      <c r="J159" s="251" t="str">
        <f>IF(loon!J128="","",loon!J128)</f>
        <v/>
      </c>
      <c r="K159" s="172"/>
      <c r="L159" s="508">
        <f>IF(loon!L128="","",loon!L128)</f>
        <v>0</v>
      </c>
      <c r="M159" s="508">
        <f>IF(loon!M128="","",loon!M128)</f>
        <v>0</v>
      </c>
      <c r="N159" s="543" t="str">
        <f t="shared" si="75"/>
        <v/>
      </c>
      <c r="O159" s="621" t="str">
        <f t="shared" si="76"/>
        <v/>
      </c>
      <c r="P159" s="544" t="str">
        <f t="shared" si="77"/>
        <v/>
      </c>
      <c r="Q159" s="61"/>
      <c r="R159" s="448" t="str">
        <f t="shared" si="88"/>
        <v/>
      </c>
      <c r="S159" s="448" t="str">
        <f t="shared" si="78"/>
        <v/>
      </c>
      <c r="T159" s="474" t="str">
        <f t="shared" si="79"/>
        <v/>
      </c>
      <c r="U159" s="545"/>
      <c r="V159" s="542"/>
      <c r="W159" s="114"/>
      <c r="X159" s="542"/>
      <c r="Y159" s="539" t="e">
        <f t="shared" si="80"/>
        <v>#VALUE!</v>
      </c>
      <c r="Z159" s="566">
        <f>tab!$E$6</f>
        <v>0.6</v>
      </c>
      <c r="AA159" s="547" t="e">
        <f t="shared" si="81"/>
        <v>#VALUE!</v>
      </c>
      <c r="AB159" s="547" t="e">
        <f t="shared" si="82"/>
        <v>#VALUE!</v>
      </c>
      <c r="AC159" s="547" t="e">
        <f t="shared" si="83"/>
        <v>#VALUE!</v>
      </c>
      <c r="AD159" s="548" t="e">
        <f t="shared" si="84"/>
        <v>#VALUE!</v>
      </c>
      <c r="AE159" s="548">
        <f t="shared" si="85"/>
        <v>0</v>
      </c>
      <c r="AF159" s="511">
        <f>IF(H159&gt;8,tab!$D$7,tab!$D$9)</f>
        <v>0.4</v>
      </c>
      <c r="AG159" s="526">
        <f t="shared" si="86"/>
        <v>0</v>
      </c>
      <c r="AH159" s="525">
        <f t="shared" si="87"/>
        <v>0</v>
      </c>
      <c r="AL159" s="119"/>
    </row>
    <row r="160" spans="3:38" ht="12.75" customHeight="1" x14ac:dyDescent="0.2">
      <c r="C160" s="60"/>
      <c r="D160" s="196" t="str">
        <f>IF(loon!D129=0,"",loon!D129)</f>
        <v/>
      </c>
      <c r="E160" s="196" t="str">
        <f>IF(loon!E129=0,"",loon!E129)</f>
        <v/>
      </c>
      <c r="F160" s="249" t="str">
        <f>IF(loon!F129="","",loon!F129+1)</f>
        <v/>
      </c>
      <c r="G160" s="405" t="str">
        <f>IF(loon!G129="","",loon!G129)</f>
        <v/>
      </c>
      <c r="H160" s="250"/>
      <c r="I160" s="250" t="str">
        <f>IF(J160="","",(IF(loon!I129+1&gt;LOOKUP(H160,schaal,regels),loon!I129,loon!I129+1)))</f>
        <v/>
      </c>
      <c r="J160" s="251" t="str">
        <f>IF(loon!J129="","",loon!J129)</f>
        <v/>
      </c>
      <c r="K160" s="172"/>
      <c r="L160" s="508">
        <f>IF(loon!L129="","",loon!L129)</f>
        <v>0</v>
      </c>
      <c r="M160" s="508">
        <f>IF(loon!M129="","",loon!M129)</f>
        <v>0</v>
      </c>
      <c r="N160" s="543" t="str">
        <f t="shared" si="75"/>
        <v/>
      </c>
      <c r="O160" s="621" t="str">
        <f t="shared" si="76"/>
        <v/>
      </c>
      <c r="P160" s="544" t="str">
        <f t="shared" si="77"/>
        <v/>
      </c>
      <c r="Q160" s="61"/>
      <c r="R160" s="448" t="str">
        <f t="shared" si="88"/>
        <v/>
      </c>
      <c r="S160" s="448" t="str">
        <f t="shared" si="78"/>
        <v/>
      </c>
      <c r="T160" s="474" t="str">
        <f t="shared" si="79"/>
        <v/>
      </c>
      <c r="U160" s="545"/>
      <c r="V160" s="542"/>
      <c r="W160" s="114"/>
      <c r="X160" s="542"/>
      <c r="Y160" s="539" t="e">
        <f t="shared" si="80"/>
        <v>#VALUE!</v>
      </c>
      <c r="Z160" s="566">
        <f>tab!$E$6</f>
        <v>0.6</v>
      </c>
      <c r="AA160" s="547" t="e">
        <f t="shared" si="81"/>
        <v>#VALUE!</v>
      </c>
      <c r="AB160" s="547" t="e">
        <f t="shared" si="82"/>
        <v>#VALUE!</v>
      </c>
      <c r="AC160" s="547" t="e">
        <f t="shared" si="83"/>
        <v>#VALUE!</v>
      </c>
      <c r="AD160" s="548" t="e">
        <f t="shared" si="84"/>
        <v>#VALUE!</v>
      </c>
      <c r="AE160" s="548">
        <f t="shared" si="85"/>
        <v>0</v>
      </c>
      <c r="AF160" s="511">
        <f>IF(H160&gt;8,tab!$D$7,tab!$D$9)</f>
        <v>0.4</v>
      </c>
      <c r="AG160" s="526">
        <f t="shared" si="86"/>
        <v>0</v>
      </c>
      <c r="AH160" s="525">
        <f t="shared" si="87"/>
        <v>0</v>
      </c>
      <c r="AL160" s="119"/>
    </row>
    <row r="161" spans="3:43" ht="12.75" customHeight="1" x14ac:dyDescent="0.2">
      <c r="C161" s="60"/>
      <c r="D161" s="196" t="str">
        <f>IF(loon!D130=0,"",loon!D130)</f>
        <v/>
      </c>
      <c r="E161" s="196" t="str">
        <f>IF(loon!E130=0,"",loon!E130)</f>
        <v/>
      </c>
      <c r="F161" s="249" t="str">
        <f>IF(loon!F130="","",loon!F130+1)</f>
        <v/>
      </c>
      <c r="G161" s="405" t="str">
        <f>IF(loon!G130="","",loon!G130)</f>
        <v/>
      </c>
      <c r="H161" s="250"/>
      <c r="I161" s="250" t="str">
        <f>IF(J161="","",(IF(loon!I130+1&gt;LOOKUP(H161,schaal,regels),loon!I130,loon!I130+1)))</f>
        <v/>
      </c>
      <c r="J161" s="251" t="str">
        <f>IF(loon!J130="","",loon!J130)</f>
        <v/>
      </c>
      <c r="K161" s="172"/>
      <c r="L161" s="508">
        <f>IF(loon!L130="","",loon!L130)</f>
        <v>0</v>
      </c>
      <c r="M161" s="508">
        <f>IF(loon!M130="","",loon!M130)</f>
        <v>0</v>
      </c>
      <c r="N161" s="543" t="str">
        <f t="shared" si="75"/>
        <v/>
      </c>
      <c r="O161" s="621" t="str">
        <f t="shared" si="76"/>
        <v/>
      </c>
      <c r="P161" s="544" t="str">
        <f t="shared" si="77"/>
        <v/>
      </c>
      <c r="Q161" s="61"/>
      <c r="R161" s="448" t="str">
        <f t="shared" si="88"/>
        <v/>
      </c>
      <c r="S161" s="448" t="str">
        <f t="shared" si="78"/>
        <v/>
      </c>
      <c r="T161" s="474" t="str">
        <f t="shared" si="79"/>
        <v/>
      </c>
      <c r="U161" s="545"/>
      <c r="V161" s="542"/>
      <c r="W161" s="114"/>
      <c r="X161" s="542"/>
      <c r="Y161" s="539" t="e">
        <f t="shared" si="80"/>
        <v>#VALUE!</v>
      </c>
      <c r="Z161" s="566">
        <f>tab!$E$6</f>
        <v>0.6</v>
      </c>
      <c r="AA161" s="547" t="e">
        <f t="shared" si="81"/>
        <v>#VALUE!</v>
      </c>
      <c r="AB161" s="547" t="e">
        <f t="shared" si="82"/>
        <v>#VALUE!</v>
      </c>
      <c r="AC161" s="547" t="e">
        <f t="shared" si="83"/>
        <v>#VALUE!</v>
      </c>
      <c r="AD161" s="548" t="e">
        <f t="shared" si="84"/>
        <v>#VALUE!</v>
      </c>
      <c r="AE161" s="548">
        <f t="shared" si="85"/>
        <v>0</v>
      </c>
      <c r="AF161" s="511">
        <f>IF(H161&gt;8,tab!$D$7,tab!$D$9)</f>
        <v>0.4</v>
      </c>
      <c r="AG161" s="526">
        <f t="shared" si="86"/>
        <v>0</v>
      </c>
      <c r="AH161" s="525">
        <f t="shared" si="87"/>
        <v>0</v>
      </c>
      <c r="AL161" s="119"/>
    </row>
    <row r="162" spans="3:43" ht="12.75" customHeight="1" x14ac:dyDescent="0.2">
      <c r="C162" s="60"/>
      <c r="D162" s="196" t="str">
        <f>IF(loon!D131=0,"",loon!D131)</f>
        <v/>
      </c>
      <c r="E162" s="196" t="str">
        <f>IF(loon!E131=0,"",loon!E131)</f>
        <v/>
      </c>
      <c r="F162" s="249" t="str">
        <f>IF(loon!F131="","",loon!F131+1)</f>
        <v/>
      </c>
      <c r="G162" s="405" t="str">
        <f>IF(loon!G131="","",loon!G131)</f>
        <v/>
      </c>
      <c r="H162" s="250"/>
      <c r="I162" s="250" t="str">
        <f>IF(J162="","",(IF(loon!I131+1&gt;LOOKUP(H162,schaal,regels),loon!I131,loon!I131+1)))</f>
        <v/>
      </c>
      <c r="J162" s="251" t="str">
        <f>IF(loon!J131="","",loon!J131)</f>
        <v/>
      </c>
      <c r="K162" s="172"/>
      <c r="L162" s="508">
        <f>IF(loon!L131="","",loon!L131)</f>
        <v>0</v>
      </c>
      <c r="M162" s="508">
        <f>IF(loon!M131="","",loon!M131)</f>
        <v>0</v>
      </c>
      <c r="N162" s="543" t="str">
        <f t="shared" si="75"/>
        <v/>
      </c>
      <c r="O162" s="621" t="str">
        <f t="shared" si="76"/>
        <v/>
      </c>
      <c r="P162" s="544" t="str">
        <f t="shared" si="77"/>
        <v/>
      </c>
      <c r="Q162" s="61"/>
      <c r="R162" s="448" t="str">
        <f t="shared" si="88"/>
        <v/>
      </c>
      <c r="S162" s="448" t="str">
        <f t="shared" si="78"/>
        <v/>
      </c>
      <c r="T162" s="474" t="str">
        <f t="shared" si="79"/>
        <v/>
      </c>
      <c r="U162" s="545"/>
      <c r="V162" s="542"/>
      <c r="W162" s="114"/>
      <c r="X162" s="542"/>
      <c r="Y162" s="539" t="e">
        <f t="shared" si="80"/>
        <v>#VALUE!</v>
      </c>
      <c r="Z162" s="566">
        <f>tab!$E$6</f>
        <v>0.6</v>
      </c>
      <c r="AA162" s="547" t="e">
        <f t="shared" si="81"/>
        <v>#VALUE!</v>
      </c>
      <c r="AB162" s="547" t="e">
        <f t="shared" si="82"/>
        <v>#VALUE!</v>
      </c>
      <c r="AC162" s="547" t="e">
        <f t="shared" si="83"/>
        <v>#VALUE!</v>
      </c>
      <c r="AD162" s="548" t="e">
        <f t="shared" si="84"/>
        <v>#VALUE!</v>
      </c>
      <c r="AE162" s="548">
        <f t="shared" si="85"/>
        <v>0</v>
      </c>
      <c r="AF162" s="511">
        <f>IF(H162&gt;8,tab!$D$7,tab!$D$9)</f>
        <v>0.4</v>
      </c>
      <c r="AG162" s="526">
        <f t="shared" si="86"/>
        <v>0</v>
      </c>
      <c r="AH162" s="525">
        <f t="shared" si="87"/>
        <v>0</v>
      </c>
      <c r="AL162" s="119"/>
    </row>
    <row r="163" spans="3:43" ht="12.75" customHeight="1" x14ac:dyDescent="0.2">
      <c r="C163" s="60"/>
      <c r="D163" s="196" t="str">
        <f>IF(loon!D132=0,"",loon!D132)</f>
        <v/>
      </c>
      <c r="E163" s="196" t="str">
        <f>IF(loon!E132=0,"",loon!E132)</f>
        <v/>
      </c>
      <c r="F163" s="249" t="str">
        <f>IF(loon!F132="","",loon!F132+1)</f>
        <v/>
      </c>
      <c r="G163" s="405" t="str">
        <f>IF(loon!G132="","",loon!G132)</f>
        <v/>
      </c>
      <c r="H163" s="250"/>
      <c r="I163" s="250" t="str">
        <f>IF(J163="","",(IF(loon!I132+1&gt;LOOKUP(H163,schaal,regels),loon!I132,loon!I132+1)))</f>
        <v/>
      </c>
      <c r="J163" s="251" t="str">
        <f>IF(loon!J132="","",loon!J132)</f>
        <v/>
      </c>
      <c r="K163" s="172"/>
      <c r="L163" s="508">
        <f>IF(loon!L132="","",loon!L132)</f>
        <v>0</v>
      </c>
      <c r="M163" s="508">
        <f>IF(loon!M132="","",loon!M132)</f>
        <v>0</v>
      </c>
      <c r="N163" s="543" t="str">
        <f t="shared" si="75"/>
        <v/>
      </c>
      <c r="O163" s="621" t="str">
        <f t="shared" si="76"/>
        <v/>
      </c>
      <c r="P163" s="544" t="str">
        <f t="shared" si="77"/>
        <v/>
      </c>
      <c r="Q163" s="61"/>
      <c r="R163" s="448" t="str">
        <f t="shared" si="88"/>
        <v/>
      </c>
      <c r="S163" s="448" t="str">
        <f t="shared" si="78"/>
        <v/>
      </c>
      <c r="T163" s="474" t="str">
        <f t="shared" si="79"/>
        <v/>
      </c>
      <c r="U163" s="545"/>
      <c r="V163" s="542"/>
      <c r="W163" s="114"/>
      <c r="X163" s="542"/>
      <c r="Y163" s="539" t="e">
        <f t="shared" si="80"/>
        <v>#VALUE!</v>
      </c>
      <c r="Z163" s="566">
        <f>tab!$E$6</f>
        <v>0.6</v>
      </c>
      <c r="AA163" s="547" t="e">
        <f t="shared" si="81"/>
        <v>#VALUE!</v>
      </c>
      <c r="AB163" s="547" t="e">
        <f t="shared" si="82"/>
        <v>#VALUE!</v>
      </c>
      <c r="AC163" s="547" t="e">
        <f t="shared" si="83"/>
        <v>#VALUE!</v>
      </c>
      <c r="AD163" s="548" t="e">
        <f t="shared" si="84"/>
        <v>#VALUE!</v>
      </c>
      <c r="AE163" s="548">
        <f t="shared" si="85"/>
        <v>0</v>
      </c>
      <c r="AF163" s="511">
        <f>IF(H163&gt;8,tab!$D$7,tab!$D$9)</f>
        <v>0.4</v>
      </c>
      <c r="AG163" s="526">
        <f t="shared" si="86"/>
        <v>0</v>
      </c>
      <c r="AH163" s="525">
        <f t="shared" si="87"/>
        <v>0</v>
      </c>
      <c r="AL163" s="119"/>
    </row>
    <row r="164" spans="3:43" x14ac:dyDescent="0.2">
      <c r="C164" s="60"/>
      <c r="D164" s="153"/>
      <c r="E164" s="153"/>
      <c r="F164" s="158"/>
      <c r="G164" s="158"/>
      <c r="H164" s="158"/>
      <c r="I164" s="241"/>
      <c r="J164" s="470">
        <f>SUM(J144:J163)</f>
        <v>2</v>
      </c>
      <c r="K164" s="172"/>
      <c r="L164" s="532">
        <f t="shared" ref="L164:P164" si="89">SUM(L144:L163)</f>
        <v>0</v>
      </c>
      <c r="M164" s="532">
        <f t="shared" si="89"/>
        <v>0</v>
      </c>
      <c r="N164" s="532">
        <f>SUM(N144:N163)</f>
        <v>80</v>
      </c>
      <c r="O164" s="532">
        <f t="shared" si="89"/>
        <v>0</v>
      </c>
      <c r="P164" s="532">
        <f t="shared" si="89"/>
        <v>80</v>
      </c>
      <c r="Q164" s="172"/>
      <c r="R164" s="471">
        <f>SUM(R144:R163)</f>
        <v>158515.61663652805</v>
      </c>
      <c r="S164" s="471">
        <f t="shared" ref="S164:T164" si="90">SUM(S144:S163)</f>
        <v>3916.3833634719713</v>
      </c>
      <c r="T164" s="471">
        <f t="shared" si="90"/>
        <v>162432</v>
      </c>
      <c r="U164" s="242"/>
      <c r="V164" s="534"/>
      <c r="Y164" s="540"/>
      <c r="Z164" s="540"/>
      <c r="AA164" s="540"/>
      <c r="AB164" s="540"/>
      <c r="AC164" s="540"/>
      <c r="AG164" s="522">
        <f>SUM(AG144:AG163)</f>
        <v>25</v>
      </c>
      <c r="AH164" s="527">
        <f>SUM(AH144:AH163)</f>
        <v>2023.38</v>
      </c>
    </row>
    <row r="165" spans="3:43" x14ac:dyDescent="0.2">
      <c r="C165" s="71"/>
      <c r="D165" s="244"/>
      <c r="E165" s="244"/>
      <c r="F165" s="192"/>
      <c r="G165" s="192"/>
      <c r="H165" s="192"/>
      <c r="I165" s="245"/>
      <c r="J165" s="247"/>
      <c r="K165" s="245"/>
      <c r="L165" s="245"/>
      <c r="M165" s="245"/>
      <c r="N165" s="245"/>
      <c r="O165" s="245"/>
      <c r="P165" s="245"/>
      <c r="Q165" s="245"/>
      <c r="R165" s="252"/>
      <c r="S165" s="252"/>
      <c r="T165" s="252"/>
      <c r="U165" s="253"/>
      <c r="V165" s="534"/>
      <c r="Y165" s="541"/>
      <c r="Z165" s="540"/>
      <c r="AA165" s="541"/>
      <c r="AB165" s="541"/>
      <c r="AC165" s="541"/>
      <c r="AG165" s="528"/>
      <c r="AH165" s="529"/>
    </row>
    <row r="166" spans="3:43" x14ac:dyDescent="0.2">
      <c r="C166" s="71"/>
      <c r="D166" s="244"/>
      <c r="E166" s="244"/>
      <c r="F166" s="192"/>
      <c r="G166" s="192"/>
      <c r="H166" s="192"/>
      <c r="I166" s="245"/>
      <c r="J166" s="246"/>
      <c r="K166" s="72"/>
      <c r="L166" s="247"/>
      <c r="M166" s="247"/>
      <c r="N166" s="247"/>
      <c r="O166" s="247"/>
      <c r="P166" s="247"/>
      <c r="Q166" s="72"/>
      <c r="R166" s="248"/>
      <c r="S166" s="248"/>
      <c r="T166" s="188"/>
      <c r="U166" s="74"/>
      <c r="V166" s="534"/>
      <c r="Y166" s="539"/>
      <c r="Z166" s="542"/>
      <c r="AA166" s="539"/>
      <c r="AB166" s="539"/>
      <c r="AC166" s="539"/>
      <c r="AG166" s="526"/>
      <c r="AH166" s="530"/>
    </row>
    <row r="167" spans="3:43" x14ac:dyDescent="0.2">
      <c r="V167" s="534"/>
    </row>
    <row r="168" spans="3:43" x14ac:dyDescent="0.2">
      <c r="C168" s="17" t="s">
        <v>24</v>
      </c>
      <c r="E168" s="105" t="str">
        <f>tab!H3</f>
        <v>2023/24</v>
      </c>
      <c r="V168" s="534"/>
    </row>
    <row r="169" spans="3:43" x14ac:dyDescent="0.2">
      <c r="C169" s="17" t="s">
        <v>30</v>
      </c>
      <c r="E169" s="105">
        <f>tab!I4</f>
        <v>44835</v>
      </c>
      <c r="V169" s="534"/>
    </row>
    <row r="170" spans="3:43" x14ac:dyDescent="0.2">
      <c r="V170" s="534"/>
    </row>
    <row r="171" spans="3:43" ht="12.75" customHeight="1" x14ac:dyDescent="0.2">
      <c r="C171" s="450"/>
      <c r="D171" s="451"/>
      <c r="E171" s="452"/>
      <c r="F171" s="453"/>
      <c r="G171" s="454"/>
      <c r="H171" s="455"/>
      <c r="I171" s="455"/>
      <c r="J171" s="456"/>
      <c r="K171" s="435"/>
      <c r="L171" s="455"/>
      <c r="M171" s="455"/>
      <c r="N171" s="455"/>
      <c r="O171" s="455"/>
      <c r="P171" s="455"/>
      <c r="Q171" s="435"/>
      <c r="R171" s="435"/>
      <c r="S171" s="435"/>
      <c r="T171" s="457"/>
      <c r="U171" s="150"/>
      <c r="V171" s="534"/>
      <c r="AE171" s="521"/>
      <c r="AF171" s="517"/>
      <c r="AI171" s="106"/>
      <c r="AJ171" s="25"/>
      <c r="AK171" s="107"/>
      <c r="AL171" s="108"/>
      <c r="AM171" s="109"/>
      <c r="AN171" s="110"/>
      <c r="AO171" s="107"/>
    </row>
    <row r="172" spans="3:43" ht="12.75" customHeight="1" x14ac:dyDescent="0.2">
      <c r="C172" s="458"/>
      <c r="D172" s="505" t="s">
        <v>201</v>
      </c>
      <c r="E172" s="507"/>
      <c r="F172" s="507"/>
      <c r="G172" s="507"/>
      <c r="H172" s="506"/>
      <c r="I172" s="506"/>
      <c r="J172" s="506"/>
      <c r="K172" s="506"/>
      <c r="L172" s="505" t="s">
        <v>271</v>
      </c>
      <c r="M172" s="509"/>
      <c r="N172" s="505"/>
      <c r="O172" s="505"/>
      <c r="P172" s="549"/>
      <c r="Q172" s="459"/>
      <c r="R172" s="505" t="s">
        <v>269</v>
      </c>
      <c r="S172" s="506"/>
      <c r="T172" s="550"/>
      <c r="U172" s="551"/>
      <c r="V172" s="568"/>
      <c r="W172" s="553"/>
      <c r="X172" s="568"/>
      <c r="Y172" s="534"/>
      <c r="Z172" s="554"/>
      <c r="AA172" s="534"/>
      <c r="AB172" s="534"/>
      <c r="AC172" s="534"/>
      <c r="AD172" s="555"/>
      <c r="AE172" s="555"/>
      <c r="AF172" s="513"/>
      <c r="AG172" s="522"/>
      <c r="AH172" s="523"/>
      <c r="AN172" s="17"/>
      <c r="AO172" s="17"/>
      <c r="AP172" s="117"/>
      <c r="AQ172" s="117"/>
    </row>
    <row r="173" spans="3:43" ht="12.75" customHeight="1" x14ac:dyDescent="0.2">
      <c r="C173" s="458"/>
      <c r="D173" s="460" t="s">
        <v>268</v>
      </c>
      <c r="E173" s="461" t="s">
        <v>25</v>
      </c>
      <c r="F173" s="462" t="s">
        <v>1</v>
      </c>
      <c r="G173" s="463" t="s">
        <v>202</v>
      </c>
      <c r="H173" s="462" t="s">
        <v>35</v>
      </c>
      <c r="I173" s="462" t="s">
        <v>39</v>
      </c>
      <c r="J173" s="464" t="s">
        <v>203</v>
      </c>
      <c r="K173" s="433"/>
      <c r="L173" s="465" t="s">
        <v>259</v>
      </c>
      <c r="M173" s="465" t="s">
        <v>260</v>
      </c>
      <c r="N173" s="465" t="s">
        <v>258</v>
      </c>
      <c r="O173" s="465" t="s">
        <v>259</v>
      </c>
      <c r="P173" s="556" t="s">
        <v>272</v>
      </c>
      <c r="Q173" s="433"/>
      <c r="R173" s="510" t="s">
        <v>29</v>
      </c>
      <c r="S173" s="468" t="s">
        <v>273</v>
      </c>
      <c r="T173" s="557" t="s">
        <v>29</v>
      </c>
      <c r="U173" s="558"/>
      <c r="V173" s="537"/>
      <c r="W173" s="560"/>
      <c r="X173" s="537"/>
      <c r="Y173" s="538" t="s">
        <v>69</v>
      </c>
      <c r="Z173" s="561" t="s">
        <v>274</v>
      </c>
      <c r="AA173" s="537" t="s">
        <v>275</v>
      </c>
      <c r="AB173" s="537" t="s">
        <v>275</v>
      </c>
      <c r="AC173" s="537" t="s">
        <v>276</v>
      </c>
      <c r="AD173" s="562" t="s">
        <v>277</v>
      </c>
      <c r="AE173" s="562" t="s">
        <v>278</v>
      </c>
      <c r="AF173" s="513"/>
      <c r="AG173" s="524" t="s">
        <v>68</v>
      </c>
      <c r="AH173" s="523" t="s">
        <v>225</v>
      </c>
      <c r="AN173" s="17"/>
      <c r="AO173" s="17"/>
      <c r="AP173" s="117"/>
      <c r="AQ173" s="118"/>
    </row>
    <row r="174" spans="3:43" s="18" customFormat="1" ht="12.75" customHeight="1" x14ac:dyDescent="0.2">
      <c r="C174" s="469"/>
      <c r="D174" s="507"/>
      <c r="E174" s="461"/>
      <c r="F174" s="462" t="s">
        <v>2</v>
      </c>
      <c r="G174" s="462" t="s">
        <v>221</v>
      </c>
      <c r="H174" s="462"/>
      <c r="I174" s="462"/>
      <c r="J174" s="464"/>
      <c r="K174" s="433"/>
      <c r="L174" s="465" t="s">
        <v>261</v>
      </c>
      <c r="M174" s="465" t="s">
        <v>262</v>
      </c>
      <c r="N174" s="465" t="s">
        <v>279</v>
      </c>
      <c r="O174" s="465" t="s">
        <v>263</v>
      </c>
      <c r="P174" s="556" t="s">
        <v>64</v>
      </c>
      <c r="Q174" s="433"/>
      <c r="R174" s="467" t="s">
        <v>280</v>
      </c>
      <c r="S174" s="468" t="s">
        <v>264</v>
      </c>
      <c r="T174" s="557" t="s">
        <v>64</v>
      </c>
      <c r="U174" s="563"/>
      <c r="V174" s="534"/>
      <c r="W174" s="565"/>
      <c r="X174" s="534"/>
      <c r="Y174" s="538" t="s">
        <v>32</v>
      </c>
      <c r="Z174" s="567">
        <f>tab!$E$6</f>
        <v>0.6</v>
      </c>
      <c r="AA174" s="537" t="s">
        <v>281</v>
      </c>
      <c r="AB174" s="537" t="s">
        <v>282</v>
      </c>
      <c r="AC174" s="537" t="s">
        <v>283</v>
      </c>
      <c r="AD174" s="562" t="s">
        <v>284</v>
      </c>
      <c r="AE174" s="562" t="s">
        <v>284</v>
      </c>
      <c r="AF174" s="513"/>
      <c r="AG174" s="524"/>
      <c r="AH174" s="525" t="s">
        <v>38</v>
      </c>
      <c r="AQ174" s="113"/>
    </row>
    <row r="175" spans="3:43" ht="12.75" customHeight="1" x14ac:dyDescent="0.2">
      <c r="C175" s="60"/>
      <c r="D175" s="61"/>
      <c r="E175" s="61"/>
      <c r="F175" s="151"/>
      <c r="G175" s="151"/>
      <c r="H175" s="235"/>
      <c r="I175" s="235"/>
      <c r="J175" s="236"/>
      <c r="K175" s="238"/>
      <c r="L175" s="237"/>
      <c r="M175" s="237"/>
      <c r="N175" s="237"/>
      <c r="O175" s="237"/>
      <c r="P175" s="237"/>
      <c r="Q175" s="238"/>
      <c r="R175" s="239"/>
      <c r="S175" s="239"/>
      <c r="T175" s="239"/>
      <c r="U175" s="240"/>
      <c r="V175" s="534"/>
      <c r="Y175" s="538"/>
      <c r="Z175" s="568"/>
      <c r="AA175" s="538"/>
      <c r="AB175" s="538"/>
      <c r="AC175" s="538"/>
      <c r="AE175" s="513"/>
      <c r="AF175" s="513"/>
      <c r="AG175" s="524"/>
      <c r="AH175" s="525"/>
      <c r="AN175" s="17"/>
      <c r="AO175" s="17"/>
      <c r="AQ175" s="114"/>
    </row>
    <row r="176" spans="3:43" ht="12.75" customHeight="1" x14ac:dyDescent="0.2">
      <c r="C176" s="60"/>
      <c r="D176" s="196" t="str">
        <f>IF(loon!D144=0,"",loon!D144)</f>
        <v/>
      </c>
      <c r="E176" s="196" t="str">
        <f>IF(loon!E144=0,"-",loon!E144)</f>
        <v>nn</v>
      </c>
      <c r="F176" s="249">
        <f>IF(loon!F144="","",loon!F144+1)</f>
        <v>26</v>
      </c>
      <c r="G176" s="405">
        <f>IF(loon!G144="","",loon!G144)</f>
        <v>31048</v>
      </c>
      <c r="H176" s="250" t="str">
        <f>IF(loon!H144=0,"",loon!H144)</f>
        <v>A10</v>
      </c>
      <c r="I176" s="250">
        <f>IF(J176="","",(IF(loon!I144+1&gt;LOOKUP(H176,schaal,regels),loon!I144,loon!I144+1)))</f>
        <v>13</v>
      </c>
      <c r="J176" s="251">
        <f>IF(loon!J144="","",loon!J144)</f>
        <v>1</v>
      </c>
      <c r="K176" s="172"/>
      <c r="L176" s="508">
        <f>IF(loon!L144="","",loon!L144)</f>
        <v>0</v>
      </c>
      <c r="M176" s="508">
        <f>IF(loon!M144="","",loon!M144)</f>
        <v>0</v>
      </c>
      <c r="N176" s="543">
        <f t="shared" ref="N176:N195" si="91">IF(J176="","",IF((J176*40)&gt;40,40,((J176*40))))</f>
        <v>40</v>
      </c>
      <c r="O176" s="621">
        <f t="shared" ref="O176:O195" si="92">IF(J176="","",IF(I176&lt;4,(40*J176),0))</f>
        <v>0</v>
      </c>
      <c r="P176" s="544">
        <f t="shared" ref="P176:P195" si="93">IF(J176="","",(SUM(L176:O176)))</f>
        <v>40</v>
      </c>
      <c r="Q176" s="61"/>
      <c r="R176" s="448">
        <f>IF(J176="","",(((1659*J176)-P176)*AB176))</f>
        <v>72362.56636528029</v>
      </c>
      <c r="S176" s="448">
        <f t="shared" ref="S176:S195" si="94">IF(J176="","",(P176*AC176)+(AA176*AD176)+((AE176*AA176*(1-AF176))))</f>
        <v>1787.8336347197107</v>
      </c>
      <c r="T176" s="474">
        <f t="shared" ref="T176:T195" si="95">IF(J176="","",(R176+S176))</f>
        <v>74150.399999999994</v>
      </c>
      <c r="U176" s="545"/>
      <c r="V176" s="542"/>
      <c r="W176" s="114"/>
      <c r="X176" s="542"/>
      <c r="Y176" s="539">
        <f t="shared" ref="Y176:Y195" si="96">5/12*VLOOKUP(H176,saltab2020,I176+1,FALSE)+7/12*VLOOKUP(H176,saltab2020,I176+1,FALSE)</f>
        <v>3862</v>
      </c>
      <c r="Z176" s="566">
        <f>tab!$E$6</f>
        <v>0.6</v>
      </c>
      <c r="AA176" s="547">
        <f t="shared" ref="AA176:AA195" si="97">(Y176*12/1659)</f>
        <v>27.93490054249548</v>
      </c>
      <c r="AB176" s="547">
        <f t="shared" ref="AB176:AB195" si="98">(Y176*12*(1+Z176))/1659</f>
        <v>44.695840867992771</v>
      </c>
      <c r="AC176" s="547">
        <f t="shared" ref="AC176:AC195" si="99">AB176-AA176</f>
        <v>16.760940325497291</v>
      </c>
      <c r="AD176" s="548">
        <f t="shared" ref="AD176:AD195" si="100">(N176+O176)</f>
        <v>40</v>
      </c>
      <c r="AE176" s="548">
        <f t="shared" ref="AE176:AE195" si="101">(L176+M176)</f>
        <v>0</v>
      </c>
      <c r="AF176" s="511">
        <f>IF(H176&gt;8,tab!$D$7,tab!$D$9)</f>
        <v>0.5</v>
      </c>
      <c r="AG176" s="526">
        <f t="shared" ref="AG176:AG195" si="102">IF(F176&lt;25,0,IF(F176=25,25,IF(F176&lt;40,0,IF(F176=40,40,IF(F176&gt;=40,0)))))</f>
        <v>0</v>
      </c>
      <c r="AH176" s="525">
        <f t="shared" ref="AH176:AH195" si="103">IF(AG176=25,(Y176*1.08*(J176)/2),IF(AG176=40,(Y176*1.08*(J176)),IF(AG176=0,0)))</f>
        <v>0</v>
      </c>
      <c r="AL176" s="119"/>
    </row>
    <row r="177" spans="3:38" ht="12.75" customHeight="1" x14ac:dyDescent="0.2">
      <c r="C177" s="60"/>
      <c r="D177" s="196" t="str">
        <f>IF(loon!D145=0,"",loon!D145)</f>
        <v/>
      </c>
      <c r="E177" s="196" t="str">
        <f>IF(loon!E145=0,"-",loon!E145)</f>
        <v>pp</v>
      </c>
      <c r="F177" s="249">
        <f>IF(loon!F145="","",loon!F145+1)</f>
        <v>25</v>
      </c>
      <c r="G177" s="405">
        <f>IF(loon!G145="","",loon!G145)</f>
        <v>31049</v>
      </c>
      <c r="H177" s="249" t="str">
        <f>IF(loon!H145=0,"",loon!H145)</f>
        <v>D11</v>
      </c>
      <c r="I177" s="250">
        <f>IF(J177="","",(IF(loon!I145+1&gt;LOOKUP(H177,schaal,regels),loon!I145,loon!I145+1)))</f>
        <v>13</v>
      </c>
      <c r="J177" s="251">
        <f>IF(loon!J145="","",loon!J145)</f>
        <v>1</v>
      </c>
      <c r="K177" s="172"/>
      <c r="L177" s="508">
        <f>IF(loon!L145="","",loon!L145)</f>
        <v>0</v>
      </c>
      <c r="M177" s="508">
        <f>IF(loon!M145="","",loon!M145)</f>
        <v>0</v>
      </c>
      <c r="N177" s="543">
        <f t="shared" si="91"/>
        <v>40</v>
      </c>
      <c r="O177" s="621">
        <f t="shared" si="92"/>
        <v>0</v>
      </c>
      <c r="P177" s="544">
        <f t="shared" si="93"/>
        <v>40</v>
      </c>
      <c r="Q177" s="61"/>
      <c r="R177" s="448">
        <f t="shared" ref="R177:R195" si="104">IF(J177="","",(((1659*J177)-P177)*AB177))</f>
        <v>91080.899819168189</v>
      </c>
      <c r="S177" s="448">
        <f t="shared" si="94"/>
        <v>2250.3001808318268</v>
      </c>
      <c r="T177" s="474">
        <f t="shared" si="95"/>
        <v>93331.200000000012</v>
      </c>
      <c r="U177" s="545"/>
      <c r="V177" s="542"/>
      <c r="W177" s="114"/>
      <c r="X177" s="542"/>
      <c r="Y177" s="539">
        <f t="shared" si="96"/>
        <v>4861</v>
      </c>
      <c r="Z177" s="566">
        <f>tab!$E$6</f>
        <v>0.6</v>
      </c>
      <c r="AA177" s="547">
        <f t="shared" si="97"/>
        <v>35.160940325497286</v>
      </c>
      <c r="AB177" s="547">
        <f t="shared" si="98"/>
        <v>56.257504520795671</v>
      </c>
      <c r="AC177" s="547">
        <f t="shared" si="99"/>
        <v>21.096564195298384</v>
      </c>
      <c r="AD177" s="548">
        <f t="shared" si="100"/>
        <v>40</v>
      </c>
      <c r="AE177" s="548">
        <f t="shared" si="101"/>
        <v>0</v>
      </c>
      <c r="AF177" s="511">
        <f>IF(H177&gt;8,tab!$D$7,tab!$D$9)</f>
        <v>0.5</v>
      </c>
      <c r="AG177" s="526">
        <f t="shared" si="102"/>
        <v>25</v>
      </c>
      <c r="AH177" s="525">
        <f t="shared" si="103"/>
        <v>2624.94</v>
      </c>
      <c r="AL177" s="119"/>
    </row>
    <row r="178" spans="3:38" ht="12.75" customHeight="1" x14ac:dyDescent="0.2">
      <c r="C178" s="60"/>
      <c r="D178" s="196" t="str">
        <f>IF(loon!D146=0,"",loon!D146)</f>
        <v/>
      </c>
      <c r="E178" s="196" t="str">
        <f>IF(loon!E146=0,"-",loon!E146)</f>
        <v/>
      </c>
      <c r="F178" s="249" t="str">
        <f>IF(loon!F146="","",loon!F146+1)</f>
        <v/>
      </c>
      <c r="G178" s="405" t="str">
        <f>IF(loon!G146="","",loon!G146)</f>
        <v/>
      </c>
      <c r="H178" s="250"/>
      <c r="I178" s="250" t="str">
        <f>IF(J178="","",(IF(loon!I146+1&gt;LOOKUP(H178,schaal,regels),loon!I146,loon!I146+1)))</f>
        <v/>
      </c>
      <c r="J178" s="251" t="str">
        <f>IF(loon!J146="","",loon!J146)</f>
        <v/>
      </c>
      <c r="K178" s="172"/>
      <c r="L178" s="508">
        <f>IF(loon!L146="","",loon!L146)</f>
        <v>0</v>
      </c>
      <c r="M178" s="508">
        <f>IF(loon!M146="","",loon!M146)</f>
        <v>0</v>
      </c>
      <c r="N178" s="543" t="str">
        <f t="shared" si="91"/>
        <v/>
      </c>
      <c r="O178" s="621" t="str">
        <f t="shared" si="92"/>
        <v/>
      </c>
      <c r="P178" s="544" t="str">
        <f t="shared" si="93"/>
        <v/>
      </c>
      <c r="Q178" s="61"/>
      <c r="R178" s="448" t="str">
        <f t="shared" si="104"/>
        <v/>
      </c>
      <c r="S178" s="448" t="str">
        <f t="shared" si="94"/>
        <v/>
      </c>
      <c r="T178" s="474" t="str">
        <f t="shared" si="95"/>
        <v/>
      </c>
      <c r="U178" s="545"/>
      <c r="V178" s="542"/>
      <c r="W178" s="114"/>
      <c r="X178" s="542"/>
      <c r="Y178" s="539" t="e">
        <f t="shared" si="96"/>
        <v>#VALUE!</v>
      </c>
      <c r="Z178" s="566">
        <f>tab!$E$6</f>
        <v>0.6</v>
      </c>
      <c r="AA178" s="547" t="e">
        <f t="shared" si="97"/>
        <v>#VALUE!</v>
      </c>
      <c r="AB178" s="547" t="e">
        <f t="shared" si="98"/>
        <v>#VALUE!</v>
      </c>
      <c r="AC178" s="547" t="e">
        <f t="shared" si="99"/>
        <v>#VALUE!</v>
      </c>
      <c r="AD178" s="548" t="e">
        <f t="shared" si="100"/>
        <v>#VALUE!</v>
      </c>
      <c r="AE178" s="548">
        <f t="shared" si="101"/>
        <v>0</v>
      </c>
      <c r="AF178" s="511">
        <f>IF(H178&gt;8,tab!$D$7,tab!$D$9)</f>
        <v>0.4</v>
      </c>
      <c r="AG178" s="526">
        <f t="shared" si="102"/>
        <v>0</v>
      </c>
      <c r="AH178" s="525">
        <f t="shared" si="103"/>
        <v>0</v>
      </c>
      <c r="AL178" s="119"/>
    </row>
    <row r="179" spans="3:38" ht="12.75" customHeight="1" x14ac:dyDescent="0.2">
      <c r="C179" s="60"/>
      <c r="D179" s="196" t="str">
        <f>IF(loon!D147=0,"",loon!D147)</f>
        <v/>
      </c>
      <c r="E179" s="196" t="str">
        <f>IF(loon!E147=0,"-",loon!E147)</f>
        <v/>
      </c>
      <c r="F179" s="249" t="str">
        <f>IF(loon!F147="","",loon!F147+1)</f>
        <v/>
      </c>
      <c r="G179" s="405" t="str">
        <f>IF(loon!G147="","",loon!G147)</f>
        <v/>
      </c>
      <c r="H179" s="250"/>
      <c r="I179" s="250" t="str">
        <f>IF(J179="","",(IF(loon!I147+1&gt;LOOKUP(H179,schaal,regels),loon!I147,loon!I147+1)))</f>
        <v/>
      </c>
      <c r="J179" s="251" t="str">
        <f>IF(loon!J147="","",loon!J147)</f>
        <v/>
      </c>
      <c r="K179" s="172"/>
      <c r="L179" s="508">
        <f>IF(loon!L147="","",loon!L147)</f>
        <v>0</v>
      </c>
      <c r="M179" s="508">
        <f>IF(loon!M147="","",loon!M147)</f>
        <v>0</v>
      </c>
      <c r="N179" s="543" t="str">
        <f t="shared" si="91"/>
        <v/>
      </c>
      <c r="O179" s="621" t="str">
        <f t="shared" si="92"/>
        <v/>
      </c>
      <c r="P179" s="544" t="str">
        <f t="shared" si="93"/>
        <v/>
      </c>
      <c r="Q179" s="61"/>
      <c r="R179" s="448" t="str">
        <f t="shared" si="104"/>
        <v/>
      </c>
      <c r="S179" s="448" t="str">
        <f t="shared" si="94"/>
        <v/>
      </c>
      <c r="T179" s="474" t="str">
        <f t="shared" si="95"/>
        <v/>
      </c>
      <c r="U179" s="545"/>
      <c r="V179" s="542"/>
      <c r="W179" s="114"/>
      <c r="X179" s="542"/>
      <c r="Y179" s="539" t="e">
        <f t="shared" si="96"/>
        <v>#VALUE!</v>
      </c>
      <c r="Z179" s="566">
        <f>tab!$E$6</f>
        <v>0.6</v>
      </c>
      <c r="AA179" s="547" t="e">
        <f t="shared" si="97"/>
        <v>#VALUE!</v>
      </c>
      <c r="AB179" s="547" t="e">
        <f t="shared" si="98"/>
        <v>#VALUE!</v>
      </c>
      <c r="AC179" s="547" t="e">
        <f t="shared" si="99"/>
        <v>#VALUE!</v>
      </c>
      <c r="AD179" s="548" t="e">
        <f t="shared" si="100"/>
        <v>#VALUE!</v>
      </c>
      <c r="AE179" s="548">
        <f t="shared" si="101"/>
        <v>0</v>
      </c>
      <c r="AF179" s="511">
        <f>IF(H179&gt;8,tab!$D$7,tab!$D$9)</f>
        <v>0.4</v>
      </c>
      <c r="AG179" s="526">
        <f t="shared" si="102"/>
        <v>0</v>
      </c>
      <c r="AH179" s="525">
        <f t="shared" si="103"/>
        <v>0</v>
      </c>
      <c r="AL179" s="119"/>
    </row>
    <row r="180" spans="3:38" ht="12.75" customHeight="1" x14ac:dyDescent="0.2">
      <c r="C180" s="60"/>
      <c r="D180" s="196" t="str">
        <f>IF(loon!D148=0,"",loon!D148)</f>
        <v/>
      </c>
      <c r="E180" s="196" t="str">
        <f>IF(loon!E148=0,"-",loon!E148)</f>
        <v/>
      </c>
      <c r="F180" s="249" t="str">
        <f>IF(loon!F148="","",loon!F148+1)</f>
        <v/>
      </c>
      <c r="G180" s="405" t="str">
        <f>IF(loon!G148="","",loon!G148)</f>
        <v/>
      </c>
      <c r="H180" s="250"/>
      <c r="I180" s="250" t="str">
        <f>IF(J180="","",(IF(loon!I148+1&gt;LOOKUP(H180,schaal,regels),loon!I148,loon!I148+1)))</f>
        <v/>
      </c>
      <c r="J180" s="251" t="str">
        <f>IF(loon!J148="","",loon!J148)</f>
        <v/>
      </c>
      <c r="K180" s="172"/>
      <c r="L180" s="508">
        <f>IF(loon!L148="","",loon!L148)</f>
        <v>0</v>
      </c>
      <c r="M180" s="508">
        <f>IF(loon!M148="","",loon!M148)</f>
        <v>0</v>
      </c>
      <c r="N180" s="543" t="str">
        <f t="shared" si="91"/>
        <v/>
      </c>
      <c r="O180" s="621" t="str">
        <f t="shared" si="92"/>
        <v/>
      </c>
      <c r="P180" s="544" t="str">
        <f t="shared" si="93"/>
        <v/>
      </c>
      <c r="Q180" s="61"/>
      <c r="R180" s="448" t="str">
        <f t="shared" si="104"/>
        <v/>
      </c>
      <c r="S180" s="448" t="str">
        <f t="shared" si="94"/>
        <v/>
      </c>
      <c r="T180" s="474" t="str">
        <f t="shared" si="95"/>
        <v/>
      </c>
      <c r="U180" s="545"/>
      <c r="V180" s="542"/>
      <c r="W180" s="114"/>
      <c r="X180" s="542"/>
      <c r="Y180" s="539" t="e">
        <f t="shared" si="96"/>
        <v>#VALUE!</v>
      </c>
      <c r="Z180" s="566">
        <f>tab!$E$6</f>
        <v>0.6</v>
      </c>
      <c r="AA180" s="547" t="e">
        <f t="shared" si="97"/>
        <v>#VALUE!</v>
      </c>
      <c r="AB180" s="547" t="e">
        <f t="shared" si="98"/>
        <v>#VALUE!</v>
      </c>
      <c r="AC180" s="547" t="e">
        <f t="shared" si="99"/>
        <v>#VALUE!</v>
      </c>
      <c r="AD180" s="548" t="e">
        <f t="shared" si="100"/>
        <v>#VALUE!</v>
      </c>
      <c r="AE180" s="548">
        <f t="shared" si="101"/>
        <v>0</v>
      </c>
      <c r="AF180" s="511">
        <f>IF(H180&gt;8,tab!$D$7,tab!$D$9)</f>
        <v>0.4</v>
      </c>
      <c r="AG180" s="526">
        <f t="shared" si="102"/>
        <v>0</v>
      </c>
      <c r="AH180" s="525">
        <f t="shared" si="103"/>
        <v>0</v>
      </c>
      <c r="AL180" s="119"/>
    </row>
    <row r="181" spans="3:38" ht="12.75" customHeight="1" x14ac:dyDescent="0.2">
      <c r="C181" s="60"/>
      <c r="D181" s="196" t="str">
        <f>IF(loon!D149=0,"",loon!D149)</f>
        <v/>
      </c>
      <c r="E181" s="196" t="str">
        <f>IF(loon!E149=0,"-",loon!E149)</f>
        <v/>
      </c>
      <c r="F181" s="249" t="str">
        <f>IF(loon!F149="","",loon!F149+1)</f>
        <v/>
      </c>
      <c r="G181" s="405" t="str">
        <f>IF(loon!G149="","",loon!G149)</f>
        <v/>
      </c>
      <c r="H181" s="250"/>
      <c r="I181" s="250" t="str">
        <f>IF(J181="","",(IF(loon!I149+1&gt;LOOKUP(H181,schaal,regels),loon!I149,loon!I149+1)))</f>
        <v/>
      </c>
      <c r="J181" s="251" t="str">
        <f>IF(loon!J149="","",loon!J149)</f>
        <v/>
      </c>
      <c r="K181" s="172"/>
      <c r="L181" s="508">
        <f>IF(loon!L149="","",loon!L149)</f>
        <v>0</v>
      </c>
      <c r="M181" s="508">
        <f>IF(loon!M149="","",loon!M149)</f>
        <v>0</v>
      </c>
      <c r="N181" s="543" t="str">
        <f t="shared" si="91"/>
        <v/>
      </c>
      <c r="O181" s="621" t="str">
        <f t="shared" si="92"/>
        <v/>
      </c>
      <c r="P181" s="544" t="str">
        <f t="shared" si="93"/>
        <v/>
      </c>
      <c r="Q181" s="61"/>
      <c r="R181" s="448" t="str">
        <f t="shared" si="104"/>
        <v/>
      </c>
      <c r="S181" s="448" t="str">
        <f t="shared" si="94"/>
        <v/>
      </c>
      <c r="T181" s="474" t="str">
        <f t="shared" si="95"/>
        <v/>
      </c>
      <c r="U181" s="545"/>
      <c r="V181" s="542"/>
      <c r="W181" s="114"/>
      <c r="X181" s="542"/>
      <c r="Y181" s="539" t="e">
        <f t="shared" si="96"/>
        <v>#VALUE!</v>
      </c>
      <c r="Z181" s="566">
        <f>tab!$E$6</f>
        <v>0.6</v>
      </c>
      <c r="AA181" s="547" t="e">
        <f t="shared" si="97"/>
        <v>#VALUE!</v>
      </c>
      <c r="AB181" s="547" t="e">
        <f t="shared" si="98"/>
        <v>#VALUE!</v>
      </c>
      <c r="AC181" s="547" t="e">
        <f t="shared" si="99"/>
        <v>#VALUE!</v>
      </c>
      <c r="AD181" s="548" t="e">
        <f t="shared" si="100"/>
        <v>#VALUE!</v>
      </c>
      <c r="AE181" s="548">
        <f t="shared" si="101"/>
        <v>0</v>
      </c>
      <c r="AF181" s="511">
        <f>IF(H181&gt;8,tab!$D$7,tab!$D$9)</f>
        <v>0.4</v>
      </c>
      <c r="AG181" s="526">
        <f t="shared" si="102"/>
        <v>0</v>
      </c>
      <c r="AH181" s="525">
        <f t="shared" si="103"/>
        <v>0</v>
      </c>
      <c r="AL181" s="119"/>
    </row>
    <row r="182" spans="3:38" ht="12.75" customHeight="1" x14ac:dyDescent="0.2">
      <c r="C182" s="60"/>
      <c r="D182" s="196" t="str">
        <f>IF(loon!D150=0,"",loon!D150)</f>
        <v/>
      </c>
      <c r="E182" s="196" t="str">
        <f>IF(loon!E150=0,"-",loon!E150)</f>
        <v/>
      </c>
      <c r="F182" s="249" t="str">
        <f>IF(loon!F150="","",loon!F150+1)</f>
        <v/>
      </c>
      <c r="G182" s="405" t="str">
        <f>IF(loon!G150="","",loon!G150)</f>
        <v/>
      </c>
      <c r="H182" s="250"/>
      <c r="I182" s="250" t="str">
        <f>IF(J182="","",(IF(loon!I150+1&gt;LOOKUP(H182,schaal,regels),loon!I150,loon!I150+1)))</f>
        <v/>
      </c>
      <c r="J182" s="251" t="str">
        <f>IF(loon!J150="","",loon!J150)</f>
        <v/>
      </c>
      <c r="K182" s="172"/>
      <c r="L182" s="508">
        <f>IF(loon!L150="","",loon!L150)</f>
        <v>0</v>
      </c>
      <c r="M182" s="508">
        <f>IF(loon!M150="","",loon!M150)</f>
        <v>0</v>
      </c>
      <c r="N182" s="543" t="str">
        <f t="shared" si="91"/>
        <v/>
      </c>
      <c r="O182" s="621" t="str">
        <f t="shared" si="92"/>
        <v/>
      </c>
      <c r="P182" s="544" t="str">
        <f t="shared" si="93"/>
        <v/>
      </c>
      <c r="Q182" s="61"/>
      <c r="R182" s="448" t="str">
        <f t="shared" si="104"/>
        <v/>
      </c>
      <c r="S182" s="448" t="str">
        <f t="shared" si="94"/>
        <v/>
      </c>
      <c r="T182" s="474" t="str">
        <f t="shared" si="95"/>
        <v/>
      </c>
      <c r="U182" s="545"/>
      <c r="V182" s="542"/>
      <c r="W182" s="114"/>
      <c r="X182" s="542"/>
      <c r="Y182" s="539" t="e">
        <f t="shared" si="96"/>
        <v>#VALUE!</v>
      </c>
      <c r="Z182" s="566">
        <f>tab!$E$6</f>
        <v>0.6</v>
      </c>
      <c r="AA182" s="547" t="e">
        <f t="shared" si="97"/>
        <v>#VALUE!</v>
      </c>
      <c r="AB182" s="547" t="e">
        <f t="shared" si="98"/>
        <v>#VALUE!</v>
      </c>
      <c r="AC182" s="547" t="e">
        <f t="shared" si="99"/>
        <v>#VALUE!</v>
      </c>
      <c r="AD182" s="548" t="e">
        <f t="shared" si="100"/>
        <v>#VALUE!</v>
      </c>
      <c r="AE182" s="548">
        <f t="shared" si="101"/>
        <v>0</v>
      </c>
      <c r="AF182" s="511">
        <f>IF(H182&gt;8,tab!$D$7,tab!$D$9)</f>
        <v>0.4</v>
      </c>
      <c r="AG182" s="526">
        <f t="shared" si="102"/>
        <v>0</v>
      </c>
      <c r="AH182" s="525">
        <f t="shared" si="103"/>
        <v>0</v>
      </c>
      <c r="AL182" s="119"/>
    </row>
    <row r="183" spans="3:38" ht="12.75" customHeight="1" x14ac:dyDescent="0.2">
      <c r="C183" s="60"/>
      <c r="D183" s="196" t="str">
        <f>IF(loon!D151=0,"",loon!D151)</f>
        <v/>
      </c>
      <c r="E183" s="196" t="str">
        <f>IF(loon!E151=0,"-",loon!E151)</f>
        <v/>
      </c>
      <c r="F183" s="249" t="str">
        <f>IF(loon!F151="","",loon!F151+1)</f>
        <v/>
      </c>
      <c r="G183" s="405" t="str">
        <f>IF(loon!G151="","",loon!G151)</f>
        <v/>
      </c>
      <c r="H183" s="250"/>
      <c r="I183" s="250" t="str">
        <f>IF(J183="","",(IF(loon!I151+1&gt;LOOKUP(H183,schaal,regels),loon!I151,loon!I151+1)))</f>
        <v/>
      </c>
      <c r="J183" s="251" t="str">
        <f>IF(loon!J151="","",loon!J151)</f>
        <v/>
      </c>
      <c r="K183" s="172"/>
      <c r="L183" s="508">
        <f>IF(loon!L151="","",loon!L151)</f>
        <v>0</v>
      </c>
      <c r="M183" s="508">
        <f>IF(loon!M151="","",loon!M151)</f>
        <v>0</v>
      </c>
      <c r="N183" s="543" t="str">
        <f t="shared" si="91"/>
        <v/>
      </c>
      <c r="O183" s="621" t="str">
        <f t="shared" si="92"/>
        <v/>
      </c>
      <c r="P183" s="544" t="str">
        <f t="shared" si="93"/>
        <v/>
      </c>
      <c r="Q183" s="61"/>
      <c r="R183" s="448" t="str">
        <f t="shared" si="104"/>
        <v/>
      </c>
      <c r="S183" s="448" t="str">
        <f t="shared" si="94"/>
        <v/>
      </c>
      <c r="T183" s="474" t="str">
        <f t="shared" si="95"/>
        <v/>
      </c>
      <c r="U183" s="545"/>
      <c r="V183" s="542"/>
      <c r="W183" s="114"/>
      <c r="X183" s="542"/>
      <c r="Y183" s="539" t="e">
        <f t="shared" si="96"/>
        <v>#VALUE!</v>
      </c>
      <c r="Z183" s="566">
        <f>tab!$E$6</f>
        <v>0.6</v>
      </c>
      <c r="AA183" s="547" t="e">
        <f t="shared" si="97"/>
        <v>#VALUE!</v>
      </c>
      <c r="AB183" s="547" t="e">
        <f t="shared" si="98"/>
        <v>#VALUE!</v>
      </c>
      <c r="AC183" s="547" t="e">
        <f t="shared" si="99"/>
        <v>#VALUE!</v>
      </c>
      <c r="AD183" s="548" t="e">
        <f t="shared" si="100"/>
        <v>#VALUE!</v>
      </c>
      <c r="AE183" s="548">
        <f t="shared" si="101"/>
        <v>0</v>
      </c>
      <c r="AF183" s="511">
        <f>IF(H183&gt;8,tab!$D$7,tab!$D$9)</f>
        <v>0.4</v>
      </c>
      <c r="AG183" s="526">
        <f t="shared" si="102"/>
        <v>0</v>
      </c>
      <c r="AH183" s="525">
        <f t="shared" si="103"/>
        <v>0</v>
      </c>
      <c r="AL183" s="119"/>
    </row>
    <row r="184" spans="3:38" ht="12.75" customHeight="1" x14ac:dyDescent="0.2">
      <c r="C184" s="60"/>
      <c r="D184" s="196" t="str">
        <f>IF(loon!D152=0,"",loon!D152)</f>
        <v/>
      </c>
      <c r="E184" s="196" t="str">
        <f>IF(loon!E152=0,"-",loon!E152)</f>
        <v/>
      </c>
      <c r="F184" s="249" t="str">
        <f>IF(loon!F152="","",loon!F152+1)</f>
        <v/>
      </c>
      <c r="G184" s="405" t="str">
        <f>IF(loon!G152="","",loon!G152)</f>
        <v/>
      </c>
      <c r="H184" s="250"/>
      <c r="I184" s="250" t="str">
        <f>IF(J184="","",(IF(loon!I152+1&gt;LOOKUP(H184,schaal,regels),loon!I152,loon!I152+1)))</f>
        <v/>
      </c>
      <c r="J184" s="251" t="str">
        <f>IF(loon!J152="","",loon!J152)</f>
        <v/>
      </c>
      <c r="K184" s="172"/>
      <c r="L184" s="508">
        <f>IF(loon!L152="","",loon!L152)</f>
        <v>0</v>
      </c>
      <c r="M184" s="508">
        <f>IF(loon!M152="","",loon!M152)</f>
        <v>0</v>
      </c>
      <c r="N184" s="543" t="str">
        <f t="shared" si="91"/>
        <v/>
      </c>
      <c r="O184" s="621" t="str">
        <f t="shared" si="92"/>
        <v/>
      </c>
      <c r="P184" s="544" t="str">
        <f t="shared" si="93"/>
        <v/>
      </c>
      <c r="Q184" s="61"/>
      <c r="R184" s="448" t="str">
        <f t="shared" si="104"/>
        <v/>
      </c>
      <c r="S184" s="448" t="str">
        <f t="shared" si="94"/>
        <v/>
      </c>
      <c r="T184" s="474" t="str">
        <f t="shared" si="95"/>
        <v/>
      </c>
      <c r="U184" s="545"/>
      <c r="V184" s="542"/>
      <c r="W184" s="114"/>
      <c r="X184" s="542"/>
      <c r="Y184" s="539" t="e">
        <f t="shared" si="96"/>
        <v>#VALUE!</v>
      </c>
      <c r="Z184" s="566">
        <f>tab!$E$6</f>
        <v>0.6</v>
      </c>
      <c r="AA184" s="547" t="e">
        <f t="shared" si="97"/>
        <v>#VALUE!</v>
      </c>
      <c r="AB184" s="547" t="e">
        <f t="shared" si="98"/>
        <v>#VALUE!</v>
      </c>
      <c r="AC184" s="547" t="e">
        <f t="shared" si="99"/>
        <v>#VALUE!</v>
      </c>
      <c r="AD184" s="548" t="e">
        <f t="shared" si="100"/>
        <v>#VALUE!</v>
      </c>
      <c r="AE184" s="548">
        <f t="shared" si="101"/>
        <v>0</v>
      </c>
      <c r="AF184" s="511">
        <f>IF(H184&gt;8,tab!$D$7,tab!$D$9)</f>
        <v>0.4</v>
      </c>
      <c r="AG184" s="526">
        <f t="shared" si="102"/>
        <v>0</v>
      </c>
      <c r="AH184" s="525">
        <f t="shared" si="103"/>
        <v>0</v>
      </c>
      <c r="AL184" s="119"/>
    </row>
    <row r="185" spans="3:38" ht="12.75" customHeight="1" x14ac:dyDescent="0.2">
      <c r="C185" s="60"/>
      <c r="D185" s="196" t="str">
        <f>IF(loon!D153=0,"",loon!D153)</f>
        <v/>
      </c>
      <c r="E185" s="196" t="str">
        <f>IF(loon!E153=0,"-",loon!E153)</f>
        <v/>
      </c>
      <c r="F185" s="249" t="str">
        <f>IF(loon!F153="","",loon!F153+1)</f>
        <v/>
      </c>
      <c r="G185" s="405" t="str">
        <f>IF(loon!G153="","",loon!G153)</f>
        <v/>
      </c>
      <c r="H185" s="250"/>
      <c r="I185" s="250" t="str">
        <f>IF(J185="","",(IF(loon!I153+1&gt;LOOKUP(H185,schaal,regels),loon!I153,loon!I153+1)))</f>
        <v/>
      </c>
      <c r="J185" s="251" t="str">
        <f>IF(loon!J153="","",loon!J153)</f>
        <v/>
      </c>
      <c r="K185" s="172"/>
      <c r="L185" s="508">
        <f>IF(loon!L153="","",loon!L153)</f>
        <v>0</v>
      </c>
      <c r="M185" s="508">
        <f>IF(loon!M153="","",loon!M153)</f>
        <v>0</v>
      </c>
      <c r="N185" s="543" t="str">
        <f t="shared" si="91"/>
        <v/>
      </c>
      <c r="O185" s="621" t="str">
        <f t="shared" si="92"/>
        <v/>
      </c>
      <c r="P185" s="544" t="str">
        <f t="shared" si="93"/>
        <v/>
      </c>
      <c r="Q185" s="61"/>
      <c r="R185" s="448" t="str">
        <f t="shared" si="104"/>
        <v/>
      </c>
      <c r="S185" s="448" t="str">
        <f t="shared" si="94"/>
        <v/>
      </c>
      <c r="T185" s="474" t="str">
        <f t="shared" si="95"/>
        <v/>
      </c>
      <c r="U185" s="545"/>
      <c r="V185" s="542"/>
      <c r="W185" s="114"/>
      <c r="X185" s="542"/>
      <c r="Y185" s="539" t="e">
        <f t="shared" si="96"/>
        <v>#VALUE!</v>
      </c>
      <c r="Z185" s="566">
        <f>tab!$E$6</f>
        <v>0.6</v>
      </c>
      <c r="AA185" s="547" t="e">
        <f t="shared" si="97"/>
        <v>#VALUE!</v>
      </c>
      <c r="AB185" s="547" t="e">
        <f t="shared" si="98"/>
        <v>#VALUE!</v>
      </c>
      <c r="AC185" s="547" t="e">
        <f t="shared" si="99"/>
        <v>#VALUE!</v>
      </c>
      <c r="AD185" s="548" t="e">
        <f t="shared" si="100"/>
        <v>#VALUE!</v>
      </c>
      <c r="AE185" s="548">
        <f t="shared" si="101"/>
        <v>0</v>
      </c>
      <c r="AF185" s="511">
        <f>IF(H185&gt;8,tab!$D$7,tab!$D$9)</f>
        <v>0.4</v>
      </c>
      <c r="AG185" s="526">
        <f t="shared" si="102"/>
        <v>0</v>
      </c>
      <c r="AH185" s="525">
        <f t="shared" si="103"/>
        <v>0</v>
      </c>
      <c r="AL185" s="119"/>
    </row>
    <row r="186" spans="3:38" ht="12.75" customHeight="1" x14ac:dyDescent="0.2">
      <c r="C186" s="60"/>
      <c r="D186" s="196" t="str">
        <f>IF(loon!D154=0,"",loon!D154)</f>
        <v/>
      </c>
      <c r="E186" s="196" t="str">
        <f>IF(loon!E154=0,"-",loon!E154)</f>
        <v/>
      </c>
      <c r="F186" s="249" t="str">
        <f>IF(loon!F154="","",loon!F154+1)</f>
        <v/>
      </c>
      <c r="G186" s="405" t="str">
        <f>IF(loon!G154="","",loon!G154)</f>
        <v/>
      </c>
      <c r="H186" s="250"/>
      <c r="I186" s="250" t="str">
        <f>IF(J186="","",(IF(loon!I154+1&gt;LOOKUP(H186,schaal,regels),loon!I154,loon!I154+1)))</f>
        <v/>
      </c>
      <c r="J186" s="251" t="str">
        <f>IF(loon!J154="","",loon!J154)</f>
        <v/>
      </c>
      <c r="K186" s="172"/>
      <c r="L186" s="508">
        <f>IF(loon!L154="","",loon!L154)</f>
        <v>0</v>
      </c>
      <c r="M186" s="508">
        <f>IF(loon!M154="","",loon!M154)</f>
        <v>0</v>
      </c>
      <c r="N186" s="543" t="str">
        <f t="shared" si="91"/>
        <v/>
      </c>
      <c r="O186" s="621" t="str">
        <f t="shared" si="92"/>
        <v/>
      </c>
      <c r="P186" s="544" t="str">
        <f t="shared" si="93"/>
        <v/>
      </c>
      <c r="Q186" s="61"/>
      <c r="R186" s="448" t="str">
        <f t="shared" si="104"/>
        <v/>
      </c>
      <c r="S186" s="448" t="str">
        <f t="shared" si="94"/>
        <v/>
      </c>
      <c r="T186" s="474" t="str">
        <f t="shared" si="95"/>
        <v/>
      </c>
      <c r="U186" s="545"/>
      <c r="V186" s="542"/>
      <c r="W186" s="114"/>
      <c r="X186" s="542"/>
      <c r="Y186" s="539" t="e">
        <f t="shared" si="96"/>
        <v>#VALUE!</v>
      </c>
      <c r="Z186" s="566">
        <f>tab!$E$6</f>
        <v>0.6</v>
      </c>
      <c r="AA186" s="547" t="e">
        <f t="shared" si="97"/>
        <v>#VALUE!</v>
      </c>
      <c r="AB186" s="547" t="e">
        <f t="shared" si="98"/>
        <v>#VALUE!</v>
      </c>
      <c r="AC186" s="547" t="e">
        <f t="shared" si="99"/>
        <v>#VALUE!</v>
      </c>
      <c r="AD186" s="548" t="e">
        <f t="shared" si="100"/>
        <v>#VALUE!</v>
      </c>
      <c r="AE186" s="548">
        <f t="shared" si="101"/>
        <v>0</v>
      </c>
      <c r="AF186" s="511">
        <f>IF(H186&gt;8,tab!$D$7,tab!$D$9)</f>
        <v>0.4</v>
      </c>
      <c r="AG186" s="526">
        <f t="shared" si="102"/>
        <v>0</v>
      </c>
      <c r="AH186" s="525">
        <f t="shared" si="103"/>
        <v>0</v>
      </c>
      <c r="AL186" s="119"/>
    </row>
    <row r="187" spans="3:38" ht="12.75" customHeight="1" x14ac:dyDescent="0.2">
      <c r="C187" s="60"/>
      <c r="D187" s="196" t="str">
        <f>IF(loon!D155=0,"",loon!D155)</f>
        <v/>
      </c>
      <c r="E187" s="196" t="str">
        <f>IF(loon!E155=0,"-",loon!E155)</f>
        <v/>
      </c>
      <c r="F187" s="249" t="str">
        <f>IF(loon!F155="","",loon!F155+1)</f>
        <v/>
      </c>
      <c r="G187" s="405" t="str">
        <f>IF(loon!G155="","",loon!G155)</f>
        <v/>
      </c>
      <c r="H187" s="250"/>
      <c r="I187" s="250" t="str">
        <f>IF(J187="","",(IF(loon!I155+1&gt;LOOKUP(H187,schaal,regels),loon!I155,loon!I155+1)))</f>
        <v/>
      </c>
      <c r="J187" s="251" t="str">
        <f>IF(loon!J155="","",loon!J155)</f>
        <v/>
      </c>
      <c r="K187" s="172"/>
      <c r="L187" s="508">
        <f>IF(loon!L155="","",loon!L155)</f>
        <v>0</v>
      </c>
      <c r="M187" s="508">
        <f>IF(loon!M155="","",loon!M155)</f>
        <v>0</v>
      </c>
      <c r="N187" s="543" t="str">
        <f t="shared" si="91"/>
        <v/>
      </c>
      <c r="O187" s="621" t="str">
        <f t="shared" si="92"/>
        <v/>
      </c>
      <c r="P187" s="544" t="str">
        <f t="shared" si="93"/>
        <v/>
      </c>
      <c r="Q187" s="61"/>
      <c r="R187" s="448" t="str">
        <f t="shared" si="104"/>
        <v/>
      </c>
      <c r="S187" s="448" t="str">
        <f t="shared" si="94"/>
        <v/>
      </c>
      <c r="T187" s="474" t="str">
        <f t="shared" si="95"/>
        <v/>
      </c>
      <c r="U187" s="545"/>
      <c r="V187" s="542"/>
      <c r="W187" s="114"/>
      <c r="X187" s="542"/>
      <c r="Y187" s="539" t="e">
        <f t="shared" si="96"/>
        <v>#VALUE!</v>
      </c>
      <c r="Z187" s="566">
        <f>tab!$E$6</f>
        <v>0.6</v>
      </c>
      <c r="AA187" s="547" t="e">
        <f t="shared" si="97"/>
        <v>#VALUE!</v>
      </c>
      <c r="AB187" s="547" t="e">
        <f t="shared" si="98"/>
        <v>#VALUE!</v>
      </c>
      <c r="AC187" s="547" t="e">
        <f t="shared" si="99"/>
        <v>#VALUE!</v>
      </c>
      <c r="AD187" s="548" t="e">
        <f t="shared" si="100"/>
        <v>#VALUE!</v>
      </c>
      <c r="AE187" s="548">
        <f t="shared" si="101"/>
        <v>0</v>
      </c>
      <c r="AF187" s="511">
        <f>IF(H187&gt;8,tab!$D$7,tab!$D$9)</f>
        <v>0.4</v>
      </c>
      <c r="AG187" s="526">
        <f t="shared" si="102"/>
        <v>0</v>
      </c>
      <c r="AH187" s="525">
        <f t="shared" si="103"/>
        <v>0</v>
      </c>
      <c r="AL187" s="119"/>
    </row>
    <row r="188" spans="3:38" ht="12.75" customHeight="1" x14ac:dyDescent="0.2">
      <c r="C188" s="60"/>
      <c r="D188" s="196" t="str">
        <f>IF(loon!D156=0,"",loon!D156)</f>
        <v/>
      </c>
      <c r="E188" s="196" t="str">
        <f>IF(loon!E156=0,"-",loon!E156)</f>
        <v/>
      </c>
      <c r="F188" s="249" t="str">
        <f>IF(loon!F156="","",loon!F156+1)</f>
        <v/>
      </c>
      <c r="G188" s="405" t="str">
        <f>IF(loon!G156="","",loon!G156)</f>
        <v/>
      </c>
      <c r="H188" s="250"/>
      <c r="I188" s="250" t="str">
        <f>IF(J188="","",(IF(loon!I156+1&gt;LOOKUP(H188,schaal,regels),loon!I156,loon!I156+1)))</f>
        <v/>
      </c>
      <c r="J188" s="251" t="str">
        <f>IF(loon!J156="","",loon!J156)</f>
        <v/>
      </c>
      <c r="K188" s="172"/>
      <c r="L188" s="508">
        <f>IF(loon!L156="","",loon!L156)</f>
        <v>0</v>
      </c>
      <c r="M188" s="508">
        <f>IF(loon!M156="","",loon!M156)</f>
        <v>0</v>
      </c>
      <c r="N188" s="543" t="str">
        <f t="shared" si="91"/>
        <v/>
      </c>
      <c r="O188" s="621" t="str">
        <f t="shared" si="92"/>
        <v/>
      </c>
      <c r="P188" s="544" t="str">
        <f t="shared" si="93"/>
        <v/>
      </c>
      <c r="Q188" s="61"/>
      <c r="R188" s="448" t="str">
        <f t="shared" si="104"/>
        <v/>
      </c>
      <c r="S188" s="448" t="str">
        <f t="shared" si="94"/>
        <v/>
      </c>
      <c r="T188" s="474" t="str">
        <f t="shared" si="95"/>
        <v/>
      </c>
      <c r="U188" s="545"/>
      <c r="V188" s="542"/>
      <c r="W188" s="114"/>
      <c r="X188" s="542"/>
      <c r="Y188" s="539" t="e">
        <f t="shared" si="96"/>
        <v>#VALUE!</v>
      </c>
      <c r="Z188" s="566">
        <f>tab!$E$6</f>
        <v>0.6</v>
      </c>
      <c r="AA188" s="547" t="e">
        <f t="shared" si="97"/>
        <v>#VALUE!</v>
      </c>
      <c r="AB188" s="547" t="e">
        <f t="shared" si="98"/>
        <v>#VALUE!</v>
      </c>
      <c r="AC188" s="547" t="e">
        <f t="shared" si="99"/>
        <v>#VALUE!</v>
      </c>
      <c r="AD188" s="548" t="e">
        <f t="shared" si="100"/>
        <v>#VALUE!</v>
      </c>
      <c r="AE188" s="548">
        <f t="shared" si="101"/>
        <v>0</v>
      </c>
      <c r="AF188" s="511">
        <f>IF(H188&gt;8,tab!$D$7,tab!$D$9)</f>
        <v>0.4</v>
      </c>
      <c r="AG188" s="526">
        <f t="shared" si="102"/>
        <v>0</v>
      </c>
      <c r="AH188" s="525">
        <f t="shared" si="103"/>
        <v>0</v>
      </c>
      <c r="AL188" s="119"/>
    </row>
    <row r="189" spans="3:38" ht="12.75" customHeight="1" x14ac:dyDescent="0.2">
      <c r="C189" s="60"/>
      <c r="D189" s="196" t="str">
        <f>IF(loon!D157=0,"",loon!D157)</f>
        <v/>
      </c>
      <c r="E189" s="196" t="str">
        <f>IF(loon!E157=0,"-",loon!E157)</f>
        <v/>
      </c>
      <c r="F189" s="249" t="str">
        <f>IF(loon!F157="","",loon!F157+1)</f>
        <v/>
      </c>
      <c r="G189" s="405" t="str">
        <f>IF(loon!G157="","",loon!G157)</f>
        <v/>
      </c>
      <c r="H189" s="250"/>
      <c r="I189" s="250" t="str">
        <f>IF(J189="","",(IF(loon!I157+1&gt;LOOKUP(H189,schaal,regels),loon!I157,loon!I157+1)))</f>
        <v/>
      </c>
      <c r="J189" s="251" t="str">
        <f>IF(loon!J157="","",loon!J157)</f>
        <v/>
      </c>
      <c r="K189" s="172"/>
      <c r="L189" s="508">
        <f>IF(loon!L157="","",loon!L157)</f>
        <v>0</v>
      </c>
      <c r="M189" s="508">
        <f>IF(loon!M157="","",loon!M157)</f>
        <v>0</v>
      </c>
      <c r="N189" s="543" t="str">
        <f t="shared" si="91"/>
        <v/>
      </c>
      <c r="O189" s="621" t="str">
        <f t="shared" si="92"/>
        <v/>
      </c>
      <c r="P189" s="544" t="str">
        <f t="shared" si="93"/>
        <v/>
      </c>
      <c r="Q189" s="61"/>
      <c r="R189" s="448" t="str">
        <f t="shared" si="104"/>
        <v/>
      </c>
      <c r="S189" s="448" t="str">
        <f t="shared" si="94"/>
        <v/>
      </c>
      <c r="T189" s="474" t="str">
        <f t="shared" si="95"/>
        <v/>
      </c>
      <c r="U189" s="545"/>
      <c r="V189" s="542"/>
      <c r="W189" s="114"/>
      <c r="X189" s="542"/>
      <c r="Y189" s="539" t="e">
        <f t="shared" si="96"/>
        <v>#VALUE!</v>
      </c>
      <c r="Z189" s="566">
        <f>tab!$E$6</f>
        <v>0.6</v>
      </c>
      <c r="AA189" s="547" t="e">
        <f t="shared" si="97"/>
        <v>#VALUE!</v>
      </c>
      <c r="AB189" s="547" t="e">
        <f t="shared" si="98"/>
        <v>#VALUE!</v>
      </c>
      <c r="AC189" s="547" t="e">
        <f t="shared" si="99"/>
        <v>#VALUE!</v>
      </c>
      <c r="AD189" s="548" t="e">
        <f t="shared" si="100"/>
        <v>#VALUE!</v>
      </c>
      <c r="AE189" s="548">
        <f t="shared" si="101"/>
        <v>0</v>
      </c>
      <c r="AF189" s="511">
        <f>IF(H189&gt;8,tab!$D$7,tab!$D$9)</f>
        <v>0.4</v>
      </c>
      <c r="AG189" s="526">
        <f t="shared" si="102"/>
        <v>0</v>
      </c>
      <c r="AH189" s="525">
        <f t="shared" si="103"/>
        <v>0</v>
      </c>
      <c r="AL189" s="119"/>
    </row>
    <row r="190" spans="3:38" ht="12.75" customHeight="1" x14ac:dyDescent="0.2">
      <c r="C190" s="60"/>
      <c r="D190" s="196" t="str">
        <f>IF(loon!D158=0,"",loon!D158)</f>
        <v/>
      </c>
      <c r="E190" s="196" t="str">
        <f>IF(loon!E158=0,"-",loon!E158)</f>
        <v/>
      </c>
      <c r="F190" s="249" t="str">
        <f>IF(loon!F158="","",loon!F158+1)</f>
        <v/>
      </c>
      <c r="G190" s="405" t="str">
        <f>IF(loon!G158="","",loon!G158)</f>
        <v/>
      </c>
      <c r="H190" s="250"/>
      <c r="I190" s="250" t="str">
        <f>IF(J190="","",(IF(loon!I158+1&gt;LOOKUP(H190,schaal,regels),loon!I158,loon!I158+1)))</f>
        <v/>
      </c>
      <c r="J190" s="251" t="str">
        <f>IF(loon!J158="","",loon!J158)</f>
        <v/>
      </c>
      <c r="K190" s="172"/>
      <c r="L190" s="508">
        <f>IF(loon!L158="","",loon!L158)</f>
        <v>0</v>
      </c>
      <c r="M190" s="508">
        <f>IF(loon!M158="","",loon!M158)</f>
        <v>0</v>
      </c>
      <c r="N190" s="543" t="str">
        <f t="shared" si="91"/>
        <v/>
      </c>
      <c r="O190" s="621" t="str">
        <f t="shared" si="92"/>
        <v/>
      </c>
      <c r="P190" s="544" t="str">
        <f t="shared" si="93"/>
        <v/>
      </c>
      <c r="Q190" s="61"/>
      <c r="R190" s="448" t="str">
        <f t="shared" si="104"/>
        <v/>
      </c>
      <c r="S190" s="448" t="str">
        <f t="shared" si="94"/>
        <v/>
      </c>
      <c r="T190" s="474" t="str">
        <f t="shared" si="95"/>
        <v/>
      </c>
      <c r="U190" s="545"/>
      <c r="V190" s="542"/>
      <c r="W190" s="114"/>
      <c r="X190" s="542"/>
      <c r="Y190" s="539" t="e">
        <f t="shared" si="96"/>
        <v>#VALUE!</v>
      </c>
      <c r="Z190" s="566">
        <f>tab!$E$6</f>
        <v>0.6</v>
      </c>
      <c r="AA190" s="547" t="e">
        <f t="shared" si="97"/>
        <v>#VALUE!</v>
      </c>
      <c r="AB190" s="547" t="e">
        <f t="shared" si="98"/>
        <v>#VALUE!</v>
      </c>
      <c r="AC190" s="547" t="e">
        <f t="shared" si="99"/>
        <v>#VALUE!</v>
      </c>
      <c r="AD190" s="548" t="e">
        <f t="shared" si="100"/>
        <v>#VALUE!</v>
      </c>
      <c r="AE190" s="548">
        <f t="shared" si="101"/>
        <v>0</v>
      </c>
      <c r="AF190" s="511">
        <f>IF(H190&gt;8,tab!$D$7,tab!$D$9)</f>
        <v>0.4</v>
      </c>
      <c r="AG190" s="526">
        <f t="shared" si="102"/>
        <v>0</v>
      </c>
      <c r="AH190" s="525">
        <f t="shared" si="103"/>
        <v>0</v>
      </c>
      <c r="AL190" s="119"/>
    </row>
    <row r="191" spans="3:38" ht="12.75" customHeight="1" x14ac:dyDescent="0.2">
      <c r="C191" s="60"/>
      <c r="D191" s="196" t="str">
        <f>IF(loon!D159=0,"",loon!D159)</f>
        <v/>
      </c>
      <c r="E191" s="196" t="str">
        <f>IF(loon!E159=0,"-",loon!E159)</f>
        <v/>
      </c>
      <c r="F191" s="249" t="str">
        <f>IF(loon!F159="","",loon!F159+1)</f>
        <v/>
      </c>
      <c r="G191" s="405" t="str">
        <f>IF(loon!G159="","",loon!G159)</f>
        <v/>
      </c>
      <c r="H191" s="250"/>
      <c r="I191" s="250" t="str">
        <f>IF(J191="","",(IF(loon!I159+1&gt;LOOKUP(H191,schaal,regels),loon!I159,loon!I159+1)))</f>
        <v/>
      </c>
      <c r="J191" s="251" t="str">
        <f>IF(loon!J159="","",loon!J159)</f>
        <v/>
      </c>
      <c r="K191" s="172"/>
      <c r="L191" s="508">
        <f>IF(loon!L159="","",loon!L159)</f>
        <v>0</v>
      </c>
      <c r="M191" s="508">
        <f>IF(loon!M159="","",loon!M159)</f>
        <v>0</v>
      </c>
      <c r="N191" s="543" t="str">
        <f t="shared" si="91"/>
        <v/>
      </c>
      <c r="O191" s="621" t="str">
        <f t="shared" si="92"/>
        <v/>
      </c>
      <c r="P191" s="544" t="str">
        <f t="shared" si="93"/>
        <v/>
      </c>
      <c r="Q191" s="61"/>
      <c r="R191" s="448" t="str">
        <f t="shared" si="104"/>
        <v/>
      </c>
      <c r="S191" s="448" t="str">
        <f t="shared" si="94"/>
        <v/>
      </c>
      <c r="T191" s="474" t="str">
        <f t="shared" si="95"/>
        <v/>
      </c>
      <c r="U191" s="545"/>
      <c r="V191" s="542"/>
      <c r="W191" s="114"/>
      <c r="X191" s="542"/>
      <c r="Y191" s="539" t="e">
        <f t="shared" si="96"/>
        <v>#VALUE!</v>
      </c>
      <c r="Z191" s="566">
        <f>tab!$E$6</f>
        <v>0.6</v>
      </c>
      <c r="AA191" s="547" t="e">
        <f t="shared" si="97"/>
        <v>#VALUE!</v>
      </c>
      <c r="AB191" s="547" t="e">
        <f t="shared" si="98"/>
        <v>#VALUE!</v>
      </c>
      <c r="AC191" s="547" t="e">
        <f t="shared" si="99"/>
        <v>#VALUE!</v>
      </c>
      <c r="AD191" s="548" t="e">
        <f t="shared" si="100"/>
        <v>#VALUE!</v>
      </c>
      <c r="AE191" s="548">
        <f t="shared" si="101"/>
        <v>0</v>
      </c>
      <c r="AF191" s="511">
        <f>IF(H191&gt;8,tab!$D$7,tab!$D$9)</f>
        <v>0.4</v>
      </c>
      <c r="AG191" s="526">
        <f t="shared" si="102"/>
        <v>0</v>
      </c>
      <c r="AH191" s="525">
        <f t="shared" si="103"/>
        <v>0</v>
      </c>
      <c r="AL191" s="119"/>
    </row>
    <row r="192" spans="3:38" ht="12.75" customHeight="1" x14ac:dyDescent="0.2">
      <c r="C192" s="60"/>
      <c r="D192" s="196" t="str">
        <f>IF(loon!D160=0,"",loon!D160)</f>
        <v/>
      </c>
      <c r="E192" s="196" t="str">
        <f>IF(loon!E160=0,"-",loon!E160)</f>
        <v/>
      </c>
      <c r="F192" s="249" t="str">
        <f>IF(loon!F160="","",loon!F160+1)</f>
        <v/>
      </c>
      <c r="G192" s="405" t="str">
        <f>IF(loon!G160="","",loon!G160)</f>
        <v/>
      </c>
      <c r="H192" s="250"/>
      <c r="I192" s="250" t="str">
        <f>IF(J192="","",(IF(loon!I160+1&gt;LOOKUP(H192,schaal,regels),loon!I160,loon!I160+1)))</f>
        <v/>
      </c>
      <c r="J192" s="251" t="str">
        <f>IF(loon!J160="","",loon!J160)</f>
        <v/>
      </c>
      <c r="K192" s="172"/>
      <c r="L192" s="508">
        <f>IF(loon!L160="","",loon!L160)</f>
        <v>0</v>
      </c>
      <c r="M192" s="508">
        <f>IF(loon!M160="","",loon!M160)</f>
        <v>0</v>
      </c>
      <c r="N192" s="543" t="str">
        <f t="shared" si="91"/>
        <v/>
      </c>
      <c r="O192" s="621" t="str">
        <f t="shared" si="92"/>
        <v/>
      </c>
      <c r="P192" s="544" t="str">
        <f t="shared" si="93"/>
        <v/>
      </c>
      <c r="Q192" s="61"/>
      <c r="R192" s="448" t="str">
        <f t="shared" si="104"/>
        <v/>
      </c>
      <c r="S192" s="448" t="str">
        <f t="shared" si="94"/>
        <v/>
      </c>
      <c r="T192" s="474" t="str">
        <f t="shared" si="95"/>
        <v/>
      </c>
      <c r="U192" s="545"/>
      <c r="V192" s="542"/>
      <c r="W192" s="114"/>
      <c r="X192" s="542"/>
      <c r="Y192" s="539" t="e">
        <f t="shared" si="96"/>
        <v>#VALUE!</v>
      </c>
      <c r="Z192" s="566">
        <f>tab!$E$6</f>
        <v>0.6</v>
      </c>
      <c r="AA192" s="547" t="e">
        <f t="shared" si="97"/>
        <v>#VALUE!</v>
      </c>
      <c r="AB192" s="547" t="e">
        <f t="shared" si="98"/>
        <v>#VALUE!</v>
      </c>
      <c r="AC192" s="547" t="e">
        <f t="shared" si="99"/>
        <v>#VALUE!</v>
      </c>
      <c r="AD192" s="548" t="e">
        <f t="shared" si="100"/>
        <v>#VALUE!</v>
      </c>
      <c r="AE192" s="548">
        <f t="shared" si="101"/>
        <v>0</v>
      </c>
      <c r="AF192" s="511">
        <f>IF(H192&gt;8,tab!$D$7,tab!$D$9)</f>
        <v>0.4</v>
      </c>
      <c r="AG192" s="526">
        <f t="shared" si="102"/>
        <v>0</v>
      </c>
      <c r="AH192" s="525">
        <f t="shared" si="103"/>
        <v>0</v>
      </c>
      <c r="AL192" s="119"/>
    </row>
    <row r="193" spans="3:43" ht="12.75" customHeight="1" x14ac:dyDescent="0.2">
      <c r="C193" s="60"/>
      <c r="D193" s="196" t="str">
        <f>IF(loon!D161=0,"",loon!D161)</f>
        <v/>
      </c>
      <c r="E193" s="196" t="str">
        <f>IF(loon!E161=0,"-",loon!E161)</f>
        <v/>
      </c>
      <c r="F193" s="249" t="str">
        <f>IF(loon!F161="","",loon!F161+1)</f>
        <v/>
      </c>
      <c r="G193" s="405" t="str">
        <f>IF(loon!G161="","",loon!G161)</f>
        <v/>
      </c>
      <c r="H193" s="250"/>
      <c r="I193" s="250" t="str">
        <f>IF(J193="","",(IF(loon!I161+1&gt;LOOKUP(H193,schaal,regels),loon!I161,loon!I161+1)))</f>
        <v/>
      </c>
      <c r="J193" s="251" t="str">
        <f>IF(loon!J161="","",loon!J161)</f>
        <v/>
      </c>
      <c r="K193" s="172"/>
      <c r="L193" s="508">
        <f>IF(loon!L161="","",loon!L161)</f>
        <v>0</v>
      </c>
      <c r="M193" s="508">
        <f>IF(loon!M161="","",loon!M161)</f>
        <v>0</v>
      </c>
      <c r="N193" s="543" t="str">
        <f t="shared" si="91"/>
        <v/>
      </c>
      <c r="O193" s="621" t="str">
        <f t="shared" si="92"/>
        <v/>
      </c>
      <c r="P193" s="544" t="str">
        <f t="shared" si="93"/>
        <v/>
      </c>
      <c r="Q193" s="61"/>
      <c r="R193" s="448" t="str">
        <f t="shared" si="104"/>
        <v/>
      </c>
      <c r="S193" s="448" t="str">
        <f t="shared" si="94"/>
        <v/>
      </c>
      <c r="T193" s="474" t="str">
        <f t="shared" si="95"/>
        <v/>
      </c>
      <c r="U193" s="545"/>
      <c r="V193" s="542"/>
      <c r="W193" s="114"/>
      <c r="X193" s="542"/>
      <c r="Y193" s="539" t="e">
        <f t="shared" si="96"/>
        <v>#VALUE!</v>
      </c>
      <c r="Z193" s="566">
        <f>tab!$E$6</f>
        <v>0.6</v>
      </c>
      <c r="AA193" s="547" t="e">
        <f t="shared" si="97"/>
        <v>#VALUE!</v>
      </c>
      <c r="AB193" s="547" t="e">
        <f t="shared" si="98"/>
        <v>#VALUE!</v>
      </c>
      <c r="AC193" s="547" t="e">
        <f t="shared" si="99"/>
        <v>#VALUE!</v>
      </c>
      <c r="AD193" s="548" t="e">
        <f t="shared" si="100"/>
        <v>#VALUE!</v>
      </c>
      <c r="AE193" s="548">
        <f t="shared" si="101"/>
        <v>0</v>
      </c>
      <c r="AF193" s="511">
        <f>IF(H193&gt;8,tab!$D$7,tab!$D$9)</f>
        <v>0.4</v>
      </c>
      <c r="AG193" s="526">
        <f t="shared" si="102"/>
        <v>0</v>
      </c>
      <c r="AH193" s="525">
        <f t="shared" si="103"/>
        <v>0</v>
      </c>
      <c r="AL193" s="119"/>
    </row>
    <row r="194" spans="3:43" ht="12.75" customHeight="1" x14ac:dyDescent="0.2">
      <c r="C194" s="60"/>
      <c r="D194" s="196" t="str">
        <f>IF(loon!D162=0,"",loon!D162)</f>
        <v/>
      </c>
      <c r="E194" s="196" t="str">
        <f>IF(loon!E162=0,"-",loon!E162)</f>
        <v/>
      </c>
      <c r="F194" s="249" t="str">
        <f>IF(loon!F162="","",loon!F162+1)</f>
        <v/>
      </c>
      <c r="G194" s="405" t="str">
        <f>IF(loon!G162="","",loon!G162)</f>
        <v/>
      </c>
      <c r="H194" s="250"/>
      <c r="I194" s="250" t="str">
        <f>IF(J194="","",(IF(loon!I162+1&gt;LOOKUP(H194,schaal,regels),loon!I162,loon!I162+1)))</f>
        <v/>
      </c>
      <c r="J194" s="251" t="str">
        <f>IF(loon!J162="","",loon!J162)</f>
        <v/>
      </c>
      <c r="K194" s="172"/>
      <c r="L194" s="508">
        <f>IF(loon!L162="","",loon!L162)</f>
        <v>0</v>
      </c>
      <c r="M194" s="508">
        <f>IF(loon!M162="","",loon!M162)</f>
        <v>0</v>
      </c>
      <c r="N194" s="543" t="str">
        <f t="shared" si="91"/>
        <v/>
      </c>
      <c r="O194" s="621" t="str">
        <f t="shared" si="92"/>
        <v/>
      </c>
      <c r="P194" s="544" t="str">
        <f t="shared" si="93"/>
        <v/>
      </c>
      <c r="Q194" s="61"/>
      <c r="R194" s="448" t="str">
        <f t="shared" si="104"/>
        <v/>
      </c>
      <c r="S194" s="448" t="str">
        <f t="shared" si="94"/>
        <v/>
      </c>
      <c r="T194" s="474" t="str">
        <f t="shared" si="95"/>
        <v/>
      </c>
      <c r="U194" s="545"/>
      <c r="V194" s="542"/>
      <c r="W194" s="114"/>
      <c r="X194" s="542"/>
      <c r="Y194" s="539" t="e">
        <f t="shared" si="96"/>
        <v>#VALUE!</v>
      </c>
      <c r="Z194" s="566">
        <f>tab!$E$6</f>
        <v>0.6</v>
      </c>
      <c r="AA194" s="547" t="e">
        <f t="shared" si="97"/>
        <v>#VALUE!</v>
      </c>
      <c r="AB194" s="547" t="e">
        <f t="shared" si="98"/>
        <v>#VALUE!</v>
      </c>
      <c r="AC194" s="547" t="e">
        <f t="shared" si="99"/>
        <v>#VALUE!</v>
      </c>
      <c r="AD194" s="548" t="e">
        <f t="shared" si="100"/>
        <v>#VALUE!</v>
      </c>
      <c r="AE194" s="548">
        <f t="shared" si="101"/>
        <v>0</v>
      </c>
      <c r="AF194" s="511">
        <f>IF(H194&gt;8,tab!$D$7,tab!$D$9)</f>
        <v>0.4</v>
      </c>
      <c r="AG194" s="526">
        <f t="shared" si="102"/>
        <v>0</v>
      </c>
      <c r="AH194" s="525">
        <f t="shared" si="103"/>
        <v>0</v>
      </c>
      <c r="AL194" s="119"/>
    </row>
    <row r="195" spans="3:43" ht="12.75" customHeight="1" x14ac:dyDescent="0.2">
      <c r="C195" s="60"/>
      <c r="D195" s="196" t="str">
        <f>IF(loon!D163=0,"",loon!D163)</f>
        <v/>
      </c>
      <c r="E195" s="196" t="str">
        <f>IF(loon!E163=0,"-",loon!E163)</f>
        <v/>
      </c>
      <c r="F195" s="249" t="str">
        <f>IF(loon!F163="","",loon!F163+1)</f>
        <v/>
      </c>
      <c r="G195" s="405" t="str">
        <f>IF(loon!G163="","",loon!G163)</f>
        <v/>
      </c>
      <c r="H195" s="250"/>
      <c r="I195" s="250" t="str">
        <f>IF(J195="","",(IF(loon!I163+1&gt;LOOKUP(H195,schaal,regels),loon!I163,loon!I163+1)))</f>
        <v/>
      </c>
      <c r="J195" s="251" t="str">
        <f>IF(loon!J163="","",loon!J163)</f>
        <v/>
      </c>
      <c r="K195" s="172"/>
      <c r="L195" s="508">
        <f>IF(loon!L163="","",loon!L163)</f>
        <v>0</v>
      </c>
      <c r="M195" s="508">
        <f>IF(loon!M163="","",loon!M163)</f>
        <v>0</v>
      </c>
      <c r="N195" s="543" t="str">
        <f t="shared" si="91"/>
        <v/>
      </c>
      <c r="O195" s="621" t="str">
        <f t="shared" si="92"/>
        <v/>
      </c>
      <c r="P195" s="544" t="str">
        <f t="shared" si="93"/>
        <v/>
      </c>
      <c r="Q195" s="61"/>
      <c r="R195" s="448" t="str">
        <f t="shared" si="104"/>
        <v/>
      </c>
      <c r="S195" s="448" t="str">
        <f t="shared" si="94"/>
        <v/>
      </c>
      <c r="T195" s="474" t="str">
        <f t="shared" si="95"/>
        <v/>
      </c>
      <c r="U195" s="545"/>
      <c r="V195" s="542"/>
      <c r="W195" s="114"/>
      <c r="X195" s="542"/>
      <c r="Y195" s="539" t="e">
        <f t="shared" si="96"/>
        <v>#VALUE!</v>
      </c>
      <c r="Z195" s="566">
        <f>tab!$E$6</f>
        <v>0.6</v>
      </c>
      <c r="AA195" s="547" t="e">
        <f t="shared" si="97"/>
        <v>#VALUE!</v>
      </c>
      <c r="AB195" s="547" t="e">
        <f t="shared" si="98"/>
        <v>#VALUE!</v>
      </c>
      <c r="AC195" s="547" t="e">
        <f t="shared" si="99"/>
        <v>#VALUE!</v>
      </c>
      <c r="AD195" s="548" t="e">
        <f t="shared" si="100"/>
        <v>#VALUE!</v>
      </c>
      <c r="AE195" s="548">
        <f t="shared" si="101"/>
        <v>0</v>
      </c>
      <c r="AF195" s="511">
        <f>IF(H195&gt;8,tab!$D$7,tab!$D$9)</f>
        <v>0.4</v>
      </c>
      <c r="AG195" s="526">
        <f t="shared" si="102"/>
        <v>0</v>
      </c>
      <c r="AH195" s="525">
        <f t="shared" si="103"/>
        <v>0</v>
      </c>
      <c r="AL195" s="119"/>
    </row>
    <row r="196" spans="3:43" x14ac:dyDescent="0.2">
      <c r="C196" s="60"/>
      <c r="D196" s="153"/>
      <c r="E196" s="153"/>
      <c r="F196" s="158"/>
      <c r="G196" s="158"/>
      <c r="H196" s="158"/>
      <c r="I196" s="241"/>
      <c r="J196" s="470">
        <f>SUM(J176:J195)</f>
        <v>2</v>
      </c>
      <c r="K196" s="172"/>
      <c r="L196" s="532">
        <f t="shared" ref="L196:P196" si="105">SUM(L176:L195)</f>
        <v>0</v>
      </c>
      <c r="M196" s="532">
        <f t="shared" si="105"/>
        <v>0</v>
      </c>
      <c r="N196" s="532">
        <f>SUM(N176:N195)</f>
        <v>80</v>
      </c>
      <c r="O196" s="532">
        <f t="shared" si="105"/>
        <v>0</v>
      </c>
      <c r="P196" s="532">
        <f t="shared" si="105"/>
        <v>80</v>
      </c>
      <c r="Q196" s="172"/>
      <c r="R196" s="471">
        <f>SUM(R176:R195)</f>
        <v>163443.46618444848</v>
      </c>
      <c r="S196" s="471">
        <f t="shared" ref="S196:T196" si="106">SUM(S176:S195)</f>
        <v>4038.1338155515377</v>
      </c>
      <c r="T196" s="471">
        <f t="shared" si="106"/>
        <v>167481.60000000001</v>
      </c>
      <c r="U196" s="242"/>
      <c r="V196" s="534"/>
      <c r="Y196" s="540"/>
      <c r="Z196" s="540"/>
      <c r="AA196" s="540"/>
      <c r="AB196" s="540"/>
      <c r="AC196" s="540"/>
      <c r="AG196" s="522">
        <f>SUM(AG176:AG195)</f>
        <v>25</v>
      </c>
      <c r="AH196" s="527">
        <f>SUM(AH176:AH195)</f>
        <v>2624.94</v>
      </c>
    </row>
    <row r="197" spans="3:43" x14ac:dyDescent="0.2">
      <c r="C197" s="71"/>
      <c r="D197" s="244"/>
      <c r="E197" s="244"/>
      <c r="F197" s="192"/>
      <c r="G197" s="192"/>
      <c r="H197" s="192"/>
      <c r="I197" s="245"/>
      <c r="J197" s="247"/>
      <c r="K197" s="245"/>
      <c r="L197" s="245"/>
      <c r="M197" s="245"/>
      <c r="N197" s="245"/>
      <c r="O197" s="245"/>
      <c r="P197" s="245"/>
      <c r="Q197" s="245"/>
      <c r="R197" s="252"/>
      <c r="S197" s="252"/>
      <c r="T197" s="252"/>
      <c r="U197" s="253"/>
      <c r="V197" s="534"/>
      <c r="Y197" s="541"/>
      <c r="Z197" s="540"/>
      <c r="AA197" s="541"/>
      <c r="AB197" s="541"/>
      <c r="AC197" s="541"/>
      <c r="AG197" s="528"/>
      <c r="AH197" s="529"/>
    </row>
    <row r="198" spans="3:43" x14ac:dyDescent="0.2">
      <c r="C198" s="71"/>
      <c r="D198" s="244"/>
      <c r="E198" s="244"/>
      <c r="F198" s="192"/>
      <c r="G198" s="192"/>
      <c r="H198" s="192"/>
      <c r="I198" s="245"/>
      <c r="J198" s="246"/>
      <c r="K198" s="72"/>
      <c r="L198" s="247"/>
      <c r="M198" s="247"/>
      <c r="N198" s="247"/>
      <c r="O198" s="247"/>
      <c r="P198" s="247"/>
      <c r="Q198" s="72"/>
      <c r="R198" s="248"/>
      <c r="S198" s="248"/>
      <c r="T198" s="188"/>
      <c r="U198" s="74"/>
      <c r="V198" s="534"/>
      <c r="Y198" s="539"/>
      <c r="Z198" s="542"/>
      <c r="AA198" s="539"/>
      <c r="AB198" s="539"/>
      <c r="AC198" s="539"/>
      <c r="AG198" s="526"/>
      <c r="AH198" s="530"/>
    </row>
    <row r="199" spans="3:43" x14ac:dyDescent="0.2">
      <c r="V199" s="534"/>
    </row>
    <row r="200" spans="3:43" x14ac:dyDescent="0.2">
      <c r="C200" s="17" t="s">
        <v>24</v>
      </c>
      <c r="E200" s="105" t="str">
        <f>tab!I3</f>
        <v>2024/25</v>
      </c>
      <c r="V200" s="534"/>
    </row>
    <row r="201" spans="3:43" x14ac:dyDescent="0.2">
      <c r="C201" s="17" t="s">
        <v>30</v>
      </c>
      <c r="E201" s="105">
        <f>tab!J4</f>
        <v>44835</v>
      </c>
      <c r="V201" s="534"/>
    </row>
    <row r="202" spans="3:43" x14ac:dyDescent="0.2">
      <c r="V202" s="534"/>
    </row>
    <row r="203" spans="3:43" ht="12.75" customHeight="1" x14ac:dyDescent="0.2">
      <c r="C203" s="450"/>
      <c r="D203" s="451"/>
      <c r="E203" s="452"/>
      <c r="F203" s="453"/>
      <c r="G203" s="454"/>
      <c r="H203" s="455"/>
      <c r="I203" s="455"/>
      <c r="J203" s="456"/>
      <c r="K203" s="435"/>
      <c r="L203" s="455"/>
      <c r="M203" s="455"/>
      <c r="N203" s="455"/>
      <c r="O203" s="455"/>
      <c r="P203" s="455"/>
      <c r="Q203" s="435"/>
      <c r="R203" s="435"/>
      <c r="S203" s="435"/>
      <c r="T203" s="457"/>
      <c r="U203" s="150"/>
      <c r="V203" s="534"/>
      <c r="AE203" s="521"/>
      <c r="AF203" s="517"/>
      <c r="AI203" s="106"/>
      <c r="AJ203" s="25"/>
      <c r="AK203" s="107"/>
      <c r="AL203" s="108"/>
      <c r="AM203" s="109"/>
      <c r="AN203" s="110"/>
      <c r="AO203" s="107"/>
    </row>
    <row r="204" spans="3:43" ht="12.75" customHeight="1" x14ac:dyDescent="0.2">
      <c r="C204" s="458"/>
      <c r="D204" s="505" t="s">
        <v>201</v>
      </c>
      <c r="E204" s="507"/>
      <c r="F204" s="507"/>
      <c r="G204" s="507"/>
      <c r="H204" s="506"/>
      <c r="I204" s="506"/>
      <c r="J204" s="506"/>
      <c r="K204" s="506"/>
      <c r="L204" s="505" t="s">
        <v>271</v>
      </c>
      <c r="M204" s="509"/>
      <c r="N204" s="505"/>
      <c r="O204" s="505"/>
      <c r="P204" s="549"/>
      <c r="Q204" s="459"/>
      <c r="R204" s="505" t="s">
        <v>269</v>
      </c>
      <c r="S204" s="506"/>
      <c r="T204" s="550"/>
      <c r="U204" s="551"/>
      <c r="V204" s="568"/>
      <c r="W204" s="553"/>
      <c r="X204" s="568"/>
      <c r="Y204" s="534"/>
      <c r="Z204" s="554"/>
      <c r="AA204" s="534"/>
      <c r="AB204" s="534"/>
      <c r="AC204" s="534"/>
      <c r="AD204" s="555"/>
      <c r="AE204" s="555"/>
      <c r="AF204" s="513"/>
      <c r="AG204" s="522"/>
      <c r="AH204" s="523"/>
      <c r="AN204" s="17"/>
      <c r="AO204" s="17"/>
      <c r="AP204" s="117"/>
      <c r="AQ204" s="117"/>
    </row>
    <row r="205" spans="3:43" ht="12.75" customHeight="1" x14ac:dyDescent="0.2">
      <c r="C205" s="458"/>
      <c r="D205" s="460" t="s">
        <v>268</v>
      </c>
      <c r="E205" s="461" t="s">
        <v>25</v>
      </c>
      <c r="F205" s="462" t="s">
        <v>1</v>
      </c>
      <c r="G205" s="463" t="s">
        <v>202</v>
      </c>
      <c r="H205" s="462" t="s">
        <v>35</v>
      </c>
      <c r="I205" s="462" t="s">
        <v>39</v>
      </c>
      <c r="J205" s="464" t="s">
        <v>203</v>
      </c>
      <c r="K205" s="433"/>
      <c r="L205" s="465" t="s">
        <v>259</v>
      </c>
      <c r="M205" s="465" t="s">
        <v>260</v>
      </c>
      <c r="N205" s="465" t="s">
        <v>258</v>
      </c>
      <c r="O205" s="465" t="s">
        <v>259</v>
      </c>
      <c r="P205" s="556" t="s">
        <v>272</v>
      </c>
      <c r="Q205" s="433"/>
      <c r="R205" s="510" t="s">
        <v>29</v>
      </c>
      <c r="S205" s="468" t="s">
        <v>273</v>
      </c>
      <c r="T205" s="557" t="s">
        <v>29</v>
      </c>
      <c r="U205" s="558"/>
      <c r="V205" s="537"/>
      <c r="W205" s="560"/>
      <c r="X205" s="537"/>
      <c r="Y205" s="538" t="s">
        <v>69</v>
      </c>
      <c r="Z205" s="561" t="s">
        <v>274</v>
      </c>
      <c r="AA205" s="537" t="s">
        <v>275</v>
      </c>
      <c r="AB205" s="537" t="s">
        <v>275</v>
      </c>
      <c r="AC205" s="537" t="s">
        <v>276</v>
      </c>
      <c r="AD205" s="562" t="s">
        <v>277</v>
      </c>
      <c r="AE205" s="562" t="s">
        <v>278</v>
      </c>
      <c r="AF205" s="513"/>
      <c r="AG205" s="524" t="s">
        <v>68</v>
      </c>
      <c r="AH205" s="523" t="s">
        <v>225</v>
      </c>
      <c r="AN205" s="17"/>
      <c r="AO205" s="17"/>
      <c r="AP205" s="117"/>
      <c r="AQ205" s="118"/>
    </row>
    <row r="206" spans="3:43" s="18" customFormat="1" ht="12.75" customHeight="1" x14ac:dyDescent="0.2">
      <c r="C206" s="469"/>
      <c r="D206" s="507"/>
      <c r="E206" s="461"/>
      <c r="F206" s="462" t="s">
        <v>2</v>
      </c>
      <c r="G206" s="462" t="s">
        <v>221</v>
      </c>
      <c r="H206" s="462"/>
      <c r="I206" s="462"/>
      <c r="J206" s="464"/>
      <c r="K206" s="433"/>
      <c r="L206" s="465" t="s">
        <v>261</v>
      </c>
      <c r="M206" s="465" t="s">
        <v>262</v>
      </c>
      <c r="N206" s="465" t="s">
        <v>279</v>
      </c>
      <c r="O206" s="465" t="s">
        <v>263</v>
      </c>
      <c r="P206" s="556" t="s">
        <v>64</v>
      </c>
      <c r="Q206" s="433"/>
      <c r="R206" s="467" t="s">
        <v>280</v>
      </c>
      <c r="S206" s="468" t="s">
        <v>264</v>
      </c>
      <c r="T206" s="557" t="s">
        <v>64</v>
      </c>
      <c r="U206" s="563"/>
      <c r="V206" s="534"/>
      <c r="W206" s="565"/>
      <c r="X206" s="534"/>
      <c r="Y206" s="538" t="s">
        <v>32</v>
      </c>
      <c r="Z206" s="567">
        <f>tab!$E$6</f>
        <v>0.6</v>
      </c>
      <c r="AA206" s="537" t="s">
        <v>281</v>
      </c>
      <c r="AB206" s="537" t="s">
        <v>282</v>
      </c>
      <c r="AC206" s="537" t="s">
        <v>283</v>
      </c>
      <c r="AD206" s="562" t="s">
        <v>284</v>
      </c>
      <c r="AE206" s="562" t="s">
        <v>284</v>
      </c>
      <c r="AF206" s="513"/>
      <c r="AG206" s="524"/>
      <c r="AH206" s="525" t="s">
        <v>38</v>
      </c>
      <c r="AQ206" s="113"/>
    </row>
    <row r="207" spans="3:43" ht="12.75" customHeight="1" x14ac:dyDescent="0.2">
      <c r="C207" s="60"/>
      <c r="D207" s="61"/>
      <c r="E207" s="61"/>
      <c r="F207" s="151"/>
      <c r="G207" s="151"/>
      <c r="H207" s="235"/>
      <c r="I207" s="235"/>
      <c r="J207" s="236"/>
      <c r="K207" s="238"/>
      <c r="L207" s="237"/>
      <c r="M207" s="237"/>
      <c r="N207" s="237"/>
      <c r="O207" s="237"/>
      <c r="P207" s="237"/>
      <c r="Q207" s="238"/>
      <c r="R207" s="239"/>
      <c r="S207" s="239"/>
      <c r="T207" s="239"/>
      <c r="U207" s="240"/>
      <c r="V207" s="534"/>
      <c r="Y207" s="538"/>
      <c r="Z207" s="568"/>
      <c r="AA207" s="538"/>
      <c r="AB207" s="538"/>
      <c r="AC207" s="538"/>
      <c r="AE207" s="513"/>
      <c r="AF207" s="513"/>
      <c r="AG207" s="524"/>
      <c r="AH207" s="525"/>
      <c r="AN207" s="17"/>
      <c r="AO207" s="17"/>
      <c r="AQ207" s="114"/>
    </row>
    <row r="208" spans="3:43" ht="12.75" customHeight="1" x14ac:dyDescent="0.2">
      <c r="C208" s="60"/>
      <c r="D208" s="196" t="str">
        <f>IF(loon!D176=0,"",loon!D176)</f>
        <v/>
      </c>
      <c r="E208" s="196" t="str">
        <f>IF(loon!E176=0,"-",loon!E176)</f>
        <v>nn</v>
      </c>
      <c r="F208" s="249">
        <f>IF(loon!F176="","",loon!F176+1)</f>
        <v>27</v>
      </c>
      <c r="G208" s="405">
        <f>IF(loon!G176="","",loon!G176)</f>
        <v>31048</v>
      </c>
      <c r="H208" s="250" t="str">
        <f>IF(loon!H176=0,"",loon!H176)</f>
        <v>A10</v>
      </c>
      <c r="I208" s="250">
        <f>IF(J208="","",(IF(loon!I176+1&gt;LOOKUP(H208,schaal,regels),loon!I176,loon!I176+1)))</f>
        <v>14</v>
      </c>
      <c r="J208" s="251">
        <f>IF(loon!J176="","",loon!J176)</f>
        <v>1</v>
      </c>
      <c r="K208" s="172"/>
      <c r="L208" s="508">
        <f>IF(loon!L176="","",loon!L176)</f>
        <v>0</v>
      </c>
      <c r="M208" s="508">
        <f>IF(loon!M176="","",loon!M176)</f>
        <v>0</v>
      </c>
      <c r="N208" s="543">
        <f t="shared" ref="N208:N227" si="107">IF(J208="","",IF((J208*40)&gt;40,40,((J208*40))))</f>
        <v>40</v>
      </c>
      <c r="O208" s="621">
        <f t="shared" ref="O208:O227" si="108">IF(J208="","",IF(I208&lt;4,(40*J208),0))</f>
        <v>0</v>
      </c>
      <c r="P208" s="544">
        <f t="shared" ref="P208:P227" si="109">IF(J208="","",(SUM(L208:O208)))</f>
        <v>40</v>
      </c>
      <c r="Q208" s="61"/>
      <c r="R208" s="448">
        <f>IF(J208="","",(((1659*J208)-P208)*AB208))</f>
        <v>74611.01482820978</v>
      </c>
      <c r="S208" s="448">
        <f t="shared" ref="S208:S227" si="110">IF(J208="","",(P208*AC208)+(AA208*AD208)+((AE208*AA208*(1-AF208))))</f>
        <v>1843.3851717902353</v>
      </c>
      <c r="T208" s="474">
        <f t="shared" ref="T208:T227" si="111">IF(J208="","",(R208+S208))</f>
        <v>76454.400000000009</v>
      </c>
      <c r="U208" s="545"/>
      <c r="V208" s="542"/>
      <c r="W208" s="114"/>
      <c r="X208" s="542"/>
      <c r="Y208" s="539">
        <f t="shared" ref="Y208:Y227" si="112">5/12*VLOOKUP(H208,saltab2020,I208+1,FALSE)+7/12*VLOOKUP(H208,saltab2020,I208+1,FALSE)</f>
        <v>3982</v>
      </c>
      <c r="Z208" s="566">
        <f>tab!$E$6</f>
        <v>0.6</v>
      </c>
      <c r="AA208" s="547">
        <f t="shared" ref="AA208:AA227" si="113">(Y208*12/1659)</f>
        <v>28.802893309222423</v>
      </c>
      <c r="AB208" s="547">
        <f t="shared" ref="AB208:AB227" si="114">(Y208*12*(1+Z208))/1659</f>
        <v>46.084629294755885</v>
      </c>
      <c r="AC208" s="547">
        <f t="shared" ref="AC208:AC227" si="115">AB208-AA208</f>
        <v>17.281735985533462</v>
      </c>
      <c r="AD208" s="548">
        <f t="shared" ref="AD208:AD227" si="116">(N208+O208)</f>
        <v>40</v>
      </c>
      <c r="AE208" s="548">
        <f t="shared" ref="AE208:AE227" si="117">(L208+M208)</f>
        <v>0</v>
      </c>
      <c r="AF208" s="511">
        <f>IF(H208&gt;8,tab!$D$7,tab!$D$9)</f>
        <v>0.5</v>
      </c>
      <c r="AG208" s="526">
        <f t="shared" ref="AG208:AG227" si="118">IF(F208&lt;25,0,IF(F208=25,25,IF(F208&lt;40,0,IF(F208=40,40,IF(F208&gt;=40,0)))))</f>
        <v>0</v>
      </c>
      <c r="AH208" s="525">
        <f t="shared" ref="AH208:AH227" si="119">IF(AG208=25,(Y208*1.08*(J208)/2),IF(AG208=40,(Y208*1.08*(J208)),IF(AG208=0,0)))</f>
        <v>0</v>
      </c>
      <c r="AL208" s="119"/>
    </row>
    <row r="209" spans="3:38" ht="12.75" customHeight="1" x14ac:dyDescent="0.2">
      <c r="C209" s="60"/>
      <c r="D209" s="196" t="str">
        <f>IF(loon!D177=0,"",loon!D177)</f>
        <v/>
      </c>
      <c r="E209" s="196" t="str">
        <f>IF(loon!E177=0,"-",loon!E177)</f>
        <v>pp</v>
      </c>
      <c r="F209" s="249">
        <f>IF(loon!F177="","",loon!F177+1)</f>
        <v>26</v>
      </c>
      <c r="G209" s="405">
        <f>IF(loon!G177="","",loon!G177)</f>
        <v>31049</v>
      </c>
      <c r="H209" s="249" t="str">
        <f>IF(loon!H177=0,"",loon!H177)</f>
        <v>D11</v>
      </c>
      <c r="I209" s="250">
        <f>IF(J209="","",(IF(loon!I177+1&gt;LOOKUP(H209,schaal,regels),loon!I177,loon!I177+1)))</f>
        <v>13</v>
      </c>
      <c r="J209" s="251">
        <f>IF(loon!J177="","",loon!J177)</f>
        <v>1</v>
      </c>
      <c r="K209" s="172"/>
      <c r="L209" s="508">
        <f>IF(loon!L177="","",loon!L177)</f>
        <v>0</v>
      </c>
      <c r="M209" s="508">
        <f>IF(loon!M177="","",loon!M177)</f>
        <v>0</v>
      </c>
      <c r="N209" s="543">
        <f t="shared" si="107"/>
        <v>40</v>
      </c>
      <c r="O209" s="621">
        <f t="shared" si="108"/>
        <v>0</v>
      </c>
      <c r="P209" s="544">
        <f t="shared" si="109"/>
        <v>40</v>
      </c>
      <c r="Q209" s="61"/>
      <c r="R209" s="448">
        <f t="shared" ref="R209:R227" si="120">IF(J209="","",(((1659*J209)-P209)*AB209))</f>
        <v>91080.899819168189</v>
      </c>
      <c r="S209" s="448">
        <f t="shared" si="110"/>
        <v>2250.3001808318268</v>
      </c>
      <c r="T209" s="474">
        <f t="shared" si="111"/>
        <v>93331.200000000012</v>
      </c>
      <c r="U209" s="545"/>
      <c r="V209" s="542"/>
      <c r="W209" s="114"/>
      <c r="X209" s="542"/>
      <c r="Y209" s="539">
        <f t="shared" si="112"/>
        <v>4861</v>
      </c>
      <c r="Z209" s="566">
        <f>tab!$E$6</f>
        <v>0.6</v>
      </c>
      <c r="AA209" s="547">
        <f t="shared" si="113"/>
        <v>35.160940325497286</v>
      </c>
      <c r="AB209" s="547">
        <f t="shared" si="114"/>
        <v>56.257504520795671</v>
      </c>
      <c r="AC209" s="547">
        <f t="shared" si="115"/>
        <v>21.096564195298384</v>
      </c>
      <c r="AD209" s="548">
        <f t="shared" si="116"/>
        <v>40</v>
      </c>
      <c r="AE209" s="548">
        <f t="shared" si="117"/>
        <v>0</v>
      </c>
      <c r="AF209" s="511">
        <f>IF(H209&gt;8,tab!$D$7,tab!$D$9)</f>
        <v>0.5</v>
      </c>
      <c r="AG209" s="526">
        <f t="shared" si="118"/>
        <v>0</v>
      </c>
      <c r="AH209" s="525">
        <f t="shared" si="119"/>
        <v>0</v>
      </c>
      <c r="AL209" s="119"/>
    </row>
    <row r="210" spans="3:38" ht="12.75" customHeight="1" x14ac:dyDescent="0.2">
      <c r="C210" s="60"/>
      <c r="D210" s="196" t="str">
        <f>IF(loon!D178=0,"",loon!D178)</f>
        <v/>
      </c>
      <c r="E210" s="196" t="str">
        <f>IF(loon!E178=0,"-",loon!E178)</f>
        <v/>
      </c>
      <c r="F210" s="249" t="str">
        <f>IF(loon!F178="","",loon!F178+1)</f>
        <v/>
      </c>
      <c r="G210" s="405" t="str">
        <f>IF(loon!G178="","",loon!G178)</f>
        <v/>
      </c>
      <c r="H210" s="250"/>
      <c r="I210" s="250" t="str">
        <f>IF(J210="","",(IF(loon!I178+1&gt;LOOKUP(H210,schaal,regels),loon!I178,loon!I178+1)))</f>
        <v/>
      </c>
      <c r="J210" s="251" t="str">
        <f>IF(loon!J178="","",loon!J178)</f>
        <v/>
      </c>
      <c r="K210" s="172"/>
      <c r="L210" s="508">
        <f>IF(loon!L178="","",loon!L178)</f>
        <v>0</v>
      </c>
      <c r="M210" s="508">
        <f>IF(loon!M178="","",loon!M178)</f>
        <v>0</v>
      </c>
      <c r="N210" s="543" t="str">
        <f t="shared" si="107"/>
        <v/>
      </c>
      <c r="O210" s="621" t="str">
        <f t="shared" si="108"/>
        <v/>
      </c>
      <c r="P210" s="544" t="str">
        <f t="shared" si="109"/>
        <v/>
      </c>
      <c r="Q210" s="61"/>
      <c r="R210" s="448" t="str">
        <f t="shared" si="120"/>
        <v/>
      </c>
      <c r="S210" s="448" t="str">
        <f t="shared" si="110"/>
        <v/>
      </c>
      <c r="T210" s="474" t="str">
        <f t="shared" si="111"/>
        <v/>
      </c>
      <c r="U210" s="545"/>
      <c r="V210" s="542"/>
      <c r="W210" s="114"/>
      <c r="X210" s="542"/>
      <c r="Y210" s="539" t="e">
        <f t="shared" si="112"/>
        <v>#VALUE!</v>
      </c>
      <c r="Z210" s="566">
        <f>tab!$E$6</f>
        <v>0.6</v>
      </c>
      <c r="AA210" s="547" t="e">
        <f t="shared" si="113"/>
        <v>#VALUE!</v>
      </c>
      <c r="AB210" s="547" t="e">
        <f t="shared" si="114"/>
        <v>#VALUE!</v>
      </c>
      <c r="AC210" s="547" t="e">
        <f t="shared" si="115"/>
        <v>#VALUE!</v>
      </c>
      <c r="AD210" s="548" t="e">
        <f t="shared" si="116"/>
        <v>#VALUE!</v>
      </c>
      <c r="AE210" s="548">
        <f t="shared" si="117"/>
        <v>0</v>
      </c>
      <c r="AF210" s="511">
        <f>IF(H210&gt;8,tab!$D$7,tab!$D$9)</f>
        <v>0.4</v>
      </c>
      <c r="AG210" s="526">
        <f t="shared" si="118"/>
        <v>0</v>
      </c>
      <c r="AH210" s="525">
        <f t="shared" si="119"/>
        <v>0</v>
      </c>
      <c r="AL210" s="119"/>
    </row>
    <row r="211" spans="3:38" ht="12.75" customHeight="1" x14ac:dyDescent="0.2">
      <c r="C211" s="60"/>
      <c r="D211" s="196" t="str">
        <f>IF(loon!D179=0,"",loon!D179)</f>
        <v/>
      </c>
      <c r="E211" s="196" t="str">
        <f>IF(loon!E179=0,"-",loon!E179)</f>
        <v/>
      </c>
      <c r="F211" s="249" t="str">
        <f>IF(loon!F179="","",loon!F179+1)</f>
        <v/>
      </c>
      <c r="G211" s="405" t="str">
        <f>IF(loon!G179="","",loon!G179)</f>
        <v/>
      </c>
      <c r="H211" s="250"/>
      <c r="I211" s="250" t="str">
        <f>IF(J211="","",(IF(loon!I179+1&gt;LOOKUP(H211,schaal,regels),loon!I179,loon!I179+1)))</f>
        <v/>
      </c>
      <c r="J211" s="251" t="str">
        <f>IF(loon!J179="","",loon!J179)</f>
        <v/>
      </c>
      <c r="K211" s="172"/>
      <c r="L211" s="508">
        <f>IF(loon!L179="","",loon!L179)</f>
        <v>0</v>
      </c>
      <c r="M211" s="508">
        <f>IF(loon!M179="","",loon!M179)</f>
        <v>0</v>
      </c>
      <c r="N211" s="543" t="str">
        <f t="shared" si="107"/>
        <v/>
      </c>
      <c r="O211" s="621" t="str">
        <f t="shared" si="108"/>
        <v/>
      </c>
      <c r="P211" s="544" t="str">
        <f t="shared" si="109"/>
        <v/>
      </c>
      <c r="Q211" s="61"/>
      <c r="R211" s="448" t="str">
        <f t="shared" si="120"/>
        <v/>
      </c>
      <c r="S211" s="448" t="str">
        <f t="shared" si="110"/>
        <v/>
      </c>
      <c r="T211" s="474" t="str">
        <f t="shared" si="111"/>
        <v/>
      </c>
      <c r="U211" s="545"/>
      <c r="V211" s="542"/>
      <c r="W211" s="114"/>
      <c r="X211" s="542"/>
      <c r="Y211" s="539" t="e">
        <f t="shared" si="112"/>
        <v>#VALUE!</v>
      </c>
      <c r="Z211" s="566">
        <f>tab!$E$6</f>
        <v>0.6</v>
      </c>
      <c r="AA211" s="547" t="e">
        <f t="shared" si="113"/>
        <v>#VALUE!</v>
      </c>
      <c r="AB211" s="547" t="e">
        <f t="shared" si="114"/>
        <v>#VALUE!</v>
      </c>
      <c r="AC211" s="547" t="e">
        <f t="shared" si="115"/>
        <v>#VALUE!</v>
      </c>
      <c r="AD211" s="548" t="e">
        <f t="shared" si="116"/>
        <v>#VALUE!</v>
      </c>
      <c r="AE211" s="548">
        <f t="shared" si="117"/>
        <v>0</v>
      </c>
      <c r="AF211" s="511">
        <f>IF(H211&gt;8,tab!$D$7,tab!$D$9)</f>
        <v>0.4</v>
      </c>
      <c r="AG211" s="526">
        <f t="shared" si="118"/>
        <v>0</v>
      </c>
      <c r="AH211" s="525">
        <f t="shared" si="119"/>
        <v>0</v>
      </c>
      <c r="AL211" s="119"/>
    </row>
    <row r="212" spans="3:38" ht="12.75" customHeight="1" x14ac:dyDescent="0.2">
      <c r="C212" s="60"/>
      <c r="D212" s="196" t="str">
        <f>IF(loon!D180=0,"",loon!D180)</f>
        <v/>
      </c>
      <c r="E212" s="196" t="str">
        <f>IF(loon!E180=0,"-",loon!E180)</f>
        <v/>
      </c>
      <c r="F212" s="249" t="str">
        <f>IF(loon!F180="","",loon!F180+1)</f>
        <v/>
      </c>
      <c r="G212" s="405" t="str">
        <f>IF(loon!G180="","",loon!G180)</f>
        <v/>
      </c>
      <c r="H212" s="250"/>
      <c r="I212" s="250" t="str">
        <f>IF(J212="","",(IF(loon!I180+1&gt;LOOKUP(H212,schaal,regels),loon!I180,loon!I180+1)))</f>
        <v/>
      </c>
      <c r="J212" s="251" t="str">
        <f>IF(loon!J180="","",loon!J180)</f>
        <v/>
      </c>
      <c r="K212" s="172"/>
      <c r="L212" s="508">
        <f>IF(loon!L180="","",loon!L180)</f>
        <v>0</v>
      </c>
      <c r="M212" s="508">
        <f>IF(loon!M180="","",loon!M180)</f>
        <v>0</v>
      </c>
      <c r="N212" s="543" t="str">
        <f t="shared" si="107"/>
        <v/>
      </c>
      <c r="O212" s="621" t="str">
        <f t="shared" si="108"/>
        <v/>
      </c>
      <c r="P212" s="544" t="str">
        <f t="shared" si="109"/>
        <v/>
      </c>
      <c r="Q212" s="61"/>
      <c r="R212" s="448" t="str">
        <f t="shared" si="120"/>
        <v/>
      </c>
      <c r="S212" s="448" t="str">
        <f t="shared" si="110"/>
        <v/>
      </c>
      <c r="T212" s="474" t="str">
        <f t="shared" si="111"/>
        <v/>
      </c>
      <c r="U212" s="545"/>
      <c r="V212" s="542"/>
      <c r="W212" s="114"/>
      <c r="X212" s="542"/>
      <c r="Y212" s="539" t="e">
        <f t="shared" si="112"/>
        <v>#VALUE!</v>
      </c>
      <c r="Z212" s="566">
        <f>tab!$E$6</f>
        <v>0.6</v>
      </c>
      <c r="AA212" s="547" t="e">
        <f t="shared" si="113"/>
        <v>#VALUE!</v>
      </c>
      <c r="AB212" s="547" t="e">
        <f t="shared" si="114"/>
        <v>#VALUE!</v>
      </c>
      <c r="AC212" s="547" t="e">
        <f t="shared" si="115"/>
        <v>#VALUE!</v>
      </c>
      <c r="AD212" s="548" t="e">
        <f t="shared" si="116"/>
        <v>#VALUE!</v>
      </c>
      <c r="AE212" s="548">
        <f t="shared" si="117"/>
        <v>0</v>
      </c>
      <c r="AF212" s="511">
        <f>IF(H212&gt;8,tab!$D$7,tab!$D$9)</f>
        <v>0.4</v>
      </c>
      <c r="AG212" s="526">
        <f t="shared" si="118"/>
        <v>0</v>
      </c>
      <c r="AH212" s="525">
        <f t="shared" si="119"/>
        <v>0</v>
      </c>
      <c r="AL212" s="119"/>
    </row>
    <row r="213" spans="3:38" ht="12.75" customHeight="1" x14ac:dyDescent="0.2">
      <c r="C213" s="60"/>
      <c r="D213" s="196" t="str">
        <f>IF(loon!D181=0,"",loon!D181)</f>
        <v/>
      </c>
      <c r="E213" s="196" t="str">
        <f>IF(loon!E181=0,"-",loon!E181)</f>
        <v/>
      </c>
      <c r="F213" s="249" t="str">
        <f>IF(loon!F181="","",loon!F181+1)</f>
        <v/>
      </c>
      <c r="G213" s="405" t="str">
        <f>IF(loon!G181="","",loon!G181)</f>
        <v/>
      </c>
      <c r="H213" s="250"/>
      <c r="I213" s="250" t="str">
        <f>IF(J213="","",(IF(loon!I181+1&gt;LOOKUP(H213,schaal,regels),loon!I181,loon!I181+1)))</f>
        <v/>
      </c>
      <c r="J213" s="251" t="str">
        <f>IF(loon!J181="","",loon!J181)</f>
        <v/>
      </c>
      <c r="K213" s="172"/>
      <c r="L213" s="508">
        <f>IF(loon!L181="","",loon!L181)</f>
        <v>0</v>
      </c>
      <c r="M213" s="508">
        <f>IF(loon!M181="","",loon!M181)</f>
        <v>0</v>
      </c>
      <c r="N213" s="543" t="str">
        <f t="shared" si="107"/>
        <v/>
      </c>
      <c r="O213" s="621" t="str">
        <f t="shared" si="108"/>
        <v/>
      </c>
      <c r="P213" s="544" t="str">
        <f t="shared" si="109"/>
        <v/>
      </c>
      <c r="Q213" s="61"/>
      <c r="R213" s="448" t="str">
        <f t="shared" si="120"/>
        <v/>
      </c>
      <c r="S213" s="448" t="str">
        <f t="shared" si="110"/>
        <v/>
      </c>
      <c r="T213" s="474" t="str">
        <f t="shared" si="111"/>
        <v/>
      </c>
      <c r="U213" s="545"/>
      <c r="V213" s="542"/>
      <c r="W213" s="114"/>
      <c r="X213" s="542"/>
      <c r="Y213" s="539" t="e">
        <f t="shared" si="112"/>
        <v>#VALUE!</v>
      </c>
      <c r="Z213" s="566">
        <f>tab!$E$6</f>
        <v>0.6</v>
      </c>
      <c r="AA213" s="547" t="e">
        <f t="shared" si="113"/>
        <v>#VALUE!</v>
      </c>
      <c r="AB213" s="547" t="e">
        <f t="shared" si="114"/>
        <v>#VALUE!</v>
      </c>
      <c r="AC213" s="547" t="e">
        <f t="shared" si="115"/>
        <v>#VALUE!</v>
      </c>
      <c r="AD213" s="548" t="e">
        <f t="shared" si="116"/>
        <v>#VALUE!</v>
      </c>
      <c r="AE213" s="548">
        <f t="shared" si="117"/>
        <v>0</v>
      </c>
      <c r="AF213" s="511">
        <f>IF(H213&gt;8,tab!$D$7,tab!$D$9)</f>
        <v>0.4</v>
      </c>
      <c r="AG213" s="526">
        <f t="shared" si="118"/>
        <v>0</v>
      </c>
      <c r="AH213" s="525">
        <f t="shared" si="119"/>
        <v>0</v>
      </c>
      <c r="AL213" s="119"/>
    </row>
    <row r="214" spans="3:38" ht="12.75" customHeight="1" x14ac:dyDescent="0.2">
      <c r="C214" s="60"/>
      <c r="D214" s="196" t="str">
        <f>IF(loon!D182=0,"",loon!D182)</f>
        <v/>
      </c>
      <c r="E214" s="196" t="str">
        <f>IF(loon!E182=0,"-",loon!E182)</f>
        <v/>
      </c>
      <c r="F214" s="249" t="str">
        <f>IF(loon!F182="","",loon!F182+1)</f>
        <v/>
      </c>
      <c r="G214" s="405" t="str">
        <f>IF(loon!G182="","",loon!G182)</f>
        <v/>
      </c>
      <c r="H214" s="250"/>
      <c r="I214" s="250" t="str">
        <f>IF(J214="","",(IF(loon!I182+1&gt;LOOKUP(H214,schaal,regels),loon!I182,loon!I182+1)))</f>
        <v/>
      </c>
      <c r="J214" s="251" t="str">
        <f>IF(loon!J182="","",loon!J182)</f>
        <v/>
      </c>
      <c r="K214" s="172"/>
      <c r="L214" s="508">
        <f>IF(loon!L182="","",loon!L182)</f>
        <v>0</v>
      </c>
      <c r="M214" s="508">
        <f>IF(loon!M182="","",loon!M182)</f>
        <v>0</v>
      </c>
      <c r="N214" s="543" t="str">
        <f t="shared" si="107"/>
        <v/>
      </c>
      <c r="O214" s="621" t="str">
        <f t="shared" si="108"/>
        <v/>
      </c>
      <c r="P214" s="544" t="str">
        <f t="shared" si="109"/>
        <v/>
      </c>
      <c r="Q214" s="61"/>
      <c r="R214" s="448" t="str">
        <f t="shared" si="120"/>
        <v/>
      </c>
      <c r="S214" s="448" t="str">
        <f t="shared" si="110"/>
        <v/>
      </c>
      <c r="T214" s="474" t="str">
        <f t="shared" si="111"/>
        <v/>
      </c>
      <c r="U214" s="545"/>
      <c r="V214" s="542"/>
      <c r="W214" s="114"/>
      <c r="X214" s="542"/>
      <c r="Y214" s="539" t="e">
        <f t="shared" si="112"/>
        <v>#VALUE!</v>
      </c>
      <c r="Z214" s="566">
        <f>tab!$E$6</f>
        <v>0.6</v>
      </c>
      <c r="AA214" s="547" t="e">
        <f t="shared" si="113"/>
        <v>#VALUE!</v>
      </c>
      <c r="AB214" s="547" t="e">
        <f t="shared" si="114"/>
        <v>#VALUE!</v>
      </c>
      <c r="AC214" s="547" t="e">
        <f t="shared" si="115"/>
        <v>#VALUE!</v>
      </c>
      <c r="AD214" s="548" t="e">
        <f t="shared" si="116"/>
        <v>#VALUE!</v>
      </c>
      <c r="AE214" s="548">
        <f t="shared" si="117"/>
        <v>0</v>
      </c>
      <c r="AF214" s="511">
        <f>IF(H214&gt;8,tab!$D$7,tab!$D$9)</f>
        <v>0.4</v>
      </c>
      <c r="AG214" s="526">
        <f t="shared" si="118"/>
        <v>0</v>
      </c>
      <c r="AH214" s="525">
        <f t="shared" si="119"/>
        <v>0</v>
      </c>
      <c r="AL214" s="119"/>
    </row>
    <row r="215" spans="3:38" ht="12.75" customHeight="1" x14ac:dyDescent="0.2">
      <c r="C215" s="60"/>
      <c r="D215" s="196" t="str">
        <f>IF(loon!D183=0,"",loon!D183)</f>
        <v/>
      </c>
      <c r="E215" s="196" t="str">
        <f>IF(loon!E183=0,"-",loon!E183)</f>
        <v/>
      </c>
      <c r="F215" s="249" t="str">
        <f>IF(loon!F183="","",loon!F183+1)</f>
        <v/>
      </c>
      <c r="G215" s="405" t="str">
        <f>IF(loon!G183="","",loon!G183)</f>
        <v/>
      </c>
      <c r="H215" s="250"/>
      <c r="I215" s="250" t="str">
        <f>IF(J215="","",(IF(loon!I183+1&gt;LOOKUP(H215,schaal,regels),loon!I183,loon!I183+1)))</f>
        <v/>
      </c>
      <c r="J215" s="251" t="str">
        <f>IF(loon!J183="","",loon!J183)</f>
        <v/>
      </c>
      <c r="K215" s="172"/>
      <c r="L215" s="508">
        <f>IF(loon!L183="","",loon!L183)</f>
        <v>0</v>
      </c>
      <c r="M215" s="508">
        <f>IF(loon!M183="","",loon!M183)</f>
        <v>0</v>
      </c>
      <c r="N215" s="543" t="str">
        <f t="shared" si="107"/>
        <v/>
      </c>
      <c r="O215" s="621" t="str">
        <f t="shared" si="108"/>
        <v/>
      </c>
      <c r="P215" s="544" t="str">
        <f t="shared" si="109"/>
        <v/>
      </c>
      <c r="Q215" s="61"/>
      <c r="R215" s="448" t="str">
        <f t="shared" si="120"/>
        <v/>
      </c>
      <c r="S215" s="448" t="str">
        <f t="shared" si="110"/>
        <v/>
      </c>
      <c r="T215" s="474" t="str">
        <f t="shared" si="111"/>
        <v/>
      </c>
      <c r="U215" s="545"/>
      <c r="V215" s="542"/>
      <c r="W215" s="114"/>
      <c r="X215" s="542"/>
      <c r="Y215" s="539" t="e">
        <f t="shared" si="112"/>
        <v>#VALUE!</v>
      </c>
      <c r="Z215" s="566">
        <f>tab!$E$6</f>
        <v>0.6</v>
      </c>
      <c r="AA215" s="547" t="e">
        <f t="shared" si="113"/>
        <v>#VALUE!</v>
      </c>
      <c r="AB215" s="547" t="e">
        <f t="shared" si="114"/>
        <v>#VALUE!</v>
      </c>
      <c r="AC215" s="547" t="e">
        <f t="shared" si="115"/>
        <v>#VALUE!</v>
      </c>
      <c r="AD215" s="548" t="e">
        <f t="shared" si="116"/>
        <v>#VALUE!</v>
      </c>
      <c r="AE215" s="548">
        <f t="shared" si="117"/>
        <v>0</v>
      </c>
      <c r="AF215" s="511">
        <f>IF(H215&gt;8,tab!$D$7,tab!$D$9)</f>
        <v>0.4</v>
      </c>
      <c r="AG215" s="526">
        <f t="shared" si="118"/>
        <v>0</v>
      </c>
      <c r="AH215" s="525">
        <f t="shared" si="119"/>
        <v>0</v>
      </c>
      <c r="AL215" s="119"/>
    </row>
    <row r="216" spans="3:38" ht="12.75" customHeight="1" x14ac:dyDescent="0.2">
      <c r="C216" s="60"/>
      <c r="D216" s="196" t="str">
        <f>IF(loon!D184=0,"",loon!D184)</f>
        <v/>
      </c>
      <c r="E216" s="196" t="str">
        <f>IF(loon!E184=0,"-",loon!E184)</f>
        <v/>
      </c>
      <c r="F216" s="249" t="str">
        <f>IF(loon!F184="","",loon!F184+1)</f>
        <v/>
      </c>
      <c r="G216" s="405" t="str">
        <f>IF(loon!G184="","",loon!G184)</f>
        <v/>
      </c>
      <c r="H216" s="250"/>
      <c r="I216" s="250" t="str">
        <f>IF(J216="","",(IF(loon!I184+1&gt;LOOKUP(H216,schaal,regels),loon!I184,loon!I184+1)))</f>
        <v/>
      </c>
      <c r="J216" s="251" t="str">
        <f>IF(loon!J184="","",loon!J184)</f>
        <v/>
      </c>
      <c r="K216" s="172"/>
      <c r="L216" s="508">
        <f>IF(loon!L184="","",loon!L184)</f>
        <v>0</v>
      </c>
      <c r="M216" s="508">
        <f>IF(loon!M184="","",loon!M184)</f>
        <v>0</v>
      </c>
      <c r="N216" s="543" t="str">
        <f t="shared" si="107"/>
        <v/>
      </c>
      <c r="O216" s="621" t="str">
        <f t="shared" si="108"/>
        <v/>
      </c>
      <c r="P216" s="544" t="str">
        <f t="shared" si="109"/>
        <v/>
      </c>
      <c r="Q216" s="61"/>
      <c r="R216" s="448" t="str">
        <f t="shared" si="120"/>
        <v/>
      </c>
      <c r="S216" s="448" t="str">
        <f t="shared" si="110"/>
        <v/>
      </c>
      <c r="T216" s="474" t="str">
        <f t="shared" si="111"/>
        <v/>
      </c>
      <c r="U216" s="545"/>
      <c r="V216" s="542"/>
      <c r="W216" s="114"/>
      <c r="X216" s="542"/>
      <c r="Y216" s="539" t="e">
        <f t="shared" si="112"/>
        <v>#VALUE!</v>
      </c>
      <c r="Z216" s="566">
        <f>tab!$E$6</f>
        <v>0.6</v>
      </c>
      <c r="AA216" s="547" t="e">
        <f t="shared" si="113"/>
        <v>#VALUE!</v>
      </c>
      <c r="AB216" s="547" t="e">
        <f t="shared" si="114"/>
        <v>#VALUE!</v>
      </c>
      <c r="AC216" s="547" t="e">
        <f t="shared" si="115"/>
        <v>#VALUE!</v>
      </c>
      <c r="AD216" s="548" t="e">
        <f t="shared" si="116"/>
        <v>#VALUE!</v>
      </c>
      <c r="AE216" s="548">
        <f t="shared" si="117"/>
        <v>0</v>
      </c>
      <c r="AF216" s="511">
        <f>IF(H216&gt;8,tab!$D$7,tab!$D$9)</f>
        <v>0.4</v>
      </c>
      <c r="AG216" s="526">
        <f t="shared" si="118"/>
        <v>0</v>
      </c>
      <c r="AH216" s="525">
        <f t="shared" si="119"/>
        <v>0</v>
      </c>
      <c r="AL216" s="119"/>
    </row>
    <row r="217" spans="3:38" ht="12.75" customHeight="1" x14ac:dyDescent="0.2">
      <c r="C217" s="60"/>
      <c r="D217" s="196" t="str">
        <f>IF(loon!D185=0,"",loon!D185)</f>
        <v/>
      </c>
      <c r="E217" s="196" t="str">
        <f>IF(loon!E185=0,"-",loon!E185)</f>
        <v/>
      </c>
      <c r="F217" s="249" t="str">
        <f>IF(loon!F185="","",loon!F185+1)</f>
        <v/>
      </c>
      <c r="G217" s="405" t="str">
        <f>IF(loon!G185="","",loon!G185)</f>
        <v/>
      </c>
      <c r="H217" s="250"/>
      <c r="I217" s="250" t="str">
        <f>IF(J217="","",(IF(loon!I185+1&gt;LOOKUP(H217,schaal,regels),loon!I185,loon!I185+1)))</f>
        <v/>
      </c>
      <c r="J217" s="251" t="str">
        <f>IF(loon!J185="","",loon!J185)</f>
        <v/>
      </c>
      <c r="K217" s="172"/>
      <c r="L217" s="508">
        <f>IF(loon!L185="","",loon!L185)</f>
        <v>0</v>
      </c>
      <c r="M217" s="508">
        <f>IF(loon!M185="","",loon!M185)</f>
        <v>0</v>
      </c>
      <c r="N217" s="543" t="str">
        <f t="shared" si="107"/>
        <v/>
      </c>
      <c r="O217" s="621" t="str">
        <f t="shared" si="108"/>
        <v/>
      </c>
      <c r="P217" s="544" t="str">
        <f t="shared" si="109"/>
        <v/>
      </c>
      <c r="Q217" s="61"/>
      <c r="R217" s="448" t="str">
        <f t="shared" si="120"/>
        <v/>
      </c>
      <c r="S217" s="448" t="str">
        <f t="shared" si="110"/>
        <v/>
      </c>
      <c r="T217" s="474" t="str">
        <f t="shared" si="111"/>
        <v/>
      </c>
      <c r="U217" s="545"/>
      <c r="V217" s="542"/>
      <c r="W217" s="114"/>
      <c r="X217" s="542"/>
      <c r="Y217" s="539" t="e">
        <f t="shared" si="112"/>
        <v>#VALUE!</v>
      </c>
      <c r="Z217" s="566">
        <f>tab!$E$6</f>
        <v>0.6</v>
      </c>
      <c r="AA217" s="547" t="e">
        <f t="shared" si="113"/>
        <v>#VALUE!</v>
      </c>
      <c r="AB217" s="547" t="e">
        <f t="shared" si="114"/>
        <v>#VALUE!</v>
      </c>
      <c r="AC217" s="547" t="e">
        <f t="shared" si="115"/>
        <v>#VALUE!</v>
      </c>
      <c r="AD217" s="548" t="e">
        <f t="shared" si="116"/>
        <v>#VALUE!</v>
      </c>
      <c r="AE217" s="548">
        <f t="shared" si="117"/>
        <v>0</v>
      </c>
      <c r="AF217" s="511">
        <f>IF(H217&gt;8,tab!$D$7,tab!$D$9)</f>
        <v>0.4</v>
      </c>
      <c r="AG217" s="526">
        <f t="shared" si="118"/>
        <v>0</v>
      </c>
      <c r="AH217" s="525">
        <f t="shared" si="119"/>
        <v>0</v>
      </c>
      <c r="AL217" s="119"/>
    </row>
    <row r="218" spans="3:38" ht="12.75" customHeight="1" x14ac:dyDescent="0.2">
      <c r="C218" s="60"/>
      <c r="D218" s="196" t="str">
        <f>IF(loon!D186=0,"",loon!D186)</f>
        <v/>
      </c>
      <c r="E218" s="196" t="str">
        <f>IF(loon!E186=0,"-",loon!E186)</f>
        <v/>
      </c>
      <c r="F218" s="249" t="str">
        <f>IF(loon!F186="","",loon!F186+1)</f>
        <v/>
      </c>
      <c r="G218" s="405" t="str">
        <f>IF(loon!G186="","",loon!G186)</f>
        <v/>
      </c>
      <c r="H218" s="250"/>
      <c r="I218" s="250" t="str">
        <f>IF(J218="","",(IF(loon!I186+1&gt;LOOKUP(H218,schaal,regels),loon!I186,loon!I186+1)))</f>
        <v/>
      </c>
      <c r="J218" s="251" t="str">
        <f>IF(loon!J186="","",loon!J186)</f>
        <v/>
      </c>
      <c r="K218" s="172"/>
      <c r="L218" s="508">
        <f>IF(loon!L186="","",loon!L186)</f>
        <v>0</v>
      </c>
      <c r="M218" s="508">
        <f>IF(loon!M186="","",loon!M186)</f>
        <v>0</v>
      </c>
      <c r="N218" s="543" t="str">
        <f t="shared" si="107"/>
        <v/>
      </c>
      <c r="O218" s="621" t="str">
        <f t="shared" si="108"/>
        <v/>
      </c>
      <c r="P218" s="544" t="str">
        <f t="shared" si="109"/>
        <v/>
      </c>
      <c r="Q218" s="61"/>
      <c r="R218" s="448" t="str">
        <f t="shared" si="120"/>
        <v/>
      </c>
      <c r="S218" s="448" t="str">
        <f t="shared" si="110"/>
        <v/>
      </c>
      <c r="T218" s="474" t="str">
        <f t="shared" si="111"/>
        <v/>
      </c>
      <c r="U218" s="545"/>
      <c r="V218" s="542"/>
      <c r="W218" s="114"/>
      <c r="X218" s="542"/>
      <c r="Y218" s="539" t="e">
        <f t="shared" si="112"/>
        <v>#VALUE!</v>
      </c>
      <c r="Z218" s="566">
        <f>tab!$E$6</f>
        <v>0.6</v>
      </c>
      <c r="AA218" s="547" t="e">
        <f t="shared" si="113"/>
        <v>#VALUE!</v>
      </c>
      <c r="AB218" s="547" t="e">
        <f t="shared" si="114"/>
        <v>#VALUE!</v>
      </c>
      <c r="AC218" s="547" t="e">
        <f t="shared" si="115"/>
        <v>#VALUE!</v>
      </c>
      <c r="AD218" s="548" t="e">
        <f t="shared" si="116"/>
        <v>#VALUE!</v>
      </c>
      <c r="AE218" s="548">
        <f t="shared" si="117"/>
        <v>0</v>
      </c>
      <c r="AF218" s="511">
        <f>IF(H218&gt;8,tab!$D$7,tab!$D$9)</f>
        <v>0.4</v>
      </c>
      <c r="AG218" s="526">
        <f t="shared" si="118"/>
        <v>0</v>
      </c>
      <c r="AH218" s="525">
        <f t="shared" si="119"/>
        <v>0</v>
      </c>
      <c r="AL218" s="119"/>
    </row>
    <row r="219" spans="3:38" ht="12.75" customHeight="1" x14ac:dyDescent="0.2">
      <c r="C219" s="60"/>
      <c r="D219" s="196" t="str">
        <f>IF(loon!D187=0,"",loon!D187)</f>
        <v/>
      </c>
      <c r="E219" s="196" t="str">
        <f>IF(loon!E187=0,"-",loon!E187)</f>
        <v/>
      </c>
      <c r="F219" s="249" t="str">
        <f>IF(loon!F187="","",loon!F187+1)</f>
        <v/>
      </c>
      <c r="G219" s="405" t="str">
        <f>IF(loon!G187="","",loon!G187)</f>
        <v/>
      </c>
      <c r="H219" s="250"/>
      <c r="I219" s="250" t="str">
        <f>IF(J219="","",(IF(loon!I187+1&gt;LOOKUP(H219,schaal,regels),loon!I187,loon!I187+1)))</f>
        <v/>
      </c>
      <c r="J219" s="251" t="str">
        <f>IF(loon!J187="","",loon!J187)</f>
        <v/>
      </c>
      <c r="K219" s="172"/>
      <c r="L219" s="508">
        <f>IF(loon!L187="","",loon!L187)</f>
        <v>0</v>
      </c>
      <c r="M219" s="508">
        <f>IF(loon!M187="","",loon!M187)</f>
        <v>0</v>
      </c>
      <c r="N219" s="543" t="str">
        <f t="shared" si="107"/>
        <v/>
      </c>
      <c r="O219" s="621" t="str">
        <f t="shared" si="108"/>
        <v/>
      </c>
      <c r="P219" s="544" t="str">
        <f t="shared" si="109"/>
        <v/>
      </c>
      <c r="Q219" s="61"/>
      <c r="R219" s="448" t="str">
        <f t="shared" si="120"/>
        <v/>
      </c>
      <c r="S219" s="448" t="str">
        <f t="shared" si="110"/>
        <v/>
      </c>
      <c r="T219" s="474" t="str">
        <f t="shared" si="111"/>
        <v/>
      </c>
      <c r="U219" s="545"/>
      <c r="V219" s="542"/>
      <c r="W219" s="114"/>
      <c r="X219" s="542"/>
      <c r="Y219" s="539" t="e">
        <f t="shared" si="112"/>
        <v>#VALUE!</v>
      </c>
      <c r="Z219" s="566">
        <f>tab!$E$6</f>
        <v>0.6</v>
      </c>
      <c r="AA219" s="547" t="e">
        <f t="shared" si="113"/>
        <v>#VALUE!</v>
      </c>
      <c r="AB219" s="547" t="e">
        <f t="shared" si="114"/>
        <v>#VALUE!</v>
      </c>
      <c r="AC219" s="547" t="e">
        <f t="shared" si="115"/>
        <v>#VALUE!</v>
      </c>
      <c r="AD219" s="548" t="e">
        <f t="shared" si="116"/>
        <v>#VALUE!</v>
      </c>
      <c r="AE219" s="548">
        <f t="shared" si="117"/>
        <v>0</v>
      </c>
      <c r="AF219" s="511">
        <f>IF(H219&gt;8,tab!$D$7,tab!$D$9)</f>
        <v>0.4</v>
      </c>
      <c r="AG219" s="526">
        <f t="shared" si="118"/>
        <v>0</v>
      </c>
      <c r="AH219" s="525">
        <f t="shared" si="119"/>
        <v>0</v>
      </c>
      <c r="AL219" s="119"/>
    </row>
    <row r="220" spans="3:38" ht="12.75" customHeight="1" x14ac:dyDescent="0.2">
      <c r="C220" s="60"/>
      <c r="D220" s="196" t="str">
        <f>IF(loon!D188=0,"",loon!D188)</f>
        <v/>
      </c>
      <c r="E220" s="196" t="str">
        <f>IF(loon!E188=0,"-",loon!E188)</f>
        <v/>
      </c>
      <c r="F220" s="249" t="str">
        <f>IF(loon!F188="","",loon!F188+1)</f>
        <v/>
      </c>
      <c r="G220" s="405" t="str">
        <f>IF(loon!G188="","",loon!G188)</f>
        <v/>
      </c>
      <c r="H220" s="250"/>
      <c r="I220" s="250" t="str">
        <f>IF(J220="","",(IF(loon!I188+1&gt;LOOKUP(H220,schaal,regels),loon!I188,loon!I188+1)))</f>
        <v/>
      </c>
      <c r="J220" s="251" t="str">
        <f>IF(loon!J188="","",loon!J188)</f>
        <v/>
      </c>
      <c r="K220" s="172"/>
      <c r="L220" s="508">
        <f>IF(loon!L188="","",loon!L188)</f>
        <v>0</v>
      </c>
      <c r="M220" s="508">
        <f>IF(loon!M188="","",loon!M188)</f>
        <v>0</v>
      </c>
      <c r="N220" s="543" t="str">
        <f t="shared" si="107"/>
        <v/>
      </c>
      <c r="O220" s="621" t="str">
        <f t="shared" si="108"/>
        <v/>
      </c>
      <c r="P220" s="544" t="str">
        <f t="shared" si="109"/>
        <v/>
      </c>
      <c r="Q220" s="61"/>
      <c r="R220" s="448" t="str">
        <f t="shared" si="120"/>
        <v/>
      </c>
      <c r="S220" s="448" t="str">
        <f t="shared" si="110"/>
        <v/>
      </c>
      <c r="T220" s="474" t="str">
        <f t="shared" si="111"/>
        <v/>
      </c>
      <c r="U220" s="545"/>
      <c r="V220" s="542"/>
      <c r="W220" s="114"/>
      <c r="X220" s="542"/>
      <c r="Y220" s="539" t="e">
        <f t="shared" si="112"/>
        <v>#VALUE!</v>
      </c>
      <c r="Z220" s="566">
        <f>tab!$E$6</f>
        <v>0.6</v>
      </c>
      <c r="AA220" s="547" t="e">
        <f t="shared" si="113"/>
        <v>#VALUE!</v>
      </c>
      <c r="AB220" s="547" t="e">
        <f t="shared" si="114"/>
        <v>#VALUE!</v>
      </c>
      <c r="AC220" s="547" t="e">
        <f t="shared" si="115"/>
        <v>#VALUE!</v>
      </c>
      <c r="AD220" s="548" t="e">
        <f t="shared" si="116"/>
        <v>#VALUE!</v>
      </c>
      <c r="AE220" s="548">
        <f t="shared" si="117"/>
        <v>0</v>
      </c>
      <c r="AF220" s="511">
        <f>IF(H220&gt;8,tab!$D$7,tab!$D$9)</f>
        <v>0.4</v>
      </c>
      <c r="AG220" s="526">
        <f t="shared" si="118"/>
        <v>0</v>
      </c>
      <c r="AH220" s="525">
        <f t="shared" si="119"/>
        <v>0</v>
      </c>
      <c r="AL220" s="119"/>
    </row>
    <row r="221" spans="3:38" ht="12.75" customHeight="1" x14ac:dyDescent="0.2">
      <c r="C221" s="60"/>
      <c r="D221" s="196" t="str">
        <f>IF(loon!D189=0,"",loon!D189)</f>
        <v/>
      </c>
      <c r="E221" s="196" t="str">
        <f>IF(loon!E189=0,"-",loon!E189)</f>
        <v/>
      </c>
      <c r="F221" s="249" t="str">
        <f>IF(loon!F189="","",loon!F189+1)</f>
        <v/>
      </c>
      <c r="G221" s="405" t="str">
        <f>IF(loon!G189="","",loon!G189)</f>
        <v/>
      </c>
      <c r="H221" s="250"/>
      <c r="I221" s="250" t="str">
        <f>IF(J221="","",(IF(loon!I189+1&gt;LOOKUP(H221,schaal,regels),loon!I189,loon!I189+1)))</f>
        <v/>
      </c>
      <c r="J221" s="251" t="str">
        <f>IF(loon!J189="","",loon!J189)</f>
        <v/>
      </c>
      <c r="K221" s="172"/>
      <c r="L221" s="508">
        <f>IF(loon!L189="","",loon!L189)</f>
        <v>0</v>
      </c>
      <c r="M221" s="508">
        <f>IF(loon!M189="","",loon!M189)</f>
        <v>0</v>
      </c>
      <c r="N221" s="543" t="str">
        <f t="shared" si="107"/>
        <v/>
      </c>
      <c r="O221" s="621" t="str">
        <f t="shared" si="108"/>
        <v/>
      </c>
      <c r="P221" s="544" t="str">
        <f t="shared" si="109"/>
        <v/>
      </c>
      <c r="Q221" s="61"/>
      <c r="R221" s="448" t="str">
        <f t="shared" si="120"/>
        <v/>
      </c>
      <c r="S221" s="448" t="str">
        <f t="shared" si="110"/>
        <v/>
      </c>
      <c r="T221" s="474" t="str">
        <f t="shared" si="111"/>
        <v/>
      </c>
      <c r="U221" s="545"/>
      <c r="V221" s="542"/>
      <c r="W221" s="114"/>
      <c r="X221" s="542"/>
      <c r="Y221" s="539" t="e">
        <f t="shared" si="112"/>
        <v>#VALUE!</v>
      </c>
      <c r="Z221" s="566">
        <f>tab!$E$6</f>
        <v>0.6</v>
      </c>
      <c r="AA221" s="547" t="e">
        <f t="shared" si="113"/>
        <v>#VALUE!</v>
      </c>
      <c r="AB221" s="547" t="e">
        <f t="shared" si="114"/>
        <v>#VALUE!</v>
      </c>
      <c r="AC221" s="547" t="e">
        <f t="shared" si="115"/>
        <v>#VALUE!</v>
      </c>
      <c r="AD221" s="548" t="e">
        <f t="shared" si="116"/>
        <v>#VALUE!</v>
      </c>
      <c r="AE221" s="548">
        <f t="shared" si="117"/>
        <v>0</v>
      </c>
      <c r="AF221" s="511">
        <f>IF(H221&gt;8,tab!$D$7,tab!$D$9)</f>
        <v>0.4</v>
      </c>
      <c r="AG221" s="526">
        <f t="shared" si="118"/>
        <v>0</v>
      </c>
      <c r="AH221" s="525">
        <f t="shared" si="119"/>
        <v>0</v>
      </c>
      <c r="AL221" s="119"/>
    </row>
    <row r="222" spans="3:38" ht="12.75" customHeight="1" x14ac:dyDescent="0.2">
      <c r="C222" s="60"/>
      <c r="D222" s="196" t="str">
        <f>IF(loon!D190=0,"",loon!D190)</f>
        <v/>
      </c>
      <c r="E222" s="196" t="str">
        <f>IF(loon!E190=0,"-",loon!E190)</f>
        <v/>
      </c>
      <c r="F222" s="249" t="str">
        <f>IF(loon!F190="","",loon!F190+1)</f>
        <v/>
      </c>
      <c r="G222" s="405" t="str">
        <f>IF(loon!G190="","",loon!G190)</f>
        <v/>
      </c>
      <c r="H222" s="250"/>
      <c r="I222" s="250" t="str">
        <f>IF(J222="","",(IF(loon!I190+1&gt;LOOKUP(H222,schaal,regels),loon!I190,loon!I190+1)))</f>
        <v/>
      </c>
      <c r="J222" s="251" t="str">
        <f>IF(loon!J190="","",loon!J190)</f>
        <v/>
      </c>
      <c r="K222" s="172"/>
      <c r="L222" s="508">
        <f>IF(loon!L190="","",loon!L190)</f>
        <v>0</v>
      </c>
      <c r="M222" s="508">
        <f>IF(loon!M190="","",loon!M190)</f>
        <v>0</v>
      </c>
      <c r="N222" s="543" t="str">
        <f t="shared" si="107"/>
        <v/>
      </c>
      <c r="O222" s="621" t="str">
        <f t="shared" si="108"/>
        <v/>
      </c>
      <c r="P222" s="544" t="str">
        <f t="shared" si="109"/>
        <v/>
      </c>
      <c r="Q222" s="61"/>
      <c r="R222" s="448" t="str">
        <f t="shared" si="120"/>
        <v/>
      </c>
      <c r="S222" s="448" t="str">
        <f t="shared" si="110"/>
        <v/>
      </c>
      <c r="T222" s="474" t="str">
        <f t="shared" si="111"/>
        <v/>
      </c>
      <c r="U222" s="545"/>
      <c r="V222" s="542"/>
      <c r="W222" s="114"/>
      <c r="X222" s="542"/>
      <c r="Y222" s="539" t="e">
        <f t="shared" si="112"/>
        <v>#VALUE!</v>
      </c>
      <c r="Z222" s="566">
        <f>tab!$E$6</f>
        <v>0.6</v>
      </c>
      <c r="AA222" s="547" t="e">
        <f t="shared" si="113"/>
        <v>#VALUE!</v>
      </c>
      <c r="AB222" s="547" t="e">
        <f t="shared" si="114"/>
        <v>#VALUE!</v>
      </c>
      <c r="AC222" s="547" t="e">
        <f t="shared" si="115"/>
        <v>#VALUE!</v>
      </c>
      <c r="AD222" s="548" t="e">
        <f t="shared" si="116"/>
        <v>#VALUE!</v>
      </c>
      <c r="AE222" s="548">
        <f t="shared" si="117"/>
        <v>0</v>
      </c>
      <c r="AF222" s="511">
        <f>IF(H222&gt;8,tab!$D$7,tab!$D$9)</f>
        <v>0.4</v>
      </c>
      <c r="AG222" s="526">
        <f t="shared" si="118"/>
        <v>0</v>
      </c>
      <c r="AH222" s="525">
        <f t="shared" si="119"/>
        <v>0</v>
      </c>
      <c r="AL222" s="119"/>
    </row>
    <row r="223" spans="3:38" ht="12.75" customHeight="1" x14ac:dyDescent="0.2">
      <c r="C223" s="60"/>
      <c r="D223" s="196" t="str">
        <f>IF(loon!D191=0,"",loon!D191)</f>
        <v/>
      </c>
      <c r="E223" s="196" t="str">
        <f>IF(loon!E191=0,"-",loon!E191)</f>
        <v/>
      </c>
      <c r="F223" s="249" t="str">
        <f>IF(loon!F191="","",loon!F191+1)</f>
        <v/>
      </c>
      <c r="G223" s="405" t="str">
        <f>IF(loon!G191="","",loon!G191)</f>
        <v/>
      </c>
      <c r="H223" s="250"/>
      <c r="I223" s="250" t="str">
        <f>IF(J223="","",(IF(loon!I191+1&gt;LOOKUP(H223,schaal,regels),loon!I191,loon!I191+1)))</f>
        <v/>
      </c>
      <c r="J223" s="251" t="str">
        <f>IF(loon!J191="","",loon!J191)</f>
        <v/>
      </c>
      <c r="K223" s="172"/>
      <c r="L223" s="508">
        <f>IF(loon!L191="","",loon!L191)</f>
        <v>0</v>
      </c>
      <c r="M223" s="508">
        <f>IF(loon!M191="","",loon!M191)</f>
        <v>0</v>
      </c>
      <c r="N223" s="543" t="str">
        <f t="shared" si="107"/>
        <v/>
      </c>
      <c r="O223" s="621" t="str">
        <f t="shared" si="108"/>
        <v/>
      </c>
      <c r="P223" s="544" t="str">
        <f t="shared" si="109"/>
        <v/>
      </c>
      <c r="Q223" s="61"/>
      <c r="R223" s="448" t="str">
        <f t="shared" si="120"/>
        <v/>
      </c>
      <c r="S223" s="448" t="str">
        <f t="shared" si="110"/>
        <v/>
      </c>
      <c r="T223" s="474" t="str">
        <f t="shared" si="111"/>
        <v/>
      </c>
      <c r="U223" s="545"/>
      <c r="V223" s="542"/>
      <c r="W223" s="114"/>
      <c r="X223" s="542"/>
      <c r="Y223" s="539" t="e">
        <f t="shared" si="112"/>
        <v>#VALUE!</v>
      </c>
      <c r="Z223" s="566">
        <f>tab!$E$6</f>
        <v>0.6</v>
      </c>
      <c r="AA223" s="547" t="e">
        <f t="shared" si="113"/>
        <v>#VALUE!</v>
      </c>
      <c r="AB223" s="547" t="e">
        <f t="shared" si="114"/>
        <v>#VALUE!</v>
      </c>
      <c r="AC223" s="547" t="e">
        <f t="shared" si="115"/>
        <v>#VALUE!</v>
      </c>
      <c r="AD223" s="548" t="e">
        <f t="shared" si="116"/>
        <v>#VALUE!</v>
      </c>
      <c r="AE223" s="548">
        <f t="shared" si="117"/>
        <v>0</v>
      </c>
      <c r="AF223" s="511">
        <f>IF(H223&gt;8,tab!$D$7,tab!$D$9)</f>
        <v>0.4</v>
      </c>
      <c r="AG223" s="526">
        <f t="shared" si="118"/>
        <v>0</v>
      </c>
      <c r="AH223" s="525">
        <f t="shared" si="119"/>
        <v>0</v>
      </c>
      <c r="AL223" s="119"/>
    </row>
    <row r="224" spans="3:38" ht="12.75" customHeight="1" x14ac:dyDescent="0.2">
      <c r="C224" s="60"/>
      <c r="D224" s="196" t="str">
        <f>IF(loon!D192=0,"",loon!D192)</f>
        <v/>
      </c>
      <c r="E224" s="196" t="str">
        <f>IF(loon!E192=0,"-",loon!E192)</f>
        <v/>
      </c>
      <c r="F224" s="249" t="str">
        <f>IF(loon!F192="","",loon!F192+1)</f>
        <v/>
      </c>
      <c r="G224" s="405" t="str">
        <f>IF(loon!G192="","",loon!G192)</f>
        <v/>
      </c>
      <c r="H224" s="250"/>
      <c r="I224" s="250" t="str">
        <f>IF(J224="","",(IF(loon!I192+1&gt;LOOKUP(H224,schaal,regels),loon!I192,loon!I192+1)))</f>
        <v/>
      </c>
      <c r="J224" s="251" t="str">
        <f>IF(loon!J192="","",loon!J192)</f>
        <v/>
      </c>
      <c r="K224" s="172"/>
      <c r="L224" s="508">
        <f>IF(loon!L192="","",loon!L192)</f>
        <v>0</v>
      </c>
      <c r="M224" s="508">
        <f>IF(loon!M192="","",loon!M192)</f>
        <v>0</v>
      </c>
      <c r="N224" s="543" t="str">
        <f t="shared" si="107"/>
        <v/>
      </c>
      <c r="O224" s="621" t="str">
        <f t="shared" si="108"/>
        <v/>
      </c>
      <c r="P224" s="544" t="str">
        <f t="shared" si="109"/>
        <v/>
      </c>
      <c r="Q224" s="61"/>
      <c r="R224" s="448" t="str">
        <f t="shared" si="120"/>
        <v/>
      </c>
      <c r="S224" s="448" t="str">
        <f t="shared" si="110"/>
        <v/>
      </c>
      <c r="T224" s="474" t="str">
        <f t="shared" si="111"/>
        <v/>
      </c>
      <c r="U224" s="545"/>
      <c r="V224" s="542"/>
      <c r="W224" s="114"/>
      <c r="X224" s="542"/>
      <c r="Y224" s="539" t="e">
        <f t="shared" si="112"/>
        <v>#VALUE!</v>
      </c>
      <c r="Z224" s="566">
        <f>tab!$E$6</f>
        <v>0.6</v>
      </c>
      <c r="AA224" s="547" t="e">
        <f t="shared" si="113"/>
        <v>#VALUE!</v>
      </c>
      <c r="AB224" s="547" t="e">
        <f t="shared" si="114"/>
        <v>#VALUE!</v>
      </c>
      <c r="AC224" s="547" t="e">
        <f t="shared" si="115"/>
        <v>#VALUE!</v>
      </c>
      <c r="AD224" s="548" t="e">
        <f t="shared" si="116"/>
        <v>#VALUE!</v>
      </c>
      <c r="AE224" s="548">
        <f t="shared" si="117"/>
        <v>0</v>
      </c>
      <c r="AF224" s="511">
        <f>IF(H224&gt;8,tab!$D$7,tab!$D$9)</f>
        <v>0.4</v>
      </c>
      <c r="AG224" s="526">
        <f t="shared" si="118"/>
        <v>0</v>
      </c>
      <c r="AH224" s="525">
        <f t="shared" si="119"/>
        <v>0</v>
      </c>
      <c r="AL224" s="119"/>
    </row>
    <row r="225" spans="3:38" ht="12.75" customHeight="1" x14ac:dyDescent="0.2">
      <c r="C225" s="60"/>
      <c r="D225" s="196" t="str">
        <f>IF(loon!D193=0,"",loon!D193)</f>
        <v/>
      </c>
      <c r="E225" s="196" t="str">
        <f>IF(loon!E193=0,"-",loon!E193)</f>
        <v/>
      </c>
      <c r="F225" s="249" t="str">
        <f>IF(loon!F193="","",loon!F193+1)</f>
        <v/>
      </c>
      <c r="G225" s="405" t="str">
        <f>IF(loon!G193="","",loon!G193)</f>
        <v/>
      </c>
      <c r="H225" s="250"/>
      <c r="I225" s="250" t="str">
        <f>IF(J225="","",(IF(loon!I193+1&gt;LOOKUP(H225,schaal,regels),loon!I193,loon!I193+1)))</f>
        <v/>
      </c>
      <c r="J225" s="251" t="str">
        <f>IF(loon!J193="","",loon!J193)</f>
        <v/>
      </c>
      <c r="K225" s="172"/>
      <c r="L225" s="508">
        <f>IF(loon!L193="","",loon!L193)</f>
        <v>0</v>
      </c>
      <c r="M225" s="508">
        <f>IF(loon!M193="","",loon!M193)</f>
        <v>0</v>
      </c>
      <c r="N225" s="543" t="str">
        <f t="shared" si="107"/>
        <v/>
      </c>
      <c r="O225" s="621" t="str">
        <f t="shared" si="108"/>
        <v/>
      </c>
      <c r="P225" s="544" t="str">
        <f t="shared" si="109"/>
        <v/>
      </c>
      <c r="Q225" s="61"/>
      <c r="R225" s="448" t="str">
        <f t="shared" si="120"/>
        <v/>
      </c>
      <c r="S225" s="448" t="str">
        <f t="shared" si="110"/>
        <v/>
      </c>
      <c r="T225" s="474" t="str">
        <f t="shared" si="111"/>
        <v/>
      </c>
      <c r="U225" s="545"/>
      <c r="V225" s="542"/>
      <c r="W225" s="114"/>
      <c r="X225" s="542"/>
      <c r="Y225" s="539" t="e">
        <f t="shared" si="112"/>
        <v>#VALUE!</v>
      </c>
      <c r="Z225" s="566">
        <f>tab!$E$6</f>
        <v>0.6</v>
      </c>
      <c r="AA225" s="547" t="e">
        <f t="shared" si="113"/>
        <v>#VALUE!</v>
      </c>
      <c r="AB225" s="547" t="e">
        <f t="shared" si="114"/>
        <v>#VALUE!</v>
      </c>
      <c r="AC225" s="547" t="e">
        <f t="shared" si="115"/>
        <v>#VALUE!</v>
      </c>
      <c r="AD225" s="548" t="e">
        <f t="shared" si="116"/>
        <v>#VALUE!</v>
      </c>
      <c r="AE225" s="548">
        <f t="shared" si="117"/>
        <v>0</v>
      </c>
      <c r="AF225" s="511">
        <f>IF(H225&gt;8,tab!$D$7,tab!$D$9)</f>
        <v>0.4</v>
      </c>
      <c r="AG225" s="526">
        <f t="shared" si="118"/>
        <v>0</v>
      </c>
      <c r="AH225" s="525">
        <f t="shared" si="119"/>
        <v>0</v>
      </c>
      <c r="AL225" s="119"/>
    </row>
    <row r="226" spans="3:38" ht="12.75" customHeight="1" x14ac:dyDescent="0.2">
      <c r="C226" s="60"/>
      <c r="D226" s="196" t="str">
        <f>IF(loon!D194=0,"",loon!D194)</f>
        <v/>
      </c>
      <c r="E226" s="196" t="str">
        <f>IF(loon!E194=0,"-",loon!E194)</f>
        <v/>
      </c>
      <c r="F226" s="249" t="str">
        <f>IF(loon!F194="","",loon!F194+1)</f>
        <v/>
      </c>
      <c r="G226" s="405" t="str">
        <f>IF(loon!G194="","",loon!G194)</f>
        <v/>
      </c>
      <c r="H226" s="250"/>
      <c r="I226" s="250" t="str">
        <f>IF(J226="","",(IF(loon!I194+1&gt;LOOKUP(H226,schaal,regels),loon!I194,loon!I194+1)))</f>
        <v/>
      </c>
      <c r="J226" s="251" t="str">
        <f>IF(loon!J194="","",loon!J194)</f>
        <v/>
      </c>
      <c r="K226" s="172"/>
      <c r="L226" s="508">
        <f>IF(loon!L194="","",loon!L194)</f>
        <v>0</v>
      </c>
      <c r="M226" s="508">
        <f>IF(loon!M194="","",loon!M194)</f>
        <v>0</v>
      </c>
      <c r="N226" s="543" t="str">
        <f t="shared" si="107"/>
        <v/>
      </c>
      <c r="O226" s="621" t="str">
        <f t="shared" si="108"/>
        <v/>
      </c>
      <c r="P226" s="544" t="str">
        <f t="shared" si="109"/>
        <v/>
      </c>
      <c r="Q226" s="61"/>
      <c r="R226" s="448" t="str">
        <f t="shared" si="120"/>
        <v/>
      </c>
      <c r="S226" s="448" t="str">
        <f t="shared" si="110"/>
        <v/>
      </c>
      <c r="T226" s="474" t="str">
        <f t="shared" si="111"/>
        <v/>
      </c>
      <c r="U226" s="545"/>
      <c r="V226" s="542"/>
      <c r="W226" s="114"/>
      <c r="X226" s="542"/>
      <c r="Y226" s="539" t="e">
        <f t="shared" si="112"/>
        <v>#VALUE!</v>
      </c>
      <c r="Z226" s="566">
        <f>tab!$E$6</f>
        <v>0.6</v>
      </c>
      <c r="AA226" s="547" t="e">
        <f t="shared" si="113"/>
        <v>#VALUE!</v>
      </c>
      <c r="AB226" s="547" t="e">
        <f t="shared" si="114"/>
        <v>#VALUE!</v>
      </c>
      <c r="AC226" s="547" t="e">
        <f t="shared" si="115"/>
        <v>#VALUE!</v>
      </c>
      <c r="AD226" s="548" t="e">
        <f t="shared" si="116"/>
        <v>#VALUE!</v>
      </c>
      <c r="AE226" s="548">
        <f t="shared" si="117"/>
        <v>0</v>
      </c>
      <c r="AF226" s="511">
        <f>IF(H226&gt;8,tab!$D$7,tab!$D$9)</f>
        <v>0.4</v>
      </c>
      <c r="AG226" s="526">
        <f t="shared" si="118"/>
        <v>0</v>
      </c>
      <c r="AH226" s="525">
        <f t="shared" si="119"/>
        <v>0</v>
      </c>
      <c r="AL226" s="119"/>
    </row>
    <row r="227" spans="3:38" ht="12.75" customHeight="1" x14ac:dyDescent="0.2">
      <c r="C227" s="60"/>
      <c r="D227" s="196" t="str">
        <f>IF(loon!D195=0,"",loon!D195)</f>
        <v/>
      </c>
      <c r="E227" s="196" t="str">
        <f>IF(loon!E195=0,"-",loon!E195)</f>
        <v/>
      </c>
      <c r="F227" s="249" t="str">
        <f>IF(loon!F195="","",loon!F195+1)</f>
        <v/>
      </c>
      <c r="G227" s="405" t="str">
        <f>IF(loon!G195="","",loon!G195)</f>
        <v/>
      </c>
      <c r="H227" s="250"/>
      <c r="I227" s="250" t="str">
        <f>IF(J227="","",(IF(loon!I195+1&gt;LOOKUP(H227,schaal,regels),loon!I195,loon!I195+1)))</f>
        <v/>
      </c>
      <c r="J227" s="251" t="str">
        <f>IF(loon!J195="","",loon!J195)</f>
        <v/>
      </c>
      <c r="K227" s="172"/>
      <c r="L227" s="508">
        <f>IF(loon!L195="","",loon!L195)</f>
        <v>0</v>
      </c>
      <c r="M227" s="508">
        <f>IF(loon!M195="","",loon!M195)</f>
        <v>0</v>
      </c>
      <c r="N227" s="543" t="str">
        <f t="shared" si="107"/>
        <v/>
      </c>
      <c r="O227" s="621" t="str">
        <f t="shared" si="108"/>
        <v/>
      </c>
      <c r="P227" s="544" t="str">
        <f t="shared" si="109"/>
        <v/>
      </c>
      <c r="Q227" s="61"/>
      <c r="R227" s="448" t="str">
        <f t="shared" si="120"/>
        <v/>
      </c>
      <c r="S227" s="448" t="str">
        <f t="shared" si="110"/>
        <v/>
      </c>
      <c r="T227" s="474" t="str">
        <f t="shared" si="111"/>
        <v/>
      </c>
      <c r="U227" s="545"/>
      <c r="V227" s="542"/>
      <c r="W227" s="114"/>
      <c r="X227" s="542"/>
      <c r="Y227" s="539" t="e">
        <f t="shared" si="112"/>
        <v>#VALUE!</v>
      </c>
      <c r="Z227" s="566">
        <f>tab!$E$6</f>
        <v>0.6</v>
      </c>
      <c r="AA227" s="547" t="e">
        <f t="shared" si="113"/>
        <v>#VALUE!</v>
      </c>
      <c r="AB227" s="547" t="e">
        <f t="shared" si="114"/>
        <v>#VALUE!</v>
      </c>
      <c r="AC227" s="547" t="e">
        <f t="shared" si="115"/>
        <v>#VALUE!</v>
      </c>
      <c r="AD227" s="548" t="e">
        <f t="shared" si="116"/>
        <v>#VALUE!</v>
      </c>
      <c r="AE227" s="548">
        <f t="shared" si="117"/>
        <v>0</v>
      </c>
      <c r="AF227" s="511">
        <f>IF(H227&gt;8,tab!$D$7,tab!$D$9)</f>
        <v>0.4</v>
      </c>
      <c r="AG227" s="526">
        <f t="shared" si="118"/>
        <v>0</v>
      </c>
      <c r="AH227" s="525">
        <f t="shared" si="119"/>
        <v>0</v>
      </c>
      <c r="AL227" s="119"/>
    </row>
    <row r="228" spans="3:38" x14ac:dyDescent="0.2">
      <c r="C228" s="60"/>
      <c r="D228" s="153"/>
      <c r="E228" s="153"/>
      <c r="F228" s="158"/>
      <c r="G228" s="158"/>
      <c r="H228" s="158"/>
      <c r="I228" s="241"/>
      <c r="J228" s="470">
        <f>SUM(J208:J227)</f>
        <v>2</v>
      </c>
      <c r="K228" s="172"/>
      <c r="L228" s="532">
        <f t="shared" ref="L228:M228" si="121">SUM(L208:L227)</f>
        <v>0</v>
      </c>
      <c r="M228" s="532">
        <f t="shared" si="121"/>
        <v>0</v>
      </c>
      <c r="N228" s="532">
        <f>SUM(N208:N227)</f>
        <v>80</v>
      </c>
      <c r="O228" s="532">
        <f t="shared" ref="O228:P228" si="122">SUM(O208:O227)</f>
        <v>0</v>
      </c>
      <c r="P228" s="532">
        <f t="shared" si="122"/>
        <v>80</v>
      </c>
      <c r="Q228" s="172"/>
      <c r="R228" s="471">
        <f>SUM(R208:R227)</f>
        <v>165691.91464737797</v>
      </c>
      <c r="S228" s="471">
        <f t="shared" ref="S228:T228" si="123">SUM(S208:S227)</f>
        <v>4093.6853526220621</v>
      </c>
      <c r="T228" s="471">
        <f t="shared" si="123"/>
        <v>169785.60000000003</v>
      </c>
      <c r="U228" s="242"/>
      <c r="V228" s="534"/>
      <c r="Y228" s="540"/>
      <c r="Z228" s="540"/>
      <c r="AA228" s="540"/>
      <c r="AB228" s="540"/>
      <c r="AC228" s="540"/>
      <c r="AG228" s="522">
        <f>SUM(AG208:AG227)</f>
        <v>0</v>
      </c>
      <c r="AH228" s="527">
        <f>SUM(AH208:AH227)</f>
        <v>0</v>
      </c>
    </row>
    <row r="229" spans="3:38" x14ac:dyDescent="0.2">
      <c r="E229" s="646" t="s">
        <v>366</v>
      </c>
    </row>
    <row r="230" spans="3:38" x14ac:dyDescent="0.2">
      <c r="E230" s="646" t="s">
        <v>367</v>
      </c>
    </row>
    <row r="231" spans="3:38" x14ac:dyDescent="0.2">
      <c r="E231" s="646" t="s">
        <v>368</v>
      </c>
    </row>
    <row r="232" spans="3:38" x14ac:dyDescent="0.2">
      <c r="E232" s="646" t="s">
        <v>369</v>
      </c>
    </row>
    <row r="233" spans="3:38" x14ac:dyDescent="0.2">
      <c r="E233" s="651" t="s">
        <v>6</v>
      </c>
    </row>
    <row r="234" spans="3:38" x14ac:dyDescent="0.2">
      <c r="E234" s="651" t="s">
        <v>7</v>
      </c>
    </row>
    <row r="235" spans="3:38" x14ac:dyDescent="0.2">
      <c r="E235" s="651" t="s">
        <v>8</v>
      </c>
    </row>
    <row r="236" spans="3:38" x14ac:dyDescent="0.2">
      <c r="E236" s="651" t="s">
        <v>11</v>
      </c>
    </row>
    <row r="237" spans="3:38" x14ac:dyDescent="0.2">
      <c r="E237" s="651" t="s">
        <v>370</v>
      </c>
    </row>
    <row r="238" spans="3:38" x14ac:dyDescent="0.2">
      <c r="E238" s="651" t="s">
        <v>371</v>
      </c>
    </row>
    <row r="239" spans="3:38" x14ac:dyDescent="0.2">
      <c r="E239" s="651" t="s">
        <v>372</v>
      </c>
    </row>
    <row r="240" spans="3:38" x14ac:dyDescent="0.2">
      <c r="E240" s="651" t="s">
        <v>373</v>
      </c>
    </row>
    <row r="241" spans="5:5" x14ac:dyDescent="0.2">
      <c r="E241" s="651" t="s">
        <v>374</v>
      </c>
    </row>
    <row r="242" spans="5:5" x14ac:dyDescent="0.2">
      <c r="E242" s="651" t="s">
        <v>3</v>
      </c>
    </row>
    <row r="243" spans="5:5" x14ac:dyDescent="0.2">
      <c r="E243" s="651" t="s">
        <v>4</v>
      </c>
    </row>
    <row r="244" spans="5:5" x14ac:dyDescent="0.2">
      <c r="E244" s="651" t="s">
        <v>15</v>
      </c>
    </row>
    <row r="245" spans="5:5" x14ac:dyDescent="0.2">
      <c r="E245" s="651" t="s">
        <v>5</v>
      </c>
    </row>
    <row r="246" spans="5:5" x14ac:dyDescent="0.2">
      <c r="E246" s="651" t="s">
        <v>16</v>
      </c>
    </row>
    <row r="247" spans="5:5" x14ac:dyDescent="0.2">
      <c r="E247" s="651" t="s">
        <v>9</v>
      </c>
    </row>
    <row r="248" spans="5:5" x14ac:dyDescent="0.2">
      <c r="E248" s="651" t="s">
        <v>10</v>
      </c>
    </row>
    <row r="249" spans="5:5" x14ac:dyDescent="0.2">
      <c r="E249" s="2" t="s">
        <v>19</v>
      </c>
    </row>
    <row r="250" spans="5:5" x14ac:dyDescent="0.2">
      <c r="E250" s="649" t="s">
        <v>23</v>
      </c>
    </row>
    <row r="251" spans="5:5" x14ac:dyDescent="0.2">
      <c r="E251" s="649" t="s">
        <v>20</v>
      </c>
    </row>
    <row r="252" spans="5:5" x14ac:dyDescent="0.2">
      <c r="E252" s="649" t="s">
        <v>365</v>
      </c>
    </row>
    <row r="253" spans="5:5" x14ac:dyDescent="0.2">
      <c r="E253" s="651" t="s">
        <v>347</v>
      </c>
    </row>
    <row r="254" spans="5:5" x14ac:dyDescent="0.2">
      <c r="E254" s="651" t="s">
        <v>348</v>
      </c>
    </row>
    <row r="255" spans="5:5" x14ac:dyDescent="0.2">
      <c r="E255" s="651" t="s">
        <v>349</v>
      </c>
    </row>
    <row r="256" spans="5:5" x14ac:dyDescent="0.2">
      <c r="E256" s="651" t="s">
        <v>350</v>
      </c>
    </row>
    <row r="257" spans="5:5" x14ac:dyDescent="0.2">
      <c r="E257" s="651" t="s">
        <v>351</v>
      </c>
    </row>
    <row r="258" spans="5:5" x14ac:dyDescent="0.2">
      <c r="E258" s="649" t="s">
        <v>17</v>
      </c>
    </row>
    <row r="259" spans="5:5" x14ac:dyDescent="0.2">
      <c r="E259" s="649" t="s">
        <v>18</v>
      </c>
    </row>
    <row r="260" spans="5:5" x14ac:dyDescent="0.2">
      <c r="E260" s="653" t="s">
        <v>73</v>
      </c>
    </row>
    <row r="261" spans="5:5" x14ac:dyDescent="0.2">
      <c r="E261" s="653" t="s">
        <v>70</v>
      </c>
    </row>
    <row r="262" spans="5:5" x14ac:dyDescent="0.2">
      <c r="E262" s="653" t="s">
        <v>71</v>
      </c>
    </row>
    <row r="263" spans="5:5" x14ac:dyDescent="0.2">
      <c r="E263" s="653" t="s">
        <v>352</v>
      </c>
    </row>
    <row r="264" spans="5:5" x14ac:dyDescent="0.2">
      <c r="E264" s="653" t="s">
        <v>72</v>
      </c>
    </row>
    <row r="265" spans="5:5" x14ac:dyDescent="0.2">
      <c r="E265" s="649">
        <v>1</v>
      </c>
    </row>
    <row r="266" spans="5:5" x14ac:dyDescent="0.2">
      <c r="E266" s="649">
        <v>2</v>
      </c>
    </row>
    <row r="267" spans="5:5" x14ac:dyDescent="0.2">
      <c r="E267" s="649">
        <v>3</v>
      </c>
    </row>
    <row r="268" spans="5:5" x14ac:dyDescent="0.2">
      <c r="E268" s="649">
        <v>4</v>
      </c>
    </row>
    <row r="269" spans="5:5" x14ac:dyDescent="0.2">
      <c r="E269" s="649">
        <v>5</v>
      </c>
    </row>
    <row r="270" spans="5:5" x14ac:dyDescent="0.2">
      <c r="E270" s="649">
        <v>6</v>
      </c>
    </row>
    <row r="271" spans="5:5" x14ac:dyDescent="0.2">
      <c r="E271" s="649">
        <v>7</v>
      </c>
    </row>
    <row r="272" spans="5:5" x14ac:dyDescent="0.2">
      <c r="E272" s="649">
        <v>8</v>
      </c>
    </row>
    <row r="273" spans="5:5" x14ac:dyDescent="0.2">
      <c r="E273" s="649">
        <v>9</v>
      </c>
    </row>
    <row r="274" spans="5:5" x14ac:dyDescent="0.2">
      <c r="E274" s="649">
        <v>10</v>
      </c>
    </row>
    <row r="275" spans="5:5" x14ac:dyDescent="0.2">
      <c r="E275" s="649">
        <v>11</v>
      </c>
    </row>
    <row r="276" spans="5:5" x14ac:dyDescent="0.2">
      <c r="E276" s="649">
        <v>12</v>
      </c>
    </row>
    <row r="277" spans="5:5" x14ac:dyDescent="0.2">
      <c r="E277" s="649">
        <v>13</v>
      </c>
    </row>
    <row r="278" spans="5:5" x14ac:dyDescent="0.2">
      <c r="E278" s="649">
        <v>14</v>
      </c>
    </row>
    <row r="279" spans="5:5" x14ac:dyDescent="0.2">
      <c r="E279" s="649">
        <v>15</v>
      </c>
    </row>
    <row r="280" spans="5:5" x14ac:dyDescent="0.2">
      <c r="E280" s="649">
        <v>16</v>
      </c>
    </row>
  </sheetData>
  <sheetProtection algorithmName="SHA-512" hashValue="9kXUsGvr5kMAL3BWKOEblABzkU+ykQrB76/0WWGpIErPkEHl/Cx7nUI+5l15/Z5QV9MrYBSSlkQQFMuQXMvQ4A==" saltValue="JF1F2W6nt/n/2IvXRtwZHA==" spinCount="100000" sheet="1" objects="1" scenarios="1"/>
  <phoneticPr fontId="0" type="noConversion"/>
  <dataValidations count="5">
    <dataValidation type="list" allowBlank="1" showInputMessage="1" showErrorMessage="1" sqref="H70:H74 H102:H107 H38:H39">
      <formula1>"LA,LB,LC,LD,LE"</formula1>
    </dataValidation>
    <dataValidation type="list" allowBlank="1" showInputMessage="1" showErrorMessage="1" sqref="H144:H145 H176:H177 H113:H114 H80:H81 H208:H209">
      <formula1>$E$227:$E$270</formula1>
    </dataValidation>
    <dataValidation type="list" allowBlank="1" showInputMessage="1" showErrorMessage="1" sqref="H48:H49">
      <formula1>$E$228:$E$270</formula1>
    </dataValidation>
    <dataValidation type="list" allowBlank="1" showInputMessage="1" showErrorMessage="1" sqref="H135:H138">
      <formula1>"LIOa,LIOb,J1,J2,J3,J4,J5,J6,1,2,3,4,5,6,7,8,9,10,11,12,13,14,15,LA,LB,LC,LD,LE,ID1,ID2,ID3"</formula1>
    </dataValidation>
    <dataValidation type="list" allowBlank="1" showInputMessage="1" showErrorMessage="1" sqref="E229:E280 H16:H35 H50:H67 H82:H99 H115:H132 H146:H163 H178:H195 H210:H227">
      <formula1>$E$228:$E$280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102" min="1" max="45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2" width="2.7109375" style="17" customWidth="1"/>
    <col min="3" max="3" width="1.7109375" style="17" customWidth="1"/>
    <col min="4" max="4" width="45.7109375" style="17" customWidth="1"/>
    <col min="5" max="5" width="2.7109375" style="17" customWidth="1"/>
    <col min="6" max="9" width="16.85546875" style="17" customWidth="1"/>
    <col min="10" max="11" width="2.5703125" style="17" customWidth="1"/>
    <col min="12" max="16384" width="9.140625" style="17"/>
  </cols>
  <sheetData>
    <row r="2" spans="1:13" x14ac:dyDescent="0.2">
      <c r="B2" s="499"/>
      <c r="C2" s="28"/>
      <c r="D2" s="29"/>
      <c r="E2" s="28"/>
      <c r="F2" s="28"/>
      <c r="G2" s="28"/>
      <c r="H2" s="28"/>
      <c r="I2" s="28"/>
      <c r="J2" s="28"/>
      <c r="K2" s="30"/>
    </row>
    <row r="3" spans="1:13" x14ac:dyDescent="0.2"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3" s="18" customFormat="1" x14ac:dyDescent="0.2">
      <c r="B4" s="34"/>
      <c r="C4" s="35"/>
      <c r="D4" s="481" t="s">
        <v>53</v>
      </c>
      <c r="E4" s="475"/>
      <c r="F4" s="432">
        <f>tab!E2</f>
        <v>2020</v>
      </c>
      <c r="G4" s="432">
        <f>tab!F2</f>
        <v>2021</v>
      </c>
      <c r="H4" s="432">
        <f>tab!G2</f>
        <v>2022</v>
      </c>
      <c r="I4" s="432">
        <f>tab!H2</f>
        <v>2023</v>
      </c>
      <c r="J4" s="39"/>
      <c r="K4" s="40"/>
    </row>
    <row r="5" spans="1:13" x14ac:dyDescent="0.2">
      <c r="B5" s="31"/>
      <c r="C5" s="32"/>
      <c r="D5" s="32"/>
      <c r="E5" s="41"/>
      <c r="F5" s="32"/>
      <c r="G5" s="32"/>
      <c r="H5" s="32"/>
      <c r="I5" s="32"/>
      <c r="J5" s="42"/>
      <c r="K5" s="43"/>
    </row>
    <row r="6" spans="1:13" x14ac:dyDescent="0.2">
      <c r="B6" s="31"/>
      <c r="C6" s="56"/>
      <c r="D6" s="57"/>
      <c r="E6" s="58"/>
      <c r="F6" s="57"/>
      <c r="G6" s="57"/>
      <c r="H6" s="57"/>
      <c r="I6" s="150"/>
      <c r="J6" s="59"/>
      <c r="K6" s="33"/>
    </row>
    <row r="7" spans="1:13" x14ac:dyDescent="0.2">
      <c r="B7" s="31"/>
      <c r="C7" s="60"/>
      <c r="D7" s="61" t="s">
        <v>81</v>
      </c>
      <c r="E7" s="62"/>
      <c r="F7" s="411"/>
      <c r="G7" s="411"/>
      <c r="H7" s="410"/>
      <c r="I7" s="641"/>
      <c r="J7" s="63"/>
      <c r="K7" s="33"/>
      <c r="M7" s="61"/>
    </row>
    <row r="8" spans="1:13" x14ac:dyDescent="0.2">
      <c r="B8" s="31"/>
      <c r="C8" s="60"/>
      <c r="D8" s="61" t="s">
        <v>82</v>
      </c>
      <c r="E8" s="62"/>
      <c r="F8" s="411"/>
      <c r="G8" s="411"/>
      <c r="H8" s="410"/>
      <c r="I8" s="641"/>
      <c r="J8" s="63"/>
      <c r="K8" s="33"/>
      <c r="M8" s="61"/>
    </row>
    <row r="9" spans="1:13" x14ac:dyDescent="0.2">
      <c r="B9" s="31"/>
      <c r="C9" s="60"/>
      <c r="D9" s="61" t="s">
        <v>84</v>
      </c>
      <c r="E9" s="62"/>
      <c r="F9" s="411"/>
      <c r="G9" s="411"/>
      <c r="H9" s="410"/>
      <c r="I9" s="641"/>
      <c r="J9" s="63"/>
      <c r="K9" s="33"/>
      <c r="M9" s="61"/>
    </row>
    <row r="10" spans="1:13" x14ac:dyDescent="0.2">
      <c r="A10" s="23"/>
      <c r="B10" s="46"/>
      <c r="C10" s="65"/>
      <c r="D10" s="61" t="s">
        <v>285</v>
      </c>
      <c r="E10" s="62"/>
      <c r="F10" s="411"/>
      <c r="G10" s="411"/>
      <c r="H10" s="411"/>
      <c r="I10" s="642"/>
      <c r="J10" s="66"/>
      <c r="K10" s="48"/>
      <c r="M10" s="61"/>
    </row>
    <row r="11" spans="1:13" x14ac:dyDescent="0.2">
      <c r="A11" s="23"/>
      <c r="B11" s="46"/>
      <c r="C11" s="65"/>
      <c r="D11" s="61" t="s">
        <v>161</v>
      </c>
      <c r="E11" s="67"/>
      <c r="F11" s="411"/>
      <c r="G11" s="411"/>
      <c r="H11" s="411"/>
      <c r="I11" s="642"/>
      <c r="J11" s="66"/>
      <c r="K11" s="48"/>
      <c r="M11" s="61"/>
    </row>
    <row r="12" spans="1:13" x14ac:dyDescent="0.2">
      <c r="A12" s="23"/>
      <c r="B12" s="46"/>
      <c r="C12" s="65"/>
      <c r="D12" s="61" t="s">
        <v>162</v>
      </c>
      <c r="E12" s="67"/>
      <c r="F12" s="411"/>
      <c r="G12" s="411"/>
      <c r="H12" s="411"/>
      <c r="I12" s="642"/>
      <c r="J12" s="66"/>
      <c r="K12" s="48"/>
      <c r="M12" s="61"/>
    </row>
    <row r="13" spans="1:13" x14ac:dyDescent="0.2">
      <c r="A13" s="23"/>
      <c r="B13" s="46"/>
      <c r="C13" s="65"/>
      <c r="D13" s="61" t="s">
        <v>163</v>
      </c>
      <c r="E13" s="67"/>
      <c r="F13" s="411"/>
      <c r="G13" s="411"/>
      <c r="H13" s="411"/>
      <c r="I13" s="642"/>
      <c r="J13" s="66"/>
      <c r="K13" s="48"/>
      <c r="M13" s="61"/>
    </row>
    <row r="14" spans="1:13" x14ac:dyDescent="0.2">
      <c r="B14" s="31"/>
      <c r="C14" s="60"/>
      <c r="D14" s="62" t="s">
        <v>54</v>
      </c>
      <c r="E14" s="62"/>
      <c r="F14" s="411"/>
      <c r="G14" s="411"/>
      <c r="H14" s="411"/>
      <c r="I14" s="642"/>
      <c r="J14" s="63"/>
      <c r="K14" s="33"/>
      <c r="M14" s="62"/>
    </row>
    <row r="15" spans="1:13" x14ac:dyDescent="0.2">
      <c r="B15" s="31"/>
      <c r="C15" s="60"/>
      <c r="D15" s="70" t="s">
        <v>77</v>
      </c>
      <c r="E15" s="62"/>
      <c r="F15" s="411"/>
      <c r="G15" s="411"/>
      <c r="H15" s="411"/>
      <c r="I15" s="642"/>
      <c r="J15" s="63"/>
      <c r="K15" s="33"/>
      <c r="M15" s="70"/>
    </row>
    <row r="16" spans="1:13" x14ac:dyDescent="0.2">
      <c r="B16" s="31"/>
      <c r="C16" s="60"/>
      <c r="D16" s="70" t="s">
        <v>74</v>
      </c>
      <c r="E16" s="62"/>
      <c r="F16" s="411"/>
      <c r="G16" s="411"/>
      <c r="H16" s="411"/>
      <c r="I16" s="642"/>
      <c r="J16" s="63"/>
      <c r="K16" s="33"/>
      <c r="M16" s="70"/>
    </row>
    <row r="17" spans="2:13" x14ac:dyDescent="0.2">
      <c r="B17" s="31"/>
      <c r="C17" s="60"/>
      <c r="D17" s="62" t="s">
        <v>55</v>
      </c>
      <c r="E17" s="62"/>
      <c r="F17" s="411"/>
      <c r="G17" s="411"/>
      <c r="H17" s="411"/>
      <c r="I17" s="642"/>
      <c r="J17" s="63"/>
      <c r="K17" s="33"/>
      <c r="M17" s="62"/>
    </row>
    <row r="18" spans="2:13" x14ac:dyDescent="0.2">
      <c r="B18" s="31"/>
      <c r="C18" s="60"/>
      <c r="D18" s="62" t="s">
        <v>56</v>
      </c>
      <c r="E18" s="62"/>
      <c r="F18" s="411"/>
      <c r="G18" s="411"/>
      <c r="H18" s="411"/>
      <c r="I18" s="642"/>
      <c r="J18" s="63"/>
      <c r="K18" s="33"/>
      <c r="M18" s="62"/>
    </row>
    <row r="19" spans="2:13" x14ac:dyDescent="0.2">
      <c r="B19" s="31"/>
      <c r="C19" s="60"/>
      <c r="D19" s="62" t="s">
        <v>160</v>
      </c>
      <c r="E19" s="62"/>
      <c r="F19" s="411"/>
      <c r="G19" s="411"/>
      <c r="H19" s="411"/>
      <c r="I19" s="642"/>
      <c r="J19" s="63"/>
      <c r="K19" s="33"/>
      <c r="M19" s="62"/>
    </row>
    <row r="20" spans="2:13" x14ac:dyDescent="0.2">
      <c r="B20" s="31"/>
      <c r="C20" s="60"/>
      <c r="D20" s="61" t="s">
        <v>41</v>
      </c>
      <c r="E20" s="68"/>
      <c r="F20" s="411"/>
      <c r="G20" s="411"/>
      <c r="H20" s="411"/>
      <c r="I20" s="642"/>
      <c r="J20" s="63"/>
      <c r="K20" s="33"/>
      <c r="M20" s="61"/>
    </row>
    <row r="21" spans="2:13" x14ac:dyDescent="0.2">
      <c r="B21" s="31"/>
      <c r="C21" s="60"/>
      <c r="D21" s="61" t="s">
        <v>42</v>
      </c>
      <c r="E21" s="68"/>
      <c r="F21" s="411"/>
      <c r="G21" s="411"/>
      <c r="H21" s="411"/>
      <c r="I21" s="642"/>
      <c r="J21" s="63"/>
      <c r="K21" s="33"/>
      <c r="M21" s="61"/>
    </row>
    <row r="22" spans="2:13" x14ac:dyDescent="0.2">
      <c r="B22" s="31"/>
      <c r="C22" s="60"/>
      <c r="D22" s="61" t="s">
        <v>167</v>
      </c>
      <c r="E22" s="68"/>
      <c r="F22" s="411"/>
      <c r="G22" s="411"/>
      <c r="H22" s="411"/>
      <c r="I22" s="642"/>
      <c r="J22" s="63"/>
      <c r="K22" s="33"/>
      <c r="M22" s="61"/>
    </row>
    <row r="23" spans="2:13" x14ac:dyDescent="0.2">
      <c r="B23" s="31"/>
      <c r="C23" s="60"/>
      <c r="D23" s="62" t="s">
        <v>243</v>
      </c>
      <c r="E23" s="62"/>
      <c r="F23" s="411"/>
      <c r="G23" s="411"/>
      <c r="H23" s="411"/>
      <c r="I23" s="642"/>
      <c r="J23" s="63"/>
      <c r="K23" s="33"/>
      <c r="M23" s="62"/>
    </row>
    <row r="24" spans="2:13" x14ac:dyDescent="0.2">
      <c r="B24" s="31"/>
      <c r="C24" s="60"/>
      <c r="D24" s="62" t="s">
        <v>132</v>
      </c>
      <c r="E24" s="62"/>
      <c r="F24" s="411"/>
      <c r="G24" s="411"/>
      <c r="H24" s="411"/>
      <c r="I24" s="642"/>
      <c r="J24" s="63"/>
      <c r="K24" s="33"/>
      <c r="M24" s="62"/>
    </row>
    <row r="25" spans="2:13" x14ac:dyDescent="0.2">
      <c r="B25" s="31"/>
      <c r="C25" s="60"/>
      <c r="D25" s="62" t="s">
        <v>0</v>
      </c>
      <c r="E25" s="62"/>
      <c r="F25" s="411"/>
      <c r="G25" s="411"/>
      <c r="H25" s="411"/>
      <c r="I25" s="642"/>
      <c r="J25" s="63"/>
      <c r="K25" s="33"/>
      <c r="M25" s="62"/>
    </row>
    <row r="26" spans="2:13" x14ac:dyDescent="0.2">
      <c r="B26" s="31"/>
      <c r="C26" s="60"/>
      <c r="D26" s="62" t="s">
        <v>34</v>
      </c>
      <c r="E26" s="62"/>
      <c r="F26" s="411"/>
      <c r="G26" s="411"/>
      <c r="H26" s="411"/>
      <c r="I26" s="642"/>
      <c r="J26" s="63"/>
      <c r="K26" s="33"/>
      <c r="M26" s="62"/>
    </row>
    <row r="27" spans="2:13" x14ac:dyDescent="0.2">
      <c r="B27" s="31"/>
      <c r="C27" s="60"/>
      <c r="D27" s="62" t="s">
        <v>21</v>
      </c>
      <c r="E27" s="62"/>
      <c r="F27" s="411"/>
      <c r="G27" s="411"/>
      <c r="H27" s="411"/>
      <c r="I27" s="642"/>
      <c r="J27" s="63"/>
      <c r="K27" s="33"/>
      <c r="M27" s="62"/>
    </row>
    <row r="28" spans="2:13" x14ac:dyDescent="0.2">
      <c r="B28" s="31"/>
      <c r="C28" s="60"/>
      <c r="D28" s="62" t="s">
        <v>22</v>
      </c>
      <c r="E28" s="62"/>
      <c r="F28" s="411"/>
      <c r="G28" s="411"/>
      <c r="H28" s="411"/>
      <c r="I28" s="642"/>
      <c r="J28" s="63"/>
      <c r="K28" s="33"/>
      <c r="M28" s="62"/>
    </row>
    <row r="29" spans="2:13" x14ac:dyDescent="0.2">
      <c r="B29" s="31"/>
      <c r="C29" s="60"/>
      <c r="D29" s="62" t="s">
        <v>86</v>
      </c>
      <c r="E29" s="62"/>
      <c r="F29" s="412"/>
      <c r="G29" s="412"/>
      <c r="H29" s="412"/>
      <c r="I29" s="643"/>
      <c r="J29" s="63"/>
      <c r="K29" s="33"/>
      <c r="M29" s="62"/>
    </row>
    <row r="30" spans="2:13" x14ac:dyDescent="0.2">
      <c r="B30" s="31"/>
      <c r="C30" s="60"/>
      <c r="D30" s="62" t="s">
        <v>87</v>
      </c>
      <c r="E30" s="62"/>
      <c r="F30" s="412"/>
      <c r="G30" s="412"/>
      <c r="H30" s="412"/>
      <c r="I30" s="643"/>
      <c r="J30" s="63"/>
      <c r="K30" s="33"/>
      <c r="M30" s="62"/>
    </row>
    <row r="31" spans="2:13" x14ac:dyDescent="0.2">
      <c r="B31" s="31"/>
      <c r="C31" s="60"/>
      <c r="D31" s="61" t="s">
        <v>88</v>
      </c>
      <c r="E31" s="62"/>
      <c r="F31" s="412"/>
      <c r="G31" s="412"/>
      <c r="H31" s="412"/>
      <c r="I31" s="643"/>
      <c r="J31" s="63"/>
      <c r="K31" s="33"/>
      <c r="M31" s="61"/>
    </row>
    <row r="32" spans="2:13" x14ac:dyDescent="0.2">
      <c r="B32" s="31"/>
      <c r="C32" s="60"/>
      <c r="D32" s="61" t="s">
        <v>89</v>
      </c>
      <c r="E32" s="62"/>
      <c r="F32" s="412"/>
      <c r="G32" s="412"/>
      <c r="H32" s="412"/>
      <c r="I32" s="643"/>
      <c r="J32" s="63"/>
      <c r="K32" s="33"/>
      <c r="M32" s="61"/>
    </row>
    <row r="33" spans="2:13" x14ac:dyDescent="0.2">
      <c r="B33" s="31"/>
      <c r="C33" s="60"/>
      <c r="D33" s="61" t="s">
        <v>95</v>
      </c>
      <c r="E33" s="62"/>
      <c r="F33" s="412"/>
      <c r="G33" s="412"/>
      <c r="H33" s="412"/>
      <c r="I33" s="643"/>
      <c r="J33" s="63"/>
      <c r="K33" s="33"/>
      <c r="M33" s="61"/>
    </row>
    <row r="34" spans="2:13" x14ac:dyDescent="0.2">
      <c r="B34" s="31"/>
      <c r="C34" s="60"/>
      <c r="D34" s="61" t="s">
        <v>286</v>
      </c>
      <c r="E34" s="62"/>
      <c r="F34" s="412"/>
      <c r="G34" s="412"/>
      <c r="H34" s="412"/>
      <c r="I34" s="643"/>
      <c r="J34" s="63"/>
      <c r="K34" s="33"/>
      <c r="M34" s="61"/>
    </row>
    <row r="35" spans="2:13" x14ac:dyDescent="0.2">
      <c r="B35" s="31"/>
      <c r="C35" s="60"/>
      <c r="D35" s="61" t="s">
        <v>287</v>
      </c>
      <c r="E35" s="62"/>
      <c r="F35" s="412"/>
      <c r="G35" s="412"/>
      <c r="H35" s="412"/>
      <c r="I35" s="643"/>
      <c r="J35" s="63"/>
      <c r="K35" s="33"/>
      <c r="M35" s="61"/>
    </row>
    <row r="36" spans="2:13" x14ac:dyDescent="0.2">
      <c r="B36" s="31"/>
      <c r="C36" s="60"/>
      <c r="D36" s="61" t="s">
        <v>288</v>
      </c>
      <c r="E36" s="62"/>
      <c r="F36" s="412"/>
      <c r="G36" s="412"/>
      <c r="H36" s="412"/>
      <c r="I36" s="643"/>
      <c r="J36" s="63"/>
      <c r="K36" s="33"/>
      <c r="M36" s="61"/>
    </row>
    <row r="37" spans="2:13" x14ac:dyDescent="0.2">
      <c r="B37" s="31"/>
      <c r="C37" s="60"/>
      <c r="D37" s="61" t="s">
        <v>289</v>
      </c>
      <c r="E37" s="62"/>
      <c r="F37" s="412"/>
      <c r="G37" s="412"/>
      <c r="H37" s="412"/>
      <c r="I37" s="643"/>
      <c r="J37" s="63"/>
      <c r="K37" s="33"/>
      <c r="M37" s="61"/>
    </row>
    <row r="38" spans="2:13" x14ac:dyDescent="0.2">
      <c r="B38" s="31"/>
      <c r="C38" s="60"/>
      <c r="D38" s="61" t="s">
        <v>125</v>
      </c>
      <c r="E38" s="62"/>
      <c r="F38" s="412"/>
      <c r="G38" s="412"/>
      <c r="H38" s="412"/>
      <c r="I38" s="643"/>
      <c r="J38" s="63"/>
      <c r="K38" s="33"/>
      <c r="M38" s="61"/>
    </row>
    <row r="39" spans="2:13" x14ac:dyDescent="0.2">
      <c r="B39" s="31"/>
      <c r="C39" s="60"/>
      <c r="D39" s="69" t="s">
        <v>126</v>
      </c>
      <c r="E39" s="62"/>
      <c r="F39" s="412"/>
      <c r="G39" s="412"/>
      <c r="H39" s="412"/>
      <c r="I39" s="643"/>
      <c r="J39" s="63"/>
      <c r="K39" s="33"/>
      <c r="M39" s="69"/>
    </row>
    <row r="40" spans="2:13" x14ac:dyDescent="0.2">
      <c r="B40" s="31"/>
      <c r="C40" s="60"/>
      <c r="D40" s="69" t="s">
        <v>127</v>
      </c>
      <c r="E40" s="62"/>
      <c r="F40" s="412"/>
      <c r="G40" s="412"/>
      <c r="H40" s="412"/>
      <c r="I40" s="643"/>
      <c r="J40" s="63"/>
      <c r="K40" s="33"/>
      <c r="M40" s="69"/>
    </row>
    <row r="41" spans="2:13" x14ac:dyDescent="0.2">
      <c r="B41" s="31"/>
      <c r="C41" s="60"/>
      <c r="D41" s="69" t="s">
        <v>290</v>
      </c>
      <c r="E41" s="62"/>
      <c r="F41" s="412"/>
      <c r="G41" s="412"/>
      <c r="H41" s="412"/>
      <c r="I41" s="643"/>
      <c r="J41" s="63"/>
      <c r="K41" s="33"/>
      <c r="M41" s="69"/>
    </row>
    <row r="42" spans="2:13" x14ac:dyDescent="0.2">
      <c r="B42" s="31"/>
      <c r="C42" s="60"/>
      <c r="D42" s="571" t="s">
        <v>291</v>
      </c>
      <c r="E42" s="62"/>
      <c r="F42" s="412"/>
      <c r="G42" s="412"/>
      <c r="H42" s="412"/>
      <c r="I42" s="643"/>
      <c r="J42" s="63"/>
      <c r="K42" s="33"/>
      <c r="M42" s="571"/>
    </row>
    <row r="43" spans="2:13" x14ac:dyDescent="0.2">
      <c r="B43" s="31"/>
      <c r="C43" s="60"/>
      <c r="D43" s="571" t="s">
        <v>292</v>
      </c>
      <c r="E43" s="62"/>
      <c r="F43" s="412"/>
      <c r="G43" s="412"/>
      <c r="H43" s="412"/>
      <c r="I43" s="643"/>
      <c r="J43" s="63"/>
      <c r="K43" s="33"/>
      <c r="M43" s="571"/>
    </row>
    <row r="44" spans="2:13" x14ac:dyDescent="0.2">
      <c r="B44" s="31"/>
      <c r="C44" s="60"/>
      <c r="D44" s="61" t="s">
        <v>293</v>
      </c>
      <c r="E44" s="62"/>
      <c r="F44" s="411"/>
      <c r="G44" s="411"/>
      <c r="H44" s="411"/>
      <c r="I44" s="642"/>
      <c r="J44" s="63"/>
      <c r="K44" s="33"/>
      <c r="M44" s="61"/>
    </row>
    <row r="45" spans="2:13" x14ac:dyDescent="0.2">
      <c r="B45" s="31"/>
      <c r="C45" s="60"/>
      <c r="D45" s="61" t="s">
        <v>196</v>
      </c>
      <c r="E45" s="62"/>
      <c r="F45" s="411"/>
      <c r="G45" s="411"/>
      <c r="H45" s="411"/>
      <c r="I45" s="642"/>
      <c r="J45" s="63"/>
      <c r="K45" s="33"/>
      <c r="M45" s="61"/>
    </row>
    <row r="46" spans="2:13" x14ac:dyDescent="0.2">
      <c r="B46" s="31"/>
      <c r="C46" s="60"/>
      <c r="D46" s="62" t="s">
        <v>197</v>
      </c>
      <c r="E46" s="62"/>
      <c r="F46" s="411"/>
      <c r="G46" s="411"/>
      <c r="H46" s="411"/>
      <c r="I46" s="642"/>
      <c r="J46" s="63"/>
      <c r="K46" s="33"/>
      <c r="M46" s="62"/>
    </row>
    <row r="47" spans="2:13" x14ac:dyDescent="0.2">
      <c r="B47" s="31"/>
      <c r="C47" s="60"/>
      <c r="D47" s="70" t="s">
        <v>90</v>
      </c>
      <c r="E47" s="62"/>
      <c r="F47" s="413"/>
      <c r="G47" s="413"/>
      <c r="H47" s="413"/>
      <c r="I47" s="644"/>
      <c r="J47" s="63"/>
      <c r="K47" s="33"/>
      <c r="M47" s="70"/>
    </row>
    <row r="48" spans="2:13" x14ac:dyDescent="0.2">
      <c r="B48" s="31"/>
      <c r="C48" s="60"/>
      <c r="D48" s="70" t="s">
        <v>91</v>
      </c>
      <c r="E48" s="62"/>
      <c r="F48" s="413"/>
      <c r="G48" s="413"/>
      <c r="H48" s="413"/>
      <c r="I48" s="644"/>
      <c r="J48" s="63"/>
      <c r="K48" s="33"/>
      <c r="M48" s="70"/>
    </row>
    <row r="49" spans="2:13" x14ac:dyDescent="0.2">
      <c r="B49" s="31"/>
      <c r="C49" s="60"/>
      <c r="D49" s="70" t="s">
        <v>294</v>
      </c>
      <c r="E49" s="62"/>
      <c r="F49" s="413"/>
      <c r="G49" s="413"/>
      <c r="H49" s="413"/>
      <c r="I49" s="644"/>
      <c r="J49" s="63"/>
      <c r="K49" s="33"/>
      <c r="M49" s="70"/>
    </row>
    <row r="50" spans="2:13" x14ac:dyDescent="0.2">
      <c r="B50" s="31"/>
      <c r="C50" s="60"/>
      <c r="D50" s="62" t="s">
        <v>78</v>
      </c>
      <c r="E50" s="62"/>
      <c r="F50" s="411"/>
      <c r="G50" s="411"/>
      <c r="H50" s="411"/>
      <c r="I50" s="642"/>
      <c r="J50" s="63"/>
      <c r="K50" s="33"/>
      <c r="M50" s="62"/>
    </row>
    <row r="51" spans="2:13" x14ac:dyDescent="0.2">
      <c r="B51" s="31"/>
      <c r="C51" s="60"/>
      <c r="D51" s="62" t="s">
        <v>79</v>
      </c>
      <c r="E51" s="62"/>
      <c r="F51" s="411"/>
      <c r="G51" s="411"/>
      <c r="H51" s="411"/>
      <c r="I51" s="642"/>
      <c r="J51" s="63"/>
      <c r="K51" s="33"/>
      <c r="M51" s="62"/>
    </row>
    <row r="52" spans="2:13" x14ac:dyDescent="0.2">
      <c r="B52" s="31"/>
      <c r="C52" s="60"/>
      <c r="D52" s="61" t="s">
        <v>176</v>
      </c>
      <c r="E52" s="62"/>
      <c r="F52" s="411"/>
      <c r="G52" s="411"/>
      <c r="H52" s="411"/>
      <c r="I52" s="642"/>
      <c r="J52" s="63"/>
      <c r="K52" s="33"/>
      <c r="M52" s="61"/>
    </row>
    <row r="53" spans="2:13" x14ac:dyDescent="0.2">
      <c r="B53" s="31"/>
      <c r="C53" s="60"/>
      <c r="D53" s="61" t="s">
        <v>177</v>
      </c>
      <c r="E53" s="62"/>
      <c r="F53" s="411"/>
      <c r="G53" s="411"/>
      <c r="H53" s="411"/>
      <c r="I53" s="642"/>
      <c r="J53" s="63"/>
      <c r="K53" s="33"/>
      <c r="M53" s="61"/>
    </row>
    <row r="54" spans="2:13" x14ac:dyDescent="0.2">
      <c r="B54" s="31"/>
      <c r="C54" s="60"/>
      <c r="D54" s="61" t="s">
        <v>67</v>
      </c>
      <c r="E54" s="62"/>
      <c r="F54" s="411"/>
      <c r="G54" s="411"/>
      <c r="H54" s="411"/>
      <c r="I54" s="642"/>
      <c r="J54" s="63"/>
      <c r="K54" s="33"/>
      <c r="M54" s="61"/>
    </row>
    <row r="55" spans="2:13" x14ac:dyDescent="0.2">
      <c r="B55" s="31"/>
      <c r="C55" s="60"/>
      <c r="D55" s="61" t="s">
        <v>295</v>
      </c>
      <c r="E55" s="62"/>
      <c r="F55" s="411"/>
      <c r="G55" s="411"/>
      <c r="H55" s="411"/>
      <c r="I55" s="642"/>
      <c r="J55" s="63"/>
      <c r="K55" s="33"/>
      <c r="M55" s="61"/>
    </row>
    <row r="56" spans="2:13" x14ac:dyDescent="0.2">
      <c r="B56" s="31"/>
      <c r="C56" s="71"/>
      <c r="D56" s="72"/>
      <c r="E56" s="72"/>
      <c r="F56" s="72"/>
      <c r="G56" s="73"/>
      <c r="H56" s="72"/>
      <c r="I56" s="74"/>
      <c r="J56" s="74"/>
      <c r="K56" s="33"/>
    </row>
    <row r="57" spans="2:13" x14ac:dyDescent="0.2">
      <c r="B57" s="31"/>
      <c r="C57" s="32"/>
      <c r="D57" s="32"/>
      <c r="E57" s="32"/>
      <c r="F57" s="32"/>
      <c r="G57" s="51"/>
      <c r="H57" s="32"/>
      <c r="I57" s="32"/>
      <c r="J57" s="32"/>
      <c r="K57" s="33"/>
    </row>
    <row r="58" spans="2:13" x14ac:dyDescent="0.2">
      <c r="B58" s="52"/>
      <c r="C58" s="53"/>
      <c r="D58" s="53"/>
      <c r="E58" s="53"/>
      <c r="F58" s="53"/>
      <c r="G58" s="54"/>
      <c r="H58" s="53"/>
      <c r="I58" s="53"/>
      <c r="J58" s="53"/>
      <c r="K58" s="55"/>
    </row>
    <row r="59" spans="2:13" x14ac:dyDescent="0.2">
      <c r="G59" s="26"/>
    </row>
    <row r="60" spans="2:13" x14ac:dyDescent="0.2">
      <c r="G60" s="26"/>
    </row>
    <row r="61" spans="2:13" x14ac:dyDescent="0.2">
      <c r="G61" s="26"/>
    </row>
    <row r="62" spans="2:13" x14ac:dyDescent="0.2">
      <c r="G62" s="26"/>
    </row>
    <row r="63" spans="2:13" x14ac:dyDescent="0.2">
      <c r="G63" s="26"/>
    </row>
    <row r="64" spans="2:13" x14ac:dyDescent="0.2">
      <c r="G64" s="26"/>
    </row>
    <row r="65" spans="7:7" x14ac:dyDescent="0.2">
      <c r="G65" s="26"/>
    </row>
    <row r="66" spans="7:7" x14ac:dyDescent="0.2">
      <c r="G66" s="26"/>
    </row>
    <row r="67" spans="7:7" x14ac:dyDescent="0.2">
      <c r="G67" s="26"/>
    </row>
    <row r="68" spans="7:7" x14ac:dyDescent="0.2">
      <c r="G68" s="26"/>
    </row>
    <row r="69" spans="7:7" x14ac:dyDescent="0.2">
      <c r="G69" s="26"/>
    </row>
    <row r="70" spans="7:7" x14ac:dyDescent="0.2">
      <c r="G70" s="26"/>
    </row>
    <row r="71" spans="7:7" x14ac:dyDescent="0.2">
      <c r="G71" s="26"/>
    </row>
    <row r="72" spans="7:7" x14ac:dyDescent="0.2">
      <c r="G72" s="26"/>
    </row>
    <row r="73" spans="7:7" x14ac:dyDescent="0.2">
      <c r="G73" s="26"/>
    </row>
    <row r="74" spans="7:7" x14ac:dyDescent="0.2">
      <c r="G74" s="26"/>
    </row>
    <row r="75" spans="7:7" x14ac:dyDescent="0.2">
      <c r="G75" s="26"/>
    </row>
    <row r="76" spans="7:7" x14ac:dyDescent="0.2">
      <c r="G76" s="26"/>
    </row>
    <row r="77" spans="7:7" x14ac:dyDescent="0.2">
      <c r="G77" s="26"/>
    </row>
    <row r="78" spans="7:7" x14ac:dyDescent="0.2">
      <c r="G78" s="26"/>
    </row>
    <row r="79" spans="7:7" x14ac:dyDescent="0.2">
      <c r="G79" s="26"/>
    </row>
    <row r="80" spans="7:7" x14ac:dyDescent="0.2">
      <c r="G80" s="26"/>
    </row>
    <row r="81" spans="7:7" x14ac:dyDescent="0.2">
      <c r="G81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5" spans="7:7" x14ac:dyDescent="0.2">
      <c r="G85" s="26"/>
    </row>
    <row r="86" spans="7:7" x14ac:dyDescent="0.2">
      <c r="G86" s="26"/>
    </row>
    <row r="87" spans="7:7" x14ac:dyDescent="0.2">
      <c r="G87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  <row r="91" spans="7:7" x14ac:dyDescent="0.2">
      <c r="G91" s="26"/>
    </row>
    <row r="92" spans="7:7" x14ac:dyDescent="0.2">
      <c r="G92" s="26"/>
    </row>
    <row r="93" spans="7:7" x14ac:dyDescent="0.2">
      <c r="G93" s="26"/>
    </row>
    <row r="94" spans="7:7" x14ac:dyDescent="0.2">
      <c r="G94" s="26"/>
    </row>
    <row r="95" spans="7:7" x14ac:dyDescent="0.2">
      <c r="G95" s="26"/>
    </row>
    <row r="96" spans="7:7" x14ac:dyDescent="0.2">
      <c r="G96" s="26"/>
    </row>
    <row r="97" spans="7:7" x14ac:dyDescent="0.2">
      <c r="G97" s="26"/>
    </row>
    <row r="98" spans="7:7" x14ac:dyDescent="0.2">
      <c r="G98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3" width="2.7109375" style="17" customWidth="1"/>
    <col min="4" max="4" width="45.7109375" style="17" customWidth="1"/>
    <col min="5" max="5" width="2.7109375" style="17" customWidth="1"/>
    <col min="6" max="8" width="14.85546875" style="17" customWidth="1"/>
    <col min="9" max="9" width="14.85546875" style="25" customWidth="1"/>
    <col min="10" max="15" width="14.85546875" style="17" customWidth="1"/>
    <col min="16" max="17" width="2.7109375" style="17" customWidth="1"/>
    <col min="18" max="16384" width="9.140625" style="17"/>
  </cols>
  <sheetData>
    <row r="1" spans="2:17" ht="12.75" customHeight="1" x14ac:dyDescent="0.2"/>
    <row r="2" spans="2:17" x14ac:dyDescent="0.2">
      <c r="B2" s="27"/>
      <c r="C2" s="28"/>
      <c r="D2" s="28"/>
      <c r="E2" s="28"/>
      <c r="F2" s="28"/>
      <c r="G2" s="28"/>
      <c r="H2" s="28"/>
      <c r="I2" s="140"/>
      <c r="J2" s="28"/>
      <c r="K2" s="28"/>
      <c r="L2" s="28"/>
      <c r="M2" s="28"/>
      <c r="N2" s="28"/>
      <c r="O2" s="28"/>
      <c r="P2" s="28"/>
      <c r="Q2" s="30"/>
    </row>
    <row r="3" spans="2:17" x14ac:dyDescent="0.2">
      <c r="B3" s="31"/>
      <c r="C3" s="32"/>
      <c r="D3" s="32"/>
      <c r="E3" s="32"/>
      <c r="F3" s="32"/>
      <c r="G3" s="32"/>
      <c r="H3" s="32"/>
      <c r="I3" s="50"/>
      <c r="J3" s="32"/>
      <c r="K3" s="32"/>
      <c r="L3" s="32"/>
      <c r="M3" s="32"/>
      <c r="N3" s="32"/>
      <c r="O3" s="32"/>
      <c r="P3" s="32"/>
      <c r="Q3" s="33"/>
    </row>
    <row r="4" spans="2:17" s="82" customFormat="1" ht="18.75" x14ac:dyDescent="0.3">
      <c r="B4" s="423"/>
      <c r="C4" s="388" t="s">
        <v>139</v>
      </c>
      <c r="D4" s="254"/>
      <c r="E4" s="254"/>
      <c r="F4" s="254"/>
      <c r="G4" s="254"/>
      <c r="H4" s="35"/>
      <c r="I4" s="35"/>
      <c r="J4" s="35"/>
      <c r="K4" s="254"/>
      <c r="L4" s="254"/>
      <c r="M4" s="254"/>
      <c r="N4" s="254"/>
      <c r="O4" s="254"/>
      <c r="P4" s="254"/>
      <c r="Q4" s="255"/>
    </row>
    <row r="5" spans="2:17" s="89" customFormat="1" ht="18" customHeight="1" x14ac:dyDescent="0.3">
      <c r="B5" s="256"/>
      <c r="C5" s="257"/>
      <c r="D5" s="41"/>
      <c r="E5" s="258"/>
      <c r="F5" s="258"/>
      <c r="G5" s="258"/>
      <c r="H5" s="32"/>
      <c r="I5" s="32"/>
      <c r="J5" s="32"/>
      <c r="K5" s="258"/>
      <c r="L5" s="258"/>
      <c r="M5" s="258"/>
      <c r="N5" s="258"/>
      <c r="O5" s="258"/>
      <c r="P5" s="258"/>
      <c r="Q5" s="259"/>
    </row>
    <row r="6" spans="2:17" s="89" customFormat="1" ht="12" customHeight="1" x14ac:dyDescent="0.3">
      <c r="B6" s="256"/>
      <c r="C6" s="129"/>
      <c r="D6" s="475"/>
      <c r="E6" s="476"/>
      <c r="F6" s="476"/>
      <c r="G6" s="476"/>
      <c r="H6" s="477"/>
      <c r="I6" s="477"/>
      <c r="J6" s="477"/>
      <c r="K6" s="476"/>
      <c r="L6" s="476"/>
      <c r="M6" s="476"/>
      <c r="N6" s="476"/>
      <c r="O6" s="476"/>
      <c r="P6" s="258"/>
      <c r="Q6" s="259"/>
    </row>
    <row r="7" spans="2:17" s="89" customFormat="1" ht="12" customHeight="1" x14ac:dyDescent="0.3">
      <c r="B7" s="256"/>
      <c r="C7" s="129"/>
      <c r="D7" s="478" t="s">
        <v>114</v>
      </c>
      <c r="E7" s="476"/>
      <c r="F7" s="476"/>
      <c r="G7" s="476"/>
      <c r="H7" s="477"/>
      <c r="I7" s="477"/>
      <c r="J7" s="477"/>
      <c r="K7" s="476"/>
      <c r="L7" s="476"/>
      <c r="M7" s="476"/>
      <c r="N7" s="476"/>
      <c r="O7" s="476"/>
      <c r="P7" s="258"/>
      <c r="Q7" s="259"/>
    </row>
    <row r="8" spans="2:17" s="89" customFormat="1" ht="12" customHeight="1" x14ac:dyDescent="0.3">
      <c r="B8" s="256"/>
      <c r="C8" s="129"/>
      <c r="D8" s="479" t="s">
        <v>115</v>
      </c>
      <c r="E8" s="476"/>
      <c r="F8" s="476"/>
      <c r="G8" s="476"/>
      <c r="H8" s="477"/>
      <c r="I8" s="477"/>
      <c r="J8" s="477"/>
      <c r="K8" s="476"/>
      <c r="L8" s="476"/>
      <c r="M8" s="476"/>
      <c r="N8" s="476"/>
      <c r="O8" s="476"/>
      <c r="P8" s="258"/>
      <c r="Q8" s="259"/>
    </row>
    <row r="9" spans="2:17" s="89" customFormat="1" ht="12" customHeight="1" x14ac:dyDescent="0.3">
      <c r="B9" s="256"/>
      <c r="C9" s="129"/>
      <c r="D9" s="479" t="s">
        <v>226</v>
      </c>
      <c r="E9" s="476"/>
      <c r="F9" s="476"/>
      <c r="G9" s="476"/>
      <c r="H9" s="477"/>
      <c r="I9" s="477"/>
      <c r="J9" s="477"/>
      <c r="K9" s="476"/>
      <c r="L9" s="476"/>
      <c r="M9" s="476"/>
      <c r="N9" s="476"/>
      <c r="O9" s="476"/>
      <c r="P9" s="258"/>
      <c r="Q9" s="259"/>
    </row>
    <row r="10" spans="2:17" s="89" customFormat="1" ht="12" customHeight="1" x14ac:dyDescent="0.3">
      <c r="B10" s="256"/>
      <c r="C10" s="129"/>
      <c r="D10" s="479"/>
      <c r="E10" s="476"/>
      <c r="F10" s="476"/>
      <c r="G10" s="476"/>
      <c r="H10" s="477"/>
      <c r="I10" s="477"/>
      <c r="J10" s="477"/>
      <c r="K10" s="476"/>
      <c r="L10" s="476"/>
      <c r="M10" s="476"/>
      <c r="N10" s="476"/>
      <c r="O10" s="476"/>
      <c r="P10" s="258"/>
      <c r="Q10" s="259"/>
    </row>
    <row r="11" spans="2:17" ht="12" customHeight="1" x14ac:dyDescent="0.2">
      <c r="B11" s="261"/>
      <c r="C11" s="129"/>
      <c r="D11" s="480"/>
      <c r="E11" s="477"/>
      <c r="F11" s="477"/>
      <c r="G11" s="432"/>
      <c r="H11" s="477"/>
      <c r="I11" s="477"/>
      <c r="J11" s="477"/>
      <c r="K11" s="477"/>
      <c r="L11" s="477"/>
      <c r="M11" s="477"/>
      <c r="N11" s="477"/>
      <c r="O11" s="477"/>
      <c r="P11" s="32"/>
      <c r="Q11" s="33"/>
    </row>
    <row r="12" spans="2:17" s="18" customFormat="1" ht="12" customHeight="1" x14ac:dyDescent="0.2">
      <c r="B12" s="262"/>
      <c r="C12" s="263"/>
      <c r="D12" s="481"/>
      <c r="E12" s="477"/>
      <c r="F12" s="432">
        <f>tab!D2</f>
        <v>2019</v>
      </c>
      <c r="G12" s="432">
        <f t="shared" ref="G12:O12" si="0">F12+1</f>
        <v>2020</v>
      </c>
      <c r="H12" s="432">
        <f t="shared" si="0"/>
        <v>2021</v>
      </c>
      <c r="I12" s="432">
        <f t="shared" si="0"/>
        <v>2022</v>
      </c>
      <c r="J12" s="432">
        <f t="shared" si="0"/>
        <v>2023</v>
      </c>
      <c r="K12" s="432">
        <f t="shared" si="0"/>
        <v>2024</v>
      </c>
      <c r="L12" s="432">
        <f t="shared" si="0"/>
        <v>2025</v>
      </c>
      <c r="M12" s="432">
        <f t="shared" si="0"/>
        <v>2026</v>
      </c>
      <c r="N12" s="432">
        <f t="shared" si="0"/>
        <v>2027</v>
      </c>
      <c r="O12" s="432">
        <f t="shared" si="0"/>
        <v>2028</v>
      </c>
      <c r="P12" s="35"/>
      <c r="Q12" s="123"/>
    </row>
    <row r="13" spans="2:17" ht="12" customHeight="1" x14ac:dyDescent="0.2">
      <c r="B13" s="261"/>
      <c r="C13" s="129"/>
      <c r="D13" s="219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2:17" x14ac:dyDescent="0.2">
      <c r="B14" s="31"/>
      <c r="C14" s="269"/>
      <c r="D14" s="270"/>
      <c r="F14" s="56"/>
      <c r="G14" s="57"/>
      <c r="H14" s="57"/>
      <c r="I14" s="57"/>
      <c r="J14" s="57"/>
      <c r="K14" s="149"/>
      <c r="L14" s="149"/>
      <c r="M14" s="149"/>
      <c r="N14" s="149"/>
      <c r="O14" s="149"/>
      <c r="P14" s="150"/>
      <c r="Q14" s="33"/>
    </row>
    <row r="15" spans="2:17" x14ac:dyDescent="0.2">
      <c r="B15" s="31"/>
      <c r="C15" s="92"/>
      <c r="D15" s="22" t="s">
        <v>116</v>
      </c>
      <c r="E15" s="87"/>
      <c r="F15" s="271">
        <v>0</v>
      </c>
      <c r="G15" s="483">
        <f t="shared" ref="G15:O15" si="1">F18</f>
        <v>0</v>
      </c>
      <c r="H15" s="483">
        <f t="shared" si="1"/>
        <v>0</v>
      </c>
      <c r="I15" s="483">
        <f t="shared" si="1"/>
        <v>0</v>
      </c>
      <c r="J15" s="483">
        <f t="shared" si="1"/>
        <v>0</v>
      </c>
      <c r="K15" s="483">
        <f t="shared" si="1"/>
        <v>0</v>
      </c>
      <c r="L15" s="483">
        <f t="shared" si="1"/>
        <v>0</v>
      </c>
      <c r="M15" s="483">
        <f t="shared" si="1"/>
        <v>0</v>
      </c>
      <c r="N15" s="483">
        <f t="shared" si="1"/>
        <v>0</v>
      </c>
      <c r="O15" s="483">
        <f t="shared" si="1"/>
        <v>0</v>
      </c>
      <c r="P15" s="63"/>
      <c r="Q15" s="33"/>
    </row>
    <row r="16" spans="2:17" x14ac:dyDescent="0.2">
      <c r="B16" s="31"/>
      <c r="C16" s="92"/>
      <c r="D16" s="22" t="s">
        <v>117</v>
      </c>
      <c r="E16" s="272"/>
      <c r="F16" s="271">
        <v>0</v>
      </c>
      <c r="G16" s="203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63"/>
      <c r="Q16" s="33"/>
    </row>
    <row r="17" spans="2:17" x14ac:dyDescent="0.2">
      <c r="B17" s="31"/>
      <c r="C17" s="92"/>
      <c r="D17" s="22" t="s">
        <v>118</v>
      </c>
      <c r="E17" s="87"/>
      <c r="F17" s="271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63"/>
      <c r="Q17" s="33"/>
    </row>
    <row r="18" spans="2:17" x14ac:dyDescent="0.2">
      <c r="B18" s="31"/>
      <c r="C18" s="273"/>
      <c r="D18" s="274" t="s">
        <v>33</v>
      </c>
      <c r="E18" s="272"/>
      <c r="F18" s="485">
        <f>SUM(F15:F16)-F17</f>
        <v>0</v>
      </c>
      <c r="G18" s="486">
        <f t="shared" ref="G18:O18" si="2">SUM(G15:G16)-G17</f>
        <v>0</v>
      </c>
      <c r="H18" s="486">
        <f t="shared" si="2"/>
        <v>0</v>
      </c>
      <c r="I18" s="486">
        <f t="shared" si="2"/>
        <v>0</v>
      </c>
      <c r="J18" s="486">
        <f t="shared" si="2"/>
        <v>0</v>
      </c>
      <c r="K18" s="486">
        <f t="shared" si="2"/>
        <v>0</v>
      </c>
      <c r="L18" s="486">
        <f t="shared" si="2"/>
        <v>0</v>
      </c>
      <c r="M18" s="486">
        <f t="shared" si="2"/>
        <v>0</v>
      </c>
      <c r="N18" s="486">
        <f t="shared" si="2"/>
        <v>0</v>
      </c>
      <c r="O18" s="486">
        <f t="shared" si="2"/>
        <v>0</v>
      </c>
      <c r="P18" s="63"/>
      <c r="Q18" s="33"/>
    </row>
    <row r="19" spans="2:17" x14ac:dyDescent="0.2">
      <c r="B19" s="31"/>
      <c r="C19" s="25"/>
      <c r="F19" s="71"/>
      <c r="G19" s="72"/>
      <c r="H19" s="185"/>
      <c r="I19" s="72"/>
      <c r="J19" s="72"/>
      <c r="K19" s="72"/>
      <c r="L19" s="72"/>
      <c r="M19" s="72"/>
      <c r="N19" s="72"/>
      <c r="O19" s="72"/>
      <c r="P19" s="74"/>
      <c r="Q19" s="33"/>
    </row>
    <row r="20" spans="2:17" ht="12.75" customHeight="1" x14ac:dyDescent="0.2">
      <c r="B20" s="261"/>
      <c r="C20" s="266"/>
      <c r="D20" s="268"/>
      <c r="E20" s="32"/>
      <c r="F20" s="32"/>
      <c r="G20" s="32"/>
      <c r="H20" s="50"/>
      <c r="I20" s="32"/>
      <c r="J20" s="32"/>
      <c r="K20" s="32"/>
      <c r="L20" s="32"/>
      <c r="M20" s="32"/>
      <c r="N20" s="32"/>
      <c r="O20" s="32"/>
      <c r="P20" s="32"/>
      <c r="Q20" s="33"/>
    </row>
    <row r="21" spans="2:17" ht="12.75" customHeight="1" x14ac:dyDescent="0.2">
      <c r="B21" s="261"/>
      <c r="C21" s="266"/>
      <c r="D21" s="268"/>
      <c r="E21" s="32"/>
      <c r="F21" s="477"/>
      <c r="G21" s="477"/>
      <c r="H21" s="482"/>
      <c r="I21" s="477"/>
      <c r="J21" s="477"/>
      <c r="K21" s="477"/>
      <c r="L21" s="477"/>
      <c r="M21" s="477"/>
      <c r="N21" s="477"/>
      <c r="O21" s="477"/>
      <c r="P21" s="32"/>
      <c r="Q21" s="33"/>
    </row>
    <row r="22" spans="2:17" s="18" customFormat="1" ht="12.75" customHeight="1" x14ac:dyDescent="0.2">
      <c r="B22" s="265"/>
      <c r="C22" s="263"/>
      <c r="D22" s="36"/>
      <c r="E22" s="35"/>
      <c r="F22" s="432">
        <f>1+O12</f>
        <v>2029</v>
      </c>
      <c r="G22" s="432">
        <f t="shared" ref="G22:O22" si="3">F22+1</f>
        <v>2030</v>
      </c>
      <c r="H22" s="432">
        <f t="shared" si="3"/>
        <v>2031</v>
      </c>
      <c r="I22" s="432">
        <f t="shared" si="3"/>
        <v>2032</v>
      </c>
      <c r="J22" s="432">
        <f t="shared" si="3"/>
        <v>2033</v>
      </c>
      <c r="K22" s="432">
        <f t="shared" si="3"/>
        <v>2034</v>
      </c>
      <c r="L22" s="432">
        <f t="shared" si="3"/>
        <v>2035</v>
      </c>
      <c r="M22" s="432">
        <f t="shared" si="3"/>
        <v>2036</v>
      </c>
      <c r="N22" s="432">
        <f t="shared" si="3"/>
        <v>2037</v>
      </c>
      <c r="O22" s="432">
        <f t="shared" si="3"/>
        <v>2038</v>
      </c>
      <c r="P22" s="275"/>
      <c r="Q22" s="123"/>
    </row>
    <row r="23" spans="2:17" ht="12.75" customHeight="1" x14ac:dyDescent="0.2">
      <c r="B23" s="261"/>
      <c r="C23" s="266"/>
      <c r="D23" s="268"/>
      <c r="E23" s="32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32"/>
      <c r="Q23" s="33"/>
    </row>
    <row r="24" spans="2:17" ht="12.75" customHeight="1" x14ac:dyDescent="0.2">
      <c r="B24" s="261"/>
      <c r="C24" s="269"/>
      <c r="D24" s="270"/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150"/>
      <c r="Q24" s="33"/>
    </row>
    <row r="25" spans="2:17" ht="12.75" customHeight="1" x14ac:dyDescent="0.2">
      <c r="B25" s="261"/>
      <c r="C25" s="92"/>
      <c r="D25" s="22" t="s">
        <v>116</v>
      </c>
      <c r="E25" s="87"/>
      <c r="F25" s="484">
        <f>O18</f>
        <v>0</v>
      </c>
      <c r="G25" s="483">
        <f t="shared" ref="G25:O25" si="4">F28</f>
        <v>0</v>
      </c>
      <c r="H25" s="483">
        <f t="shared" si="4"/>
        <v>0</v>
      </c>
      <c r="I25" s="483">
        <f t="shared" si="4"/>
        <v>0</v>
      </c>
      <c r="J25" s="483">
        <f t="shared" si="4"/>
        <v>0</v>
      </c>
      <c r="K25" s="483">
        <f t="shared" si="4"/>
        <v>0</v>
      </c>
      <c r="L25" s="483">
        <f t="shared" si="4"/>
        <v>0</v>
      </c>
      <c r="M25" s="483">
        <f t="shared" si="4"/>
        <v>0</v>
      </c>
      <c r="N25" s="483">
        <f t="shared" si="4"/>
        <v>0</v>
      </c>
      <c r="O25" s="483">
        <f t="shared" si="4"/>
        <v>0</v>
      </c>
      <c r="P25" s="63"/>
      <c r="Q25" s="33"/>
    </row>
    <row r="26" spans="2:17" ht="12.75" customHeight="1" x14ac:dyDescent="0.2">
      <c r="B26" s="261"/>
      <c r="C26" s="92"/>
      <c r="D26" s="22" t="s">
        <v>117</v>
      </c>
      <c r="E26" s="272"/>
      <c r="F26" s="271">
        <v>0</v>
      </c>
      <c r="G26" s="203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63"/>
      <c r="Q26" s="33"/>
    </row>
    <row r="27" spans="2:17" ht="12.75" customHeight="1" x14ac:dyDescent="0.2">
      <c r="B27" s="261"/>
      <c r="C27" s="92"/>
      <c r="D27" s="22" t="s">
        <v>118</v>
      </c>
      <c r="E27" s="87"/>
      <c r="F27" s="271">
        <v>0</v>
      </c>
      <c r="G27" s="203">
        <v>0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63"/>
      <c r="Q27" s="33"/>
    </row>
    <row r="28" spans="2:17" ht="12.75" customHeight="1" x14ac:dyDescent="0.2">
      <c r="B28" s="261"/>
      <c r="C28" s="273"/>
      <c r="D28" s="274" t="s">
        <v>33</v>
      </c>
      <c r="E28" s="272"/>
      <c r="F28" s="485">
        <f t="shared" ref="F28:O28" si="5">SUM(F25:F26)-F27</f>
        <v>0</v>
      </c>
      <c r="G28" s="486">
        <f t="shared" si="5"/>
        <v>0</v>
      </c>
      <c r="H28" s="486">
        <f t="shared" si="5"/>
        <v>0</v>
      </c>
      <c r="I28" s="486">
        <f t="shared" si="5"/>
        <v>0</v>
      </c>
      <c r="J28" s="486">
        <f t="shared" si="5"/>
        <v>0</v>
      </c>
      <c r="K28" s="486">
        <f t="shared" si="5"/>
        <v>0</v>
      </c>
      <c r="L28" s="486">
        <f t="shared" si="5"/>
        <v>0</v>
      </c>
      <c r="M28" s="486">
        <f t="shared" si="5"/>
        <v>0</v>
      </c>
      <c r="N28" s="486">
        <f t="shared" si="5"/>
        <v>0</v>
      </c>
      <c r="O28" s="486">
        <f t="shared" si="5"/>
        <v>0</v>
      </c>
      <c r="P28" s="63"/>
      <c r="Q28" s="33"/>
    </row>
    <row r="29" spans="2:17" ht="12.75" customHeight="1" x14ac:dyDescent="0.2">
      <c r="B29" s="261"/>
      <c r="C29" s="25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4"/>
      <c r="Q29" s="33"/>
    </row>
    <row r="30" spans="2:17" ht="12.75" customHeight="1" x14ac:dyDescent="0.2">
      <c r="B30" s="261"/>
      <c r="C30" s="129"/>
      <c r="D30" s="219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2:17" s="93" customFormat="1" ht="12" customHeight="1" collapsed="1" x14ac:dyDescent="0.2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39" t="s">
        <v>214</v>
      </c>
      <c r="Q31" s="55"/>
    </row>
  </sheetData>
  <sheetProtection algorithmName="SHA-512" hashValue="c0s08N4GqoXIF0A2r4CoKP7Cl1r0Avh5/zXJLm8w/ANhvXk6lx0R04DDjVO3xZp9ZW5io2XbOdyM/Uig2IWOJQ==" saltValue="NgrfKWtLYff0jw/003Crlw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3" width="2.7109375" style="17" customWidth="1"/>
    <col min="4" max="5" width="25.7109375" style="17" customWidth="1"/>
    <col min="6" max="6" width="8.85546875" style="79" customWidth="1"/>
    <col min="7" max="7" width="8.85546875" style="17" customWidth="1"/>
    <col min="8" max="10" width="10.7109375" style="17" customWidth="1"/>
    <col min="11" max="11" width="0.85546875" style="17" customWidth="1"/>
    <col min="12" max="12" width="11.7109375" style="17" hidden="1" customWidth="1"/>
    <col min="13" max="16" width="10.7109375" style="17" customWidth="1"/>
    <col min="17" max="17" width="0.85546875" style="17" customWidth="1"/>
    <col min="18" max="23" width="10.7109375" style="17" customWidth="1"/>
    <col min="24" max="24" width="0.85546875" style="17" customWidth="1"/>
    <col min="25" max="30" width="10.7109375" style="17" customWidth="1"/>
    <col min="31" max="32" width="2.7109375" style="17" customWidth="1"/>
    <col min="33" max="16384" width="9.140625" style="17"/>
  </cols>
  <sheetData>
    <row r="2" spans="1:32" x14ac:dyDescent="0.2">
      <c r="B2" s="27"/>
      <c r="C2" s="28"/>
      <c r="D2" s="204"/>
      <c r="E2" s="204"/>
      <c r="F2" s="205"/>
      <c r="G2" s="205"/>
      <c r="H2" s="205"/>
      <c r="I2" s="205"/>
      <c r="J2" s="205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0"/>
    </row>
    <row r="3" spans="1:32" x14ac:dyDescent="0.2">
      <c r="B3" s="31"/>
      <c r="C3" s="32"/>
      <c r="D3" s="44"/>
      <c r="E3" s="44"/>
      <c r="F3" s="126"/>
      <c r="G3" s="126"/>
      <c r="H3" s="126"/>
      <c r="I3" s="126"/>
      <c r="J3" s="126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s="82" customFormat="1" ht="18" customHeight="1" x14ac:dyDescent="0.3">
      <c r="B4" s="423"/>
      <c r="C4" s="388" t="s">
        <v>85</v>
      </c>
      <c r="D4" s="254"/>
      <c r="E4" s="426"/>
      <c r="F4" s="427"/>
      <c r="G4" s="427"/>
      <c r="H4" s="427"/>
      <c r="I4" s="427"/>
      <c r="J4" s="427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5"/>
    </row>
    <row r="5" spans="1:32" s="404" customFormat="1" ht="15.75" x14ac:dyDescent="0.25">
      <c r="B5" s="414"/>
      <c r="C5" s="319"/>
      <c r="D5" s="320"/>
      <c r="E5" s="321"/>
      <c r="F5" s="322"/>
      <c r="G5" s="322"/>
      <c r="H5" s="322"/>
      <c r="I5" s="322"/>
      <c r="J5" s="322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415"/>
    </row>
    <row r="6" spans="1:32" ht="12.75" customHeight="1" x14ac:dyDescent="0.3">
      <c r="B6" s="31"/>
      <c r="C6" s="258"/>
      <c r="D6" s="280"/>
      <c r="E6" s="44"/>
      <c r="F6" s="126"/>
      <c r="G6" s="126"/>
      <c r="H6" s="126"/>
      <c r="I6" s="126"/>
      <c r="J6" s="126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</row>
    <row r="7" spans="1:32" ht="12.75" customHeight="1" x14ac:dyDescent="0.25">
      <c r="B7" s="31"/>
      <c r="C7" s="323"/>
      <c r="D7" s="44"/>
      <c r="E7" s="44"/>
      <c r="F7" s="126"/>
      <c r="G7" s="126"/>
      <c r="H7" s="126"/>
      <c r="I7" s="126"/>
      <c r="J7" s="126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</row>
    <row r="8" spans="1:32" s="91" customFormat="1" x14ac:dyDescent="0.2">
      <c r="A8" s="19"/>
      <c r="B8" s="416"/>
      <c r="C8" s="324"/>
      <c r="D8" s="479" t="s">
        <v>49</v>
      </c>
      <c r="E8" s="479" t="s">
        <v>48</v>
      </c>
      <c r="F8" s="487" t="s">
        <v>52</v>
      </c>
      <c r="G8" s="487" t="s">
        <v>92</v>
      </c>
      <c r="H8" s="487" t="s">
        <v>46</v>
      </c>
      <c r="I8" s="487" t="s">
        <v>28</v>
      </c>
      <c r="J8" s="487" t="s">
        <v>47</v>
      </c>
      <c r="K8" s="487"/>
      <c r="L8" s="487" t="s">
        <v>59</v>
      </c>
      <c r="M8" s="487" t="s">
        <v>61</v>
      </c>
      <c r="N8" s="487" t="s">
        <v>36</v>
      </c>
      <c r="O8" s="488" t="s">
        <v>58</v>
      </c>
      <c r="P8" s="487" t="s">
        <v>240</v>
      </c>
      <c r="Q8" s="487"/>
      <c r="R8" s="487">
        <f>P9</f>
        <v>2019</v>
      </c>
      <c r="S8" s="489">
        <f>R8+1</f>
        <v>2020</v>
      </c>
      <c r="T8" s="489">
        <f>R8+2</f>
        <v>2021</v>
      </c>
      <c r="U8" s="490">
        <f>R8+3</f>
        <v>2022</v>
      </c>
      <c r="V8" s="490">
        <f>S8+3</f>
        <v>2023</v>
      </c>
      <c r="W8" s="490">
        <f>T8+3</f>
        <v>2024</v>
      </c>
      <c r="X8" s="487"/>
      <c r="Y8" s="487">
        <f t="shared" ref="Y8:AD8" si="0">R8</f>
        <v>2019</v>
      </c>
      <c r="Z8" s="487">
        <f t="shared" si="0"/>
        <v>2020</v>
      </c>
      <c r="AA8" s="487">
        <f t="shared" si="0"/>
        <v>2021</v>
      </c>
      <c r="AB8" s="487">
        <f t="shared" si="0"/>
        <v>2022</v>
      </c>
      <c r="AC8" s="487">
        <f t="shared" si="0"/>
        <v>2023</v>
      </c>
      <c r="AD8" s="487">
        <f t="shared" si="0"/>
        <v>2024</v>
      </c>
      <c r="AE8" s="324"/>
      <c r="AF8" s="417"/>
    </row>
    <row r="9" spans="1:32" s="91" customFormat="1" x14ac:dyDescent="0.2">
      <c r="A9" s="19"/>
      <c r="B9" s="416"/>
      <c r="C9" s="324"/>
      <c r="D9" s="479"/>
      <c r="E9" s="479"/>
      <c r="F9" s="487" t="s">
        <v>51</v>
      </c>
      <c r="G9" s="487" t="s">
        <v>93</v>
      </c>
      <c r="H9" s="487" t="s">
        <v>50</v>
      </c>
      <c r="I9" s="487" t="s">
        <v>27</v>
      </c>
      <c r="J9" s="487" t="s">
        <v>31</v>
      </c>
      <c r="K9" s="487"/>
      <c r="L9" s="487"/>
      <c r="M9" s="487" t="s">
        <v>62</v>
      </c>
      <c r="N9" s="487" t="s">
        <v>63</v>
      </c>
      <c r="O9" s="488" t="s">
        <v>36</v>
      </c>
      <c r="P9" s="488">
        <f>tab!D2</f>
        <v>2019</v>
      </c>
      <c r="Q9" s="487"/>
      <c r="R9" s="487" t="s">
        <v>36</v>
      </c>
      <c r="S9" s="487" t="s">
        <v>36</v>
      </c>
      <c r="T9" s="487" t="s">
        <v>36</v>
      </c>
      <c r="U9" s="487" t="s">
        <v>36</v>
      </c>
      <c r="V9" s="487" t="s">
        <v>36</v>
      </c>
      <c r="W9" s="487" t="s">
        <v>36</v>
      </c>
      <c r="X9" s="487"/>
      <c r="Y9" s="487" t="s">
        <v>37</v>
      </c>
      <c r="Z9" s="487" t="s">
        <v>37</v>
      </c>
      <c r="AA9" s="487" t="s">
        <v>37</v>
      </c>
      <c r="AB9" s="487" t="s">
        <v>37</v>
      </c>
      <c r="AC9" s="487" t="s">
        <v>37</v>
      </c>
      <c r="AD9" s="487" t="s">
        <v>37</v>
      </c>
      <c r="AE9" s="324"/>
      <c r="AF9" s="417"/>
    </row>
    <row r="10" spans="1:32" s="91" customFormat="1" x14ac:dyDescent="0.2">
      <c r="B10" s="418"/>
      <c r="C10" s="325"/>
      <c r="D10" s="326"/>
      <c r="E10" s="326"/>
      <c r="F10" s="325"/>
      <c r="G10" s="325"/>
      <c r="H10" s="325"/>
      <c r="I10" s="325"/>
      <c r="J10" s="325"/>
      <c r="K10" s="325"/>
      <c r="L10" s="325"/>
      <c r="M10" s="325"/>
      <c r="N10" s="325"/>
      <c r="O10" s="327"/>
      <c r="P10" s="327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419"/>
    </row>
    <row r="11" spans="1:32" s="91" customFormat="1" x14ac:dyDescent="0.2">
      <c r="B11" s="418"/>
      <c r="C11" s="328"/>
      <c r="D11" s="329"/>
      <c r="E11" s="329"/>
      <c r="F11" s="330"/>
      <c r="G11" s="330"/>
      <c r="H11" s="330"/>
      <c r="I11" s="330"/>
      <c r="J11" s="330"/>
      <c r="K11" s="330"/>
      <c r="L11" s="330"/>
      <c r="M11" s="330"/>
      <c r="N11" s="330"/>
      <c r="O11" s="331"/>
      <c r="P11" s="331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2"/>
      <c r="AF11" s="419"/>
    </row>
    <row r="12" spans="1:32" collapsed="1" x14ac:dyDescent="0.2">
      <c r="B12" s="420"/>
      <c r="C12" s="333"/>
      <c r="D12" s="334"/>
      <c r="E12" s="334"/>
      <c r="F12" s="335"/>
      <c r="G12" s="335"/>
      <c r="H12" s="335"/>
      <c r="I12" s="335"/>
      <c r="J12" s="335"/>
      <c r="K12" s="336"/>
      <c r="L12" s="336"/>
      <c r="M12" s="336"/>
      <c r="N12" s="336"/>
      <c r="O12" s="336"/>
      <c r="P12" s="443">
        <f>SUM(P14:P149)</f>
        <v>0</v>
      </c>
      <c r="Q12" s="62"/>
      <c r="R12" s="443">
        <f t="shared" ref="R12:W12" si="1">SUM(R14:R149)</f>
        <v>0</v>
      </c>
      <c r="S12" s="443">
        <f t="shared" si="1"/>
        <v>0</v>
      </c>
      <c r="T12" s="443">
        <f t="shared" si="1"/>
        <v>0</v>
      </c>
      <c r="U12" s="443">
        <f t="shared" si="1"/>
        <v>0</v>
      </c>
      <c r="V12" s="443">
        <f t="shared" si="1"/>
        <v>0</v>
      </c>
      <c r="W12" s="443">
        <f t="shared" si="1"/>
        <v>0</v>
      </c>
      <c r="X12" s="330"/>
      <c r="Y12" s="443">
        <f t="shared" ref="Y12:AD12" si="2">SUM(Y14:Y149)</f>
        <v>0</v>
      </c>
      <c r="Z12" s="443">
        <f t="shared" si="2"/>
        <v>0</v>
      </c>
      <c r="AA12" s="443">
        <f t="shared" si="2"/>
        <v>0</v>
      </c>
      <c r="AB12" s="443">
        <f t="shared" si="2"/>
        <v>0</v>
      </c>
      <c r="AC12" s="443">
        <f t="shared" si="2"/>
        <v>0</v>
      </c>
      <c r="AD12" s="443">
        <f t="shared" si="2"/>
        <v>0</v>
      </c>
      <c r="AE12" s="337"/>
      <c r="AF12" s="421"/>
    </row>
    <row r="13" spans="1:32" s="91" customFormat="1" x14ac:dyDescent="0.2">
      <c r="B13" s="418"/>
      <c r="C13" s="338"/>
      <c r="D13" s="339"/>
      <c r="E13" s="339"/>
      <c r="F13" s="340"/>
      <c r="G13" s="340"/>
      <c r="H13" s="340"/>
      <c r="I13" s="340"/>
      <c r="J13" s="340"/>
      <c r="K13" s="340"/>
      <c r="L13" s="340"/>
      <c r="M13" s="340"/>
      <c r="N13" s="340"/>
      <c r="O13" s="341"/>
      <c r="P13" s="341"/>
      <c r="Q13" s="340"/>
      <c r="R13" s="340"/>
      <c r="S13" s="340"/>
      <c r="T13" s="340"/>
      <c r="U13" s="340"/>
      <c r="V13" s="340"/>
      <c r="W13" s="340"/>
      <c r="X13" s="340"/>
      <c r="Y13" s="151"/>
      <c r="Z13" s="151"/>
      <c r="AA13" s="151"/>
      <c r="AB13" s="151"/>
      <c r="AC13" s="151"/>
      <c r="AD13" s="151"/>
      <c r="AE13" s="342"/>
      <c r="AF13" s="419"/>
    </row>
    <row r="14" spans="1:32" x14ac:dyDescent="0.2">
      <c r="B14" s="31"/>
      <c r="C14" s="60"/>
      <c r="D14" s="196"/>
      <c r="E14" s="196"/>
      <c r="F14" s="250"/>
      <c r="G14" s="249"/>
      <c r="H14" s="198"/>
      <c r="I14" s="249"/>
      <c r="J14" s="249"/>
      <c r="K14" s="62"/>
      <c r="L14" s="151">
        <f>IF(J14="geen",9999999999,J14)</f>
        <v>0</v>
      </c>
      <c r="M14" s="491">
        <f t="shared" ref="M14:M65" si="3">G14*H14</f>
        <v>0</v>
      </c>
      <c r="N14" s="491">
        <f t="shared" ref="N14:N65" si="4">IF(G14=0,0,(G14*H14)/L14)</f>
        <v>0</v>
      </c>
      <c r="O14" s="492" t="str">
        <f t="shared" ref="O14:O65" si="5">IF(L14=0,"-",(IF(L14&gt;3000,"-",I14+L14-1)))</f>
        <v>-</v>
      </c>
      <c r="P14" s="491">
        <f t="shared" ref="P14:P77" si="6">IF(J14="geen",IF(I14&lt;$R$8,G14*H14,0),IF(I14&gt;=$R$8,0,IF((H14*G14-(R$8-I14)*N14)&lt;0,0,H14*G14-(R$8-I14)*N14)))</f>
        <v>0</v>
      </c>
      <c r="Q14" s="62"/>
      <c r="R14" s="491">
        <f t="shared" ref="R14:R66" si="7">(IF(R$8&lt;$I14,0,IF($O14&lt;=R$8-1,0,$N14)))</f>
        <v>0</v>
      </c>
      <c r="S14" s="491">
        <f t="shared" ref="S14:S66" si="8">(IF(S$8&lt;$I14,0,IF($O14&lt;=S$8-1,0,$N14)))</f>
        <v>0</v>
      </c>
      <c r="T14" s="491">
        <f t="shared" ref="T14:T66" si="9">(IF(T$8&lt;$I14,0,IF($O14&lt;=T$8-1,0,$N14)))</f>
        <v>0</v>
      </c>
      <c r="U14" s="491">
        <f>(IF(U$8&lt;$I14,0,IF($O14&lt;=U$8-1,0,$N14)))</f>
        <v>0</v>
      </c>
      <c r="V14" s="491">
        <f>(IF(V$8&lt;$I14,0,IF($O14&lt;=V$8-1,0,$N14)))</f>
        <v>0</v>
      </c>
      <c r="W14" s="491">
        <f>(IF(W$8&lt;$I14,0,IF($O14&lt;=W$8-1,0,$N14)))</f>
        <v>0</v>
      </c>
      <c r="X14" s="62"/>
      <c r="Y14" s="491">
        <f t="shared" ref="Y14:AD23" si="10">IF(Y$8=$I14,($G14*$H14),0)</f>
        <v>0</v>
      </c>
      <c r="Z14" s="491">
        <f t="shared" si="10"/>
        <v>0</v>
      </c>
      <c r="AA14" s="491">
        <f t="shared" si="10"/>
        <v>0</v>
      </c>
      <c r="AB14" s="491">
        <f t="shared" si="10"/>
        <v>0</v>
      </c>
      <c r="AC14" s="491">
        <f t="shared" si="10"/>
        <v>0</v>
      </c>
      <c r="AD14" s="491">
        <f t="shared" si="10"/>
        <v>0</v>
      </c>
      <c r="AE14" s="63"/>
      <c r="AF14" s="33"/>
    </row>
    <row r="15" spans="1:32" x14ac:dyDescent="0.2">
      <c r="B15" s="31"/>
      <c r="C15" s="60"/>
      <c r="D15" s="196"/>
      <c r="E15" s="196"/>
      <c r="F15" s="250"/>
      <c r="G15" s="249"/>
      <c r="H15" s="198"/>
      <c r="I15" s="249"/>
      <c r="J15" s="249"/>
      <c r="K15" s="62"/>
      <c r="L15" s="151">
        <f t="shared" ref="L15:L67" si="11">IF(J15="geen",9999999999,J15)</f>
        <v>0</v>
      </c>
      <c r="M15" s="491">
        <f t="shared" si="3"/>
        <v>0</v>
      </c>
      <c r="N15" s="491">
        <f t="shared" si="4"/>
        <v>0</v>
      </c>
      <c r="O15" s="492" t="str">
        <f t="shared" si="5"/>
        <v>-</v>
      </c>
      <c r="P15" s="491">
        <f t="shared" si="6"/>
        <v>0</v>
      </c>
      <c r="Q15" s="62"/>
      <c r="R15" s="491">
        <f t="shared" si="7"/>
        <v>0</v>
      </c>
      <c r="S15" s="491">
        <f t="shared" si="8"/>
        <v>0</v>
      </c>
      <c r="T15" s="491">
        <f t="shared" si="9"/>
        <v>0</v>
      </c>
      <c r="U15" s="491">
        <f t="shared" ref="U15:W66" si="12">(IF(U$8&lt;$I15,0,IF($O15&lt;=U$8-1,0,$N15)))</f>
        <v>0</v>
      </c>
      <c r="V15" s="491">
        <f t="shared" si="12"/>
        <v>0</v>
      </c>
      <c r="W15" s="491">
        <f t="shared" si="12"/>
        <v>0</v>
      </c>
      <c r="X15" s="62"/>
      <c r="Y15" s="491">
        <f t="shared" si="10"/>
        <v>0</v>
      </c>
      <c r="Z15" s="491">
        <f t="shared" si="10"/>
        <v>0</v>
      </c>
      <c r="AA15" s="491">
        <f t="shared" si="10"/>
        <v>0</v>
      </c>
      <c r="AB15" s="491">
        <f t="shared" si="10"/>
        <v>0</v>
      </c>
      <c r="AC15" s="491">
        <f t="shared" si="10"/>
        <v>0</v>
      </c>
      <c r="AD15" s="491">
        <f t="shared" si="10"/>
        <v>0</v>
      </c>
      <c r="AE15" s="63"/>
      <c r="AF15" s="33"/>
    </row>
    <row r="16" spans="1:32" x14ac:dyDescent="0.2">
      <c r="B16" s="31"/>
      <c r="C16" s="60"/>
      <c r="D16" s="196"/>
      <c r="E16" s="196"/>
      <c r="F16" s="250"/>
      <c r="G16" s="249"/>
      <c r="H16" s="198"/>
      <c r="I16" s="249"/>
      <c r="J16" s="249"/>
      <c r="K16" s="62"/>
      <c r="L16" s="151">
        <f t="shared" si="11"/>
        <v>0</v>
      </c>
      <c r="M16" s="491">
        <f t="shared" si="3"/>
        <v>0</v>
      </c>
      <c r="N16" s="491">
        <f t="shared" si="4"/>
        <v>0</v>
      </c>
      <c r="O16" s="492" t="str">
        <f t="shared" si="5"/>
        <v>-</v>
      </c>
      <c r="P16" s="491">
        <f t="shared" si="6"/>
        <v>0</v>
      </c>
      <c r="Q16" s="62"/>
      <c r="R16" s="491">
        <f t="shared" si="7"/>
        <v>0</v>
      </c>
      <c r="S16" s="491">
        <f t="shared" si="8"/>
        <v>0</v>
      </c>
      <c r="T16" s="491">
        <f t="shared" si="9"/>
        <v>0</v>
      </c>
      <c r="U16" s="491">
        <f t="shared" si="12"/>
        <v>0</v>
      </c>
      <c r="V16" s="491">
        <f t="shared" si="12"/>
        <v>0</v>
      </c>
      <c r="W16" s="491">
        <f t="shared" si="12"/>
        <v>0</v>
      </c>
      <c r="X16" s="62"/>
      <c r="Y16" s="491">
        <f t="shared" si="10"/>
        <v>0</v>
      </c>
      <c r="Z16" s="491">
        <f t="shared" si="10"/>
        <v>0</v>
      </c>
      <c r="AA16" s="491">
        <f t="shared" si="10"/>
        <v>0</v>
      </c>
      <c r="AB16" s="491">
        <f t="shared" si="10"/>
        <v>0</v>
      </c>
      <c r="AC16" s="491">
        <f t="shared" si="10"/>
        <v>0</v>
      </c>
      <c r="AD16" s="491">
        <f t="shared" si="10"/>
        <v>0</v>
      </c>
      <c r="AE16" s="63"/>
      <c r="AF16" s="33"/>
    </row>
    <row r="17" spans="2:32" x14ac:dyDescent="0.2">
      <c r="B17" s="31"/>
      <c r="C17" s="60"/>
      <c r="D17" s="196"/>
      <c r="E17" s="196"/>
      <c r="F17" s="250"/>
      <c r="G17" s="249"/>
      <c r="H17" s="198"/>
      <c r="I17" s="249"/>
      <c r="J17" s="249"/>
      <c r="K17" s="62"/>
      <c r="L17" s="151">
        <f t="shared" si="11"/>
        <v>0</v>
      </c>
      <c r="M17" s="491">
        <f t="shared" si="3"/>
        <v>0</v>
      </c>
      <c r="N17" s="491">
        <f t="shared" si="4"/>
        <v>0</v>
      </c>
      <c r="O17" s="492" t="str">
        <f t="shared" si="5"/>
        <v>-</v>
      </c>
      <c r="P17" s="491">
        <f t="shared" si="6"/>
        <v>0</v>
      </c>
      <c r="Q17" s="62"/>
      <c r="R17" s="491">
        <f t="shared" si="7"/>
        <v>0</v>
      </c>
      <c r="S17" s="491">
        <f t="shared" si="8"/>
        <v>0</v>
      </c>
      <c r="T17" s="491">
        <f t="shared" si="9"/>
        <v>0</v>
      </c>
      <c r="U17" s="491">
        <f t="shared" si="12"/>
        <v>0</v>
      </c>
      <c r="V17" s="491">
        <f t="shared" si="12"/>
        <v>0</v>
      </c>
      <c r="W17" s="491">
        <f t="shared" si="12"/>
        <v>0</v>
      </c>
      <c r="X17" s="62"/>
      <c r="Y17" s="491">
        <f t="shared" si="10"/>
        <v>0</v>
      </c>
      <c r="Z17" s="491">
        <f t="shared" si="10"/>
        <v>0</v>
      </c>
      <c r="AA17" s="491">
        <f t="shared" si="10"/>
        <v>0</v>
      </c>
      <c r="AB17" s="491">
        <f t="shared" si="10"/>
        <v>0</v>
      </c>
      <c r="AC17" s="491">
        <f t="shared" si="10"/>
        <v>0</v>
      </c>
      <c r="AD17" s="491">
        <f t="shared" si="10"/>
        <v>0</v>
      </c>
      <c r="AE17" s="63"/>
      <c r="AF17" s="33"/>
    </row>
    <row r="18" spans="2:32" x14ac:dyDescent="0.2">
      <c r="B18" s="31"/>
      <c r="C18" s="60"/>
      <c r="D18" s="196"/>
      <c r="E18" s="196"/>
      <c r="F18" s="250"/>
      <c r="G18" s="249"/>
      <c r="H18" s="198"/>
      <c r="I18" s="249"/>
      <c r="J18" s="249"/>
      <c r="K18" s="62"/>
      <c r="L18" s="151">
        <f t="shared" si="11"/>
        <v>0</v>
      </c>
      <c r="M18" s="491">
        <f t="shared" si="3"/>
        <v>0</v>
      </c>
      <c r="N18" s="491">
        <f t="shared" si="4"/>
        <v>0</v>
      </c>
      <c r="O18" s="492" t="str">
        <f t="shared" si="5"/>
        <v>-</v>
      </c>
      <c r="P18" s="491">
        <f t="shared" si="6"/>
        <v>0</v>
      </c>
      <c r="Q18" s="62"/>
      <c r="R18" s="491">
        <f t="shared" si="7"/>
        <v>0</v>
      </c>
      <c r="S18" s="491">
        <f t="shared" si="8"/>
        <v>0</v>
      </c>
      <c r="T18" s="491">
        <f t="shared" si="9"/>
        <v>0</v>
      </c>
      <c r="U18" s="491">
        <f t="shared" si="12"/>
        <v>0</v>
      </c>
      <c r="V18" s="491">
        <f t="shared" si="12"/>
        <v>0</v>
      </c>
      <c r="W18" s="491">
        <f t="shared" si="12"/>
        <v>0</v>
      </c>
      <c r="X18" s="62"/>
      <c r="Y18" s="491">
        <f t="shared" si="10"/>
        <v>0</v>
      </c>
      <c r="Z18" s="491">
        <f t="shared" si="10"/>
        <v>0</v>
      </c>
      <c r="AA18" s="491">
        <f t="shared" si="10"/>
        <v>0</v>
      </c>
      <c r="AB18" s="491">
        <f t="shared" si="10"/>
        <v>0</v>
      </c>
      <c r="AC18" s="491">
        <f t="shared" si="10"/>
        <v>0</v>
      </c>
      <c r="AD18" s="491">
        <f t="shared" si="10"/>
        <v>0</v>
      </c>
      <c r="AE18" s="63"/>
      <c r="AF18" s="33"/>
    </row>
    <row r="19" spans="2:32" x14ac:dyDescent="0.2">
      <c r="B19" s="31"/>
      <c r="C19" s="60"/>
      <c r="D19" s="196"/>
      <c r="E19" s="196"/>
      <c r="F19" s="250"/>
      <c r="G19" s="249"/>
      <c r="H19" s="198"/>
      <c r="I19" s="249"/>
      <c r="J19" s="249"/>
      <c r="K19" s="62"/>
      <c r="L19" s="151">
        <f t="shared" si="11"/>
        <v>0</v>
      </c>
      <c r="M19" s="491">
        <f t="shared" si="3"/>
        <v>0</v>
      </c>
      <c r="N19" s="491">
        <f t="shared" si="4"/>
        <v>0</v>
      </c>
      <c r="O19" s="492" t="str">
        <f t="shared" si="5"/>
        <v>-</v>
      </c>
      <c r="P19" s="491">
        <f t="shared" si="6"/>
        <v>0</v>
      </c>
      <c r="Q19" s="62"/>
      <c r="R19" s="491">
        <f t="shared" si="7"/>
        <v>0</v>
      </c>
      <c r="S19" s="491">
        <f t="shared" si="8"/>
        <v>0</v>
      </c>
      <c r="T19" s="491">
        <f t="shared" si="9"/>
        <v>0</v>
      </c>
      <c r="U19" s="491">
        <f t="shared" si="12"/>
        <v>0</v>
      </c>
      <c r="V19" s="491">
        <f t="shared" si="12"/>
        <v>0</v>
      </c>
      <c r="W19" s="491">
        <f t="shared" si="12"/>
        <v>0</v>
      </c>
      <c r="X19" s="62"/>
      <c r="Y19" s="491">
        <f t="shared" si="10"/>
        <v>0</v>
      </c>
      <c r="Z19" s="491">
        <f t="shared" si="10"/>
        <v>0</v>
      </c>
      <c r="AA19" s="491">
        <f t="shared" si="10"/>
        <v>0</v>
      </c>
      <c r="AB19" s="491">
        <f t="shared" si="10"/>
        <v>0</v>
      </c>
      <c r="AC19" s="491">
        <f t="shared" si="10"/>
        <v>0</v>
      </c>
      <c r="AD19" s="491">
        <f t="shared" si="10"/>
        <v>0</v>
      </c>
      <c r="AE19" s="63"/>
      <c r="AF19" s="33"/>
    </row>
    <row r="20" spans="2:32" x14ac:dyDescent="0.2">
      <c r="B20" s="31"/>
      <c r="C20" s="60"/>
      <c r="D20" s="196"/>
      <c r="E20" s="196"/>
      <c r="F20" s="250"/>
      <c r="G20" s="249"/>
      <c r="H20" s="198"/>
      <c r="I20" s="249"/>
      <c r="J20" s="249"/>
      <c r="K20" s="62"/>
      <c r="L20" s="151">
        <f t="shared" si="11"/>
        <v>0</v>
      </c>
      <c r="M20" s="491">
        <f t="shared" si="3"/>
        <v>0</v>
      </c>
      <c r="N20" s="491">
        <f t="shared" si="4"/>
        <v>0</v>
      </c>
      <c r="O20" s="492" t="str">
        <f t="shared" si="5"/>
        <v>-</v>
      </c>
      <c r="P20" s="491">
        <f t="shared" si="6"/>
        <v>0</v>
      </c>
      <c r="Q20" s="62"/>
      <c r="R20" s="491">
        <f t="shared" si="7"/>
        <v>0</v>
      </c>
      <c r="S20" s="491">
        <f t="shared" si="8"/>
        <v>0</v>
      </c>
      <c r="T20" s="491">
        <f t="shared" si="9"/>
        <v>0</v>
      </c>
      <c r="U20" s="491">
        <f t="shared" si="12"/>
        <v>0</v>
      </c>
      <c r="V20" s="491">
        <f t="shared" si="12"/>
        <v>0</v>
      </c>
      <c r="W20" s="491">
        <f t="shared" si="12"/>
        <v>0</v>
      </c>
      <c r="X20" s="62"/>
      <c r="Y20" s="491">
        <f t="shared" si="10"/>
        <v>0</v>
      </c>
      <c r="Z20" s="491">
        <f t="shared" si="10"/>
        <v>0</v>
      </c>
      <c r="AA20" s="491">
        <f t="shared" si="10"/>
        <v>0</v>
      </c>
      <c r="AB20" s="491">
        <f t="shared" si="10"/>
        <v>0</v>
      </c>
      <c r="AC20" s="491">
        <f t="shared" si="10"/>
        <v>0</v>
      </c>
      <c r="AD20" s="491">
        <f t="shared" si="10"/>
        <v>0</v>
      </c>
      <c r="AE20" s="63"/>
      <c r="AF20" s="33"/>
    </row>
    <row r="21" spans="2:32" x14ac:dyDescent="0.2">
      <c r="B21" s="31"/>
      <c r="C21" s="60"/>
      <c r="D21" s="196"/>
      <c r="E21" s="196"/>
      <c r="F21" s="250"/>
      <c r="G21" s="249"/>
      <c r="H21" s="198"/>
      <c r="I21" s="249"/>
      <c r="J21" s="249"/>
      <c r="K21" s="62"/>
      <c r="L21" s="151">
        <f t="shared" si="11"/>
        <v>0</v>
      </c>
      <c r="M21" s="491">
        <f t="shared" si="3"/>
        <v>0</v>
      </c>
      <c r="N21" s="491">
        <f t="shared" si="4"/>
        <v>0</v>
      </c>
      <c r="O21" s="492" t="str">
        <f t="shared" si="5"/>
        <v>-</v>
      </c>
      <c r="P21" s="491">
        <f t="shared" si="6"/>
        <v>0</v>
      </c>
      <c r="Q21" s="62"/>
      <c r="R21" s="491">
        <f t="shared" si="7"/>
        <v>0</v>
      </c>
      <c r="S21" s="491">
        <f t="shared" si="8"/>
        <v>0</v>
      </c>
      <c r="T21" s="491">
        <f t="shared" si="9"/>
        <v>0</v>
      </c>
      <c r="U21" s="491">
        <f t="shared" si="12"/>
        <v>0</v>
      </c>
      <c r="V21" s="491">
        <f t="shared" si="12"/>
        <v>0</v>
      </c>
      <c r="W21" s="491">
        <f t="shared" si="12"/>
        <v>0</v>
      </c>
      <c r="X21" s="62"/>
      <c r="Y21" s="491">
        <f t="shared" si="10"/>
        <v>0</v>
      </c>
      <c r="Z21" s="491">
        <f t="shared" si="10"/>
        <v>0</v>
      </c>
      <c r="AA21" s="491">
        <f t="shared" si="10"/>
        <v>0</v>
      </c>
      <c r="AB21" s="491">
        <f t="shared" si="10"/>
        <v>0</v>
      </c>
      <c r="AC21" s="491">
        <f t="shared" si="10"/>
        <v>0</v>
      </c>
      <c r="AD21" s="491">
        <f t="shared" si="10"/>
        <v>0</v>
      </c>
      <c r="AE21" s="63"/>
      <c r="AF21" s="33"/>
    </row>
    <row r="22" spans="2:32" x14ac:dyDescent="0.2">
      <c r="B22" s="31"/>
      <c r="C22" s="60"/>
      <c r="D22" s="196"/>
      <c r="E22" s="196"/>
      <c r="F22" s="250"/>
      <c r="G22" s="249"/>
      <c r="H22" s="198"/>
      <c r="I22" s="249"/>
      <c r="J22" s="249"/>
      <c r="K22" s="62"/>
      <c r="L22" s="151">
        <f t="shared" si="11"/>
        <v>0</v>
      </c>
      <c r="M22" s="491">
        <f t="shared" si="3"/>
        <v>0</v>
      </c>
      <c r="N22" s="491">
        <f t="shared" si="4"/>
        <v>0</v>
      </c>
      <c r="O22" s="492" t="str">
        <f t="shared" si="5"/>
        <v>-</v>
      </c>
      <c r="P22" s="491">
        <f t="shared" si="6"/>
        <v>0</v>
      </c>
      <c r="Q22" s="62"/>
      <c r="R22" s="491">
        <f t="shared" si="7"/>
        <v>0</v>
      </c>
      <c r="S22" s="491">
        <f t="shared" si="8"/>
        <v>0</v>
      </c>
      <c r="T22" s="491">
        <f t="shared" si="9"/>
        <v>0</v>
      </c>
      <c r="U22" s="491">
        <f t="shared" si="12"/>
        <v>0</v>
      </c>
      <c r="V22" s="491">
        <f t="shared" si="12"/>
        <v>0</v>
      </c>
      <c r="W22" s="491">
        <f t="shared" si="12"/>
        <v>0</v>
      </c>
      <c r="X22" s="62"/>
      <c r="Y22" s="491">
        <f t="shared" si="10"/>
        <v>0</v>
      </c>
      <c r="Z22" s="491">
        <f t="shared" si="10"/>
        <v>0</v>
      </c>
      <c r="AA22" s="491">
        <f t="shared" si="10"/>
        <v>0</v>
      </c>
      <c r="AB22" s="491">
        <f t="shared" si="10"/>
        <v>0</v>
      </c>
      <c r="AC22" s="491">
        <f t="shared" si="10"/>
        <v>0</v>
      </c>
      <c r="AD22" s="491">
        <f t="shared" si="10"/>
        <v>0</v>
      </c>
      <c r="AE22" s="63"/>
      <c r="AF22" s="33"/>
    </row>
    <row r="23" spans="2:32" x14ac:dyDescent="0.2">
      <c r="B23" s="31"/>
      <c r="C23" s="60"/>
      <c r="D23" s="196"/>
      <c r="E23" s="196"/>
      <c r="F23" s="250"/>
      <c r="G23" s="249"/>
      <c r="H23" s="198"/>
      <c r="I23" s="249"/>
      <c r="J23" s="249"/>
      <c r="K23" s="62"/>
      <c r="L23" s="151">
        <f t="shared" si="11"/>
        <v>0</v>
      </c>
      <c r="M23" s="491">
        <f t="shared" si="3"/>
        <v>0</v>
      </c>
      <c r="N23" s="491">
        <f t="shared" si="4"/>
        <v>0</v>
      </c>
      <c r="O23" s="492" t="str">
        <f t="shared" si="5"/>
        <v>-</v>
      </c>
      <c r="P23" s="491">
        <f t="shared" si="6"/>
        <v>0</v>
      </c>
      <c r="Q23" s="62"/>
      <c r="R23" s="491">
        <f t="shared" si="7"/>
        <v>0</v>
      </c>
      <c r="S23" s="491">
        <f t="shared" si="8"/>
        <v>0</v>
      </c>
      <c r="T23" s="491">
        <f t="shared" si="9"/>
        <v>0</v>
      </c>
      <c r="U23" s="491">
        <f t="shared" si="12"/>
        <v>0</v>
      </c>
      <c r="V23" s="491">
        <f t="shared" si="12"/>
        <v>0</v>
      </c>
      <c r="W23" s="491">
        <f t="shared" si="12"/>
        <v>0</v>
      </c>
      <c r="X23" s="62"/>
      <c r="Y23" s="491">
        <f t="shared" si="10"/>
        <v>0</v>
      </c>
      <c r="Z23" s="491">
        <f t="shared" si="10"/>
        <v>0</v>
      </c>
      <c r="AA23" s="491">
        <f t="shared" si="10"/>
        <v>0</v>
      </c>
      <c r="AB23" s="491">
        <f t="shared" si="10"/>
        <v>0</v>
      </c>
      <c r="AC23" s="491">
        <f t="shared" si="10"/>
        <v>0</v>
      </c>
      <c r="AD23" s="491">
        <f t="shared" si="10"/>
        <v>0</v>
      </c>
      <c r="AE23" s="63"/>
      <c r="AF23" s="33"/>
    </row>
    <row r="24" spans="2:32" x14ac:dyDescent="0.2">
      <c r="B24" s="31"/>
      <c r="C24" s="60"/>
      <c r="D24" s="196"/>
      <c r="E24" s="196"/>
      <c r="F24" s="250"/>
      <c r="G24" s="249"/>
      <c r="H24" s="198"/>
      <c r="I24" s="249"/>
      <c r="J24" s="249"/>
      <c r="K24" s="62"/>
      <c r="L24" s="151">
        <f t="shared" si="11"/>
        <v>0</v>
      </c>
      <c r="M24" s="491">
        <f t="shared" si="3"/>
        <v>0</v>
      </c>
      <c r="N24" s="491">
        <f t="shared" si="4"/>
        <v>0</v>
      </c>
      <c r="O24" s="492" t="str">
        <f t="shared" si="5"/>
        <v>-</v>
      </c>
      <c r="P24" s="491">
        <f t="shared" si="6"/>
        <v>0</v>
      </c>
      <c r="Q24" s="62"/>
      <c r="R24" s="491">
        <f t="shared" si="7"/>
        <v>0</v>
      </c>
      <c r="S24" s="491">
        <f t="shared" si="8"/>
        <v>0</v>
      </c>
      <c r="T24" s="491">
        <f t="shared" si="9"/>
        <v>0</v>
      </c>
      <c r="U24" s="491">
        <f t="shared" si="12"/>
        <v>0</v>
      </c>
      <c r="V24" s="491">
        <f t="shared" si="12"/>
        <v>0</v>
      </c>
      <c r="W24" s="491">
        <f t="shared" si="12"/>
        <v>0</v>
      </c>
      <c r="X24" s="62"/>
      <c r="Y24" s="491">
        <f t="shared" ref="Y24:AD33" si="13">IF(Y$8=$I24,($G24*$H24),0)</f>
        <v>0</v>
      </c>
      <c r="Z24" s="491">
        <f t="shared" si="13"/>
        <v>0</v>
      </c>
      <c r="AA24" s="491">
        <f t="shared" si="13"/>
        <v>0</v>
      </c>
      <c r="AB24" s="491">
        <f t="shared" si="13"/>
        <v>0</v>
      </c>
      <c r="AC24" s="491">
        <f t="shared" si="13"/>
        <v>0</v>
      </c>
      <c r="AD24" s="491">
        <f t="shared" si="13"/>
        <v>0</v>
      </c>
      <c r="AE24" s="63"/>
      <c r="AF24" s="33"/>
    </row>
    <row r="25" spans="2:32" x14ac:dyDescent="0.2">
      <c r="B25" s="31"/>
      <c r="C25" s="60"/>
      <c r="D25" s="196"/>
      <c r="E25" s="196"/>
      <c r="F25" s="250"/>
      <c r="G25" s="249"/>
      <c r="H25" s="198"/>
      <c r="I25" s="249"/>
      <c r="J25" s="249"/>
      <c r="K25" s="62"/>
      <c r="L25" s="151">
        <f t="shared" si="11"/>
        <v>0</v>
      </c>
      <c r="M25" s="491">
        <f t="shared" si="3"/>
        <v>0</v>
      </c>
      <c r="N25" s="491">
        <f t="shared" si="4"/>
        <v>0</v>
      </c>
      <c r="O25" s="492" t="str">
        <f t="shared" si="5"/>
        <v>-</v>
      </c>
      <c r="P25" s="491">
        <f t="shared" si="6"/>
        <v>0</v>
      </c>
      <c r="Q25" s="62"/>
      <c r="R25" s="491">
        <f t="shared" si="7"/>
        <v>0</v>
      </c>
      <c r="S25" s="491">
        <f t="shared" si="8"/>
        <v>0</v>
      </c>
      <c r="T25" s="491">
        <f t="shared" si="9"/>
        <v>0</v>
      </c>
      <c r="U25" s="491">
        <f t="shared" si="12"/>
        <v>0</v>
      </c>
      <c r="V25" s="491">
        <f t="shared" si="12"/>
        <v>0</v>
      </c>
      <c r="W25" s="491">
        <f t="shared" si="12"/>
        <v>0</v>
      </c>
      <c r="X25" s="62"/>
      <c r="Y25" s="491">
        <f t="shared" si="13"/>
        <v>0</v>
      </c>
      <c r="Z25" s="491">
        <f t="shared" si="13"/>
        <v>0</v>
      </c>
      <c r="AA25" s="491">
        <f t="shared" si="13"/>
        <v>0</v>
      </c>
      <c r="AB25" s="491">
        <f t="shared" si="13"/>
        <v>0</v>
      </c>
      <c r="AC25" s="491">
        <f t="shared" si="13"/>
        <v>0</v>
      </c>
      <c r="AD25" s="491">
        <f t="shared" si="13"/>
        <v>0</v>
      </c>
      <c r="AE25" s="63"/>
      <c r="AF25" s="33"/>
    </row>
    <row r="26" spans="2:32" x14ac:dyDescent="0.2">
      <c r="B26" s="31"/>
      <c r="C26" s="60"/>
      <c r="D26" s="196"/>
      <c r="E26" s="196"/>
      <c r="F26" s="250"/>
      <c r="G26" s="249"/>
      <c r="H26" s="198"/>
      <c r="I26" s="249"/>
      <c r="J26" s="249"/>
      <c r="K26" s="62"/>
      <c r="L26" s="151">
        <f t="shared" si="11"/>
        <v>0</v>
      </c>
      <c r="M26" s="491">
        <f t="shared" si="3"/>
        <v>0</v>
      </c>
      <c r="N26" s="491">
        <f t="shared" si="4"/>
        <v>0</v>
      </c>
      <c r="O26" s="492" t="str">
        <f t="shared" si="5"/>
        <v>-</v>
      </c>
      <c r="P26" s="491">
        <f t="shared" si="6"/>
        <v>0</v>
      </c>
      <c r="Q26" s="62"/>
      <c r="R26" s="491">
        <f t="shared" si="7"/>
        <v>0</v>
      </c>
      <c r="S26" s="491">
        <f t="shared" si="8"/>
        <v>0</v>
      </c>
      <c r="T26" s="491">
        <f t="shared" si="9"/>
        <v>0</v>
      </c>
      <c r="U26" s="491">
        <f t="shared" si="12"/>
        <v>0</v>
      </c>
      <c r="V26" s="491">
        <f t="shared" si="12"/>
        <v>0</v>
      </c>
      <c r="W26" s="491">
        <f t="shared" si="12"/>
        <v>0</v>
      </c>
      <c r="X26" s="62"/>
      <c r="Y26" s="491">
        <f t="shared" si="13"/>
        <v>0</v>
      </c>
      <c r="Z26" s="491">
        <f t="shared" si="13"/>
        <v>0</v>
      </c>
      <c r="AA26" s="491">
        <f t="shared" si="13"/>
        <v>0</v>
      </c>
      <c r="AB26" s="491">
        <f t="shared" si="13"/>
        <v>0</v>
      </c>
      <c r="AC26" s="491">
        <f t="shared" si="13"/>
        <v>0</v>
      </c>
      <c r="AD26" s="491">
        <f t="shared" si="13"/>
        <v>0</v>
      </c>
      <c r="AE26" s="63"/>
      <c r="AF26" s="33"/>
    </row>
    <row r="27" spans="2:32" x14ac:dyDescent="0.2">
      <c r="B27" s="31"/>
      <c r="C27" s="60"/>
      <c r="D27" s="196"/>
      <c r="E27" s="196"/>
      <c r="F27" s="250"/>
      <c r="G27" s="249"/>
      <c r="H27" s="198"/>
      <c r="I27" s="249"/>
      <c r="J27" s="249"/>
      <c r="K27" s="62"/>
      <c r="L27" s="151">
        <f t="shared" si="11"/>
        <v>0</v>
      </c>
      <c r="M27" s="491">
        <f t="shared" si="3"/>
        <v>0</v>
      </c>
      <c r="N27" s="491">
        <f t="shared" si="4"/>
        <v>0</v>
      </c>
      <c r="O27" s="492" t="str">
        <f t="shared" si="5"/>
        <v>-</v>
      </c>
      <c r="P27" s="491">
        <f t="shared" si="6"/>
        <v>0</v>
      </c>
      <c r="Q27" s="62"/>
      <c r="R27" s="491">
        <f t="shared" si="7"/>
        <v>0</v>
      </c>
      <c r="S27" s="491">
        <f t="shared" si="8"/>
        <v>0</v>
      </c>
      <c r="T27" s="491">
        <f t="shared" si="9"/>
        <v>0</v>
      </c>
      <c r="U27" s="491">
        <f t="shared" si="12"/>
        <v>0</v>
      </c>
      <c r="V27" s="491">
        <f t="shared" si="12"/>
        <v>0</v>
      </c>
      <c r="W27" s="491">
        <f t="shared" si="12"/>
        <v>0</v>
      </c>
      <c r="X27" s="62"/>
      <c r="Y27" s="491">
        <f t="shared" si="13"/>
        <v>0</v>
      </c>
      <c r="Z27" s="491">
        <f t="shared" si="13"/>
        <v>0</v>
      </c>
      <c r="AA27" s="491">
        <f t="shared" si="13"/>
        <v>0</v>
      </c>
      <c r="AB27" s="491">
        <f t="shared" si="13"/>
        <v>0</v>
      </c>
      <c r="AC27" s="491">
        <f t="shared" si="13"/>
        <v>0</v>
      </c>
      <c r="AD27" s="491">
        <f t="shared" si="13"/>
        <v>0</v>
      </c>
      <c r="AE27" s="63"/>
      <c r="AF27" s="33"/>
    </row>
    <row r="28" spans="2:32" x14ac:dyDescent="0.2">
      <c r="B28" s="31"/>
      <c r="C28" s="60"/>
      <c r="D28" s="196"/>
      <c r="E28" s="196"/>
      <c r="F28" s="250"/>
      <c r="G28" s="249"/>
      <c r="H28" s="198"/>
      <c r="I28" s="249"/>
      <c r="J28" s="249"/>
      <c r="K28" s="62"/>
      <c r="L28" s="151">
        <f t="shared" si="11"/>
        <v>0</v>
      </c>
      <c r="M28" s="491">
        <f t="shared" si="3"/>
        <v>0</v>
      </c>
      <c r="N28" s="491">
        <f t="shared" si="4"/>
        <v>0</v>
      </c>
      <c r="O28" s="492" t="str">
        <f t="shared" si="5"/>
        <v>-</v>
      </c>
      <c r="P28" s="491">
        <f t="shared" si="6"/>
        <v>0</v>
      </c>
      <c r="Q28" s="62"/>
      <c r="R28" s="491">
        <f t="shared" si="7"/>
        <v>0</v>
      </c>
      <c r="S28" s="491">
        <f t="shared" si="8"/>
        <v>0</v>
      </c>
      <c r="T28" s="491">
        <f t="shared" si="9"/>
        <v>0</v>
      </c>
      <c r="U28" s="491">
        <f t="shared" si="12"/>
        <v>0</v>
      </c>
      <c r="V28" s="491">
        <f t="shared" si="12"/>
        <v>0</v>
      </c>
      <c r="W28" s="491">
        <f t="shared" si="12"/>
        <v>0</v>
      </c>
      <c r="X28" s="62"/>
      <c r="Y28" s="491">
        <f t="shared" si="13"/>
        <v>0</v>
      </c>
      <c r="Z28" s="491">
        <f t="shared" si="13"/>
        <v>0</v>
      </c>
      <c r="AA28" s="491">
        <f t="shared" si="13"/>
        <v>0</v>
      </c>
      <c r="AB28" s="491">
        <f t="shared" si="13"/>
        <v>0</v>
      </c>
      <c r="AC28" s="491">
        <f t="shared" si="13"/>
        <v>0</v>
      </c>
      <c r="AD28" s="491">
        <f t="shared" si="13"/>
        <v>0</v>
      </c>
      <c r="AE28" s="63"/>
      <c r="AF28" s="33"/>
    </row>
    <row r="29" spans="2:32" x14ac:dyDescent="0.2">
      <c r="B29" s="31"/>
      <c r="C29" s="60"/>
      <c r="D29" s="196"/>
      <c r="E29" s="196"/>
      <c r="F29" s="250"/>
      <c r="G29" s="249"/>
      <c r="H29" s="198"/>
      <c r="I29" s="249"/>
      <c r="J29" s="249"/>
      <c r="K29" s="62"/>
      <c r="L29" s="151">
        <f t="shared" si="11"/>
        <v>0</v>
      </c>
      <c r="M29" s="491">
        <f t="shared" si="3"/>
        <v>0</v>
      </c>
      <c r="N29" s="491">
        <f t="shared" si="4"/>
        <v>0</v>
      </c>
      <c r="O29" s="492" t="str">
        <f t="shared" si="5"/>
        <v>-</v>
      </c>
      <c r="P29" s="491">
        <f t="shared" si="6"/>
        <v>0</v>
      </c>
      <c r="Q29" s="62"/>
      <c r="R29" s="491">
        <f t="shared" si="7"/>
        <v>0</v>
      </c>
      <c r="S29" s="491">
        <f t="shared" si="8"/>
        <v>0</v>
      </c>
      <c r="T29" s="491">
        <f t="shared" si="9"/>
        <v>0</v>
      </c>
      <c r="U29" s="491">
        <f t="shared" si="12"/>
        <v>0</v>
      </c>
      <c r="V29" s="491">
        <f t="shared" si="12"/>
        <v>0</v>
      </c>
      <c r="W29" s="491">
        <f t="shared" si="12"/>
        <v>0</v>
      </c>
      <c r="X29" s="62"/>
      <c r="Y29" s="491">
        <f t="shared" si="13"/>
        <v>0</v>
      </c>
      <c r="Z29" s="491">
        <f t="shared" si="13"/>
        <v>0</v>
      </c>
      <c r="AA29" s="491">
        <f t="shared" si="13"/>
        <v>0</v>
      </c>
      <c r="AB29" s="491">
        <f t="shared" si="13"/>
        <v>0</v>
      </c>
      <c r="AC29" s="491">
        <f t="shared" si="13"/>
        <v>0</v>
      </c>
      <c r="AD29" s="491">
        <f t="shared" si="13"/>
        <v>0</v>
      </c>
      <c r="AE29" s="63"/>
      <c r="AF29" s="33"/>
    </row>
    <row r="30" spans="2:32" x14ac:dyDescent="0.2">
      <c r="B30" s="31"/>
      <c r="C30" s="60"/>
      <c r="D30" s="196"/>
      <c r="E30" s="196"/>
      <c r="F30" s="250"/>
      <c r="G30" s="249"/>
      <c r="H30" s="198"/>
      <c r="I30" s="249"/>
      <c r="J30" s="249"/>
      <c r="K30" s="62"/>
      <c r="L30" s="151">
        <f t="shared" si="11"/>
        <v>0</v>
      </c>
      <c r="M30" s="491">
        <f t="shared" si="3"/>
        <v>0</v>
      </c>
      <c r="N30" s="491">
        <f t="shared" si="4"/>
        <v>0</v>
      </c>
      <c r="O30" s="492" t="str">
        <f t="shared" si="5"/>
        <v>-</v>
      </c>
      <c r="P30" s="491">
        <f t="shared" si="6"/>
        <v>0</v>
      </c>
      <c r="Q30" s="62"/>
      <c r="R30" s="491">
        <f t="shared" si="7"/>
        <v>0</v>
      </c>
      <c r="S30" s="491">
        <f t="shared" si="8"/>
        <v>0</v>
      </c>
      <c r="T30" s="491">
        <f t="shared" si="9"/>
        <v>0</v>
      </c>
      <c r="U30" s="491">
        <f t="shared" si="12"/>
        <v>0</v>
      </c>
      <c r="V30" s="491">
        <f t="shared" si="12"/>
        <v>0</v>
      </c>
      <c r="W30" s="491">
        <f t="shared" si="12"/>
        <v>0</v>
      </c>
      <c r="X30" s="62"/>
      <c r="Y30" s="491">
        <f t="shared" si="13"/>
        <v>0</v>
      </c>
      <c r="Z30" s="491">
        <f t="shared" si="13"/>
        <v>0</v>
      </c>
      <c r="AA30" s="491">
        <f t="shared" si="13"/>
        <v>0</v>
      </c>
      <c r="AB30" s="491">
        <f t="shared" si="13"/>
        <v>0</v>
      </c>
      <c r="AC30" s="491">
        <f t="shared" si="13"/>
        <v>0</v>
      </c>
      <c r="AD30" s="491">
        <f t="shared" si="13"/>
        <v>0</v>
      </c>
      <c r="AE30" s="63"/>
      <c r="AF30" s="33"/>
    </row>
    <row r="31" spans="2:32" x14ac:dyDescent="0.2">
      <c r="B31" s="31"/>
      <c r="C31" s="60"/>
      <c r="D31" s="196"/>
      <c r="E31" s="196"/>
      <c r="F31" s="250"/>
      <c r="G31" s="249"/>
      <c r="H31" s="198"/>
      <c r="I31" s="249"/>
      <c r="J31" s="249"/>
      <c r="K31" s="62"/>
      <c r="L31" s="151">
        <f t="shared" si="11"/>
        <v>0</v>
      </c>
      <c r="M31" s="491">
        <f t="shared" si="3"/>
        <v>0</v>
      </c>
      <c r="N31" s="491">
        <f t="shared" si="4"/>
        <v>0</v>
      </c>
      <c r="O31" s="492" t="str">
        <f t="shared" si="5"/>
        <v>-</v>
      </c>
      <c r="P31" s="491">
        <f t="shared" si="6"/>
        <v>0</v>
      </c>
      <c r="Q31" s="62"/>
      <c r="R31" s="491">
        <f t="shared" si="7"/>
        <v>0</v>
      </c>
      <c r="S31" s="491">
        <f t="shared" si="8"/>
        <v>0</v>
      </c>
      <c r="T31" s="491">
        <f t="shared" si="9"/>
        <v>0</v>
      </c>
      <c r="U31" s="491">
        <f t="shared" si="12"/>
        <v>0</v>
      </c>
      <c r="V31" s="491">
        <f t="shared" si="12"/>
        <v>0</v>
      </c>
      <c r="W31" s="491">
        <f t="shared" si="12"/>
        <v>0</v>
      </c>
      <c r="X31" s="62"/>
      <c r="Y31" s="491">
        <f t="shared" si="13"/>
        <v>0</v>
      </c>
      <c r="Z31" s="491">
        <f t="shared" si="13"/>
        <v>0</v>
      </c>
      <c r="AA31" s="491">
        <f t="shared" si="13"/>
        <v>0</v>
      </c>
      <c r="AB31" s="491">
        <f t="shared" si="13"/>
        <v>0</v>
      </c>
      <c r="AC31" s="491">
        <f t="shared" si="13"/>
        <v>0</v>
      </c>
      <c r="AD31" s="491">
        <f t="shared" si="13"/>
        <v>0</v>
      </c>
      <c r="AE31" s="63"/>
      <c r="AF31" s="33"/>
    </row>
    <row r="32" spans="2:32" x14ac:dyDescent="0.2">
      <c r="B32" s="31"/>
      <c r="C32" s="60"/>
      <c r="D32" s="196"/>
      <c r="E32" s="196"/>
      <c r="F32" s="250"/>
      <c r="G32" s="249"/>
      <c r="H32" s="198"/>
      <c r="I32" s="249"/>
      <c r="J32" s="249"/>
      <c r="K32" s="62"/>
      <c r="L32" s="151">
        <f t="shared" si="11"/>
        <v>0</v>
      </c>
      <c r="M32" s="491">
        <f t="shared" si="3"/>
        <v>0</v>
      </c>
      <c r="N32" s="491">
        <f t="shared" si="4"/>
        <v>0</v>
      </c>
      <c r="O32" s="492" t="str">
        <f t="shared" si="5"/>
        <v>-</v>
      </c>
      <c r="P32" s="491">
        <f t="shared" si="6"/>
        <v>0</v>
      </c>
      <c r="Q32" s="62"/>
      <c r="R32" s="491">
        <f t="shared" si="7"/>
        <v>0</v>
      </c>
      <c r="S32" s="491">
        <f t="shared" si="8"/>
        <v>0</v>
      </c>
      <c r="T32" s="491">
        <f t="shared" si="9"/>
        <v>0</v>
      </c>
      <c r="U32" s="491">
        <f t="shared" si="12"/>
        <v>0</v>
      </c>
      <c r="V32" s="491">
        <f t="shared" si="12"/>
        <v>0</v>
      </c>
      <c r="W32" s="491">
        <f t="shared" si="12"/>
        <v>0</v>
      </c>
      <c r="X32" s="62"/>
      <c r="Y32" s="491">
        <f t="shared" si="13"/>
        <v>0</v>
      </c>
      <c r="Z32" s="491">
        <f t="shared" si="13"/>
        <v>0</v>
      </c>
      <c r="AA32" s="491">
        <f t="shared" si="13"/>
        <v>0</v>
      </c>
      <c r="AB32" s="491">
        <f t="shared" si="13"/>
        <v>0</v>
      </c>
      <c r="AC32" s="491">
        <f t="shared" si="13"/>
        <v>0</v>
      </c>
      <c r="AD32" s="491">
        <f t="shared" si="13"/>
        <v>0</v>
      </c>
      <c r="AE32" s="63"/>
      <c r="AF32" s="33"/>
    </row>
    <row r="33" spans="2:32" x14ac:dyDescent="0.2">
      <c r="B33" s="31"/>
      <c r="C33" s="60"/>
      <c r="D33" s="196"/>
      <c r="E33" s="196"/>
      <c r="F33" s="250"/>
      <c r="G33" s="249"/>
      <c r="H33" s="198"/>
      <c r="I33" s="249"/>
      <c r="J33" s="249"/>
      <c r="K33" s="62"/>
      <c r="L33" s="151">
        <f t="shared" si="11"/>
        <v>0</v>
      </c>
      <c r="M33" s="491">
        <f t="shared" si="3"/>
        <v>0</v>
      </c>
      <c r="N33" s="491">
        <f t="shared" si="4"/>
        <v>0</v>
      </c>
      <c r="O33" s="492" t="str">
        <f t="shared" si="5"/>
        <v>-</v>
      </c>
      <c r="P33" s="491">
        <f t="shared" si="6"/>
        <v>0</v>
      </c>
      <c r="Q33" s="62"/>
      <c r="R33" s="491">
        <f t="shared" si="7"/>
        <v>0</v>
      </c>
      <c r="S33" s="491">
        <f t="shared" si="8"/>
        <v>0</v>
      </c>
      <c r="T33" s="491">
        <f t="shared" si="9"/>
        <v>0</v>
      </c>
      <c r="U33" s="491">
        <f t="shared" si="12"/>
        <v>0</v>
      </c>
      <c r="V33" s="491">
        <f t="shared" si="12"/>
        <v>0</v>
      </c>
      <c r="W33" s="491">
        <f t="shared" si="12"/>
        <v>0</v>
      </c>
      <c r="X33" s="62"/>
      <c r="Y33" s="491">
        <f t="shared" si="13"/>
        <v>0</v>
      </c>
      <c r="Z33" s="491">
        <f t="shared" si="13"/>
        <v>0</v>
      </c>
      <c r="AA33" s="491">
        <f t="shared" si="13"/>
        <v>0</v>
      </c>
      <c r="AB33" s="491">
        <f t="shared" si="13"/>
        <v>0</v>
      </c>
      <c r="AC33" s="491">
        <f t="shared" si="13"/>
        <v>0</v>
      </c>
      <c r="AD33" s="491">
        <f t="shared" si="13"/>
        <v>0</v>
      </c>
      <c r="AE33" s="63"/>
      <c r="AF33" s="33"/>
    </row>
    <row r="34" spans="2:32" x14ac:dyDescent="0.2">
      <c r="B34" s="31"/>
      <c r="C34" s="60"/>
      <c r="D34" s="196"/>
      <c r="E34" s="196"/>
      <c r="F34" s="250"/>
      <c r="G34" s="249"/>
      <c r="H34" s="198"/>
      <c r="I34" s="249"/>
      <c r="J34" s="249"/>
      <c r="K34" s="62"/>
      <c r="L34" s="151">
        <f t="shared" si="11"/>
        <v>0</v>
      </c>
      <c r="M34" s="491">
        <f t="shared" si="3"/>
        <v>0</v>
      </c>
      <c r="N34" s="491">
        <f t="shared" si="4"/>
        <v>0</v>
      </c>
      <c r="O34" s="492" t="str">
        <f t="shared" si="5"/>
        <v>-</v>
      </c>
      <c r="P34" s="491">
        <f t="shared" si="6"/>
        <v>0</v>
      </c>
      <c r="Q34" s="62"/>
      <c r="R34" s="491">
        <f t="shared" si="7"/>
        <v>0</v>
      </c>
      <c r="S34" s="491">
        <f t="shared" si="8"/>
        <v>0</v>
      </c>
      <c r="T34" s="491">
        <f t="shared" si="9"/>
        <v>0</v>
      </c>
      <c r="U34" s="491">
        <f t="shared" si="12"/>
        <v>0</v>
      </c>
      <c r="V34" s="491">
        <f t="shared" si="12"/>
        <v>0</v>
      </c>
      <c r="W34" s="491">
        <f t="shared" si="12"/>
        <v>0</v>
      </c>
      <c r="X34" s="62"/>
      <c r="Y34" s="491">
        <f t="shared" ref="Y34:AD43" si="14">IF(Y$8=$I34,($G34*$H34),0)</f>
        <v>0</v>
      </c>
      <c r="Z34" s="491">
        <f t="shared" si="14"/>
        <v>0</v>
      </c>
      <c r="AA34" s="491">
        <f t="shared" si="14"/>
        <v>0</v>
      </c>
      <c r="AB34" s="491">
        <f t="shared" si="14"/>
        <v>0</v>
      </c>
      <c r="AC34" s="491">
        <f t="shared" si="14"/>
        <v>0</v>
      </c>
      <c r="AD34" s="491">
        <f t="shared" si="14"/>
        <v>0</v>
      </c>
      <c r="AE34" s="63"/>
      <c r="AF34" s="33"/>
    </row>
    <row r="35" spans="2:32" x14ac:dyDescent="0.2">
      <c r="B35" s="31"/>
      <c r="C35" s="60"/>
      <c r="D35" s="196"/>
      <c r="E35" s="196"/>
      <c r="F35" s="250"/>
      <c r="G35" s="249"/>
      <c r="H35" s="198"/>
      <c r="I35" s="249"/>
      <c r="J35" s="249"/>
      <c r="K35" s="62"/>
      <c r="L35" s="151">
        <f t="shared" si="11"/>
        <v>0</v>
      </c>
      <c r="M35" s="491">
        <f t="shared" si="3"/>
        <v>0</v>
      </c>
      <c r="N35" s="491">
        <f t="shared" si="4"/>
        <v>0</v>
      </c>
      <c r="O35" s="492" t="str">
        <f t="shared" si="5"/>
        <v>-</v>
      </c>
      <c r="P35" s="491">
        <f t="shared" si="6"/>
        <v>0</v>
      </c>
      <c r="Q35" s="62"/>
      <c r="R35" s="491">
        <f t="shared" si="7"/>
        <v>0</v>
      </c>
      <c r="S35" s="491">
        <f t="shared" si="8"/>
        <v>0</v>
      </c>
      <c r="T35" s="491">
        <f t="shared" si="9"/>
        <v>0</v>
      </c>
      <c r="U35" s="491">
        <f t="shared" si="12"/>
        <v>0</v>
      </c>
      <c r="V35" s="491">
        <f t="shared" si="12"/>
        <v>0</v>
      </c>
      <c r="W35" s="491">
        <f t="shared" si="12"/>
        <v>0</v>
      </c>
      <c r="X35" s="62"/>
      <c r="Y35" s="491">
        <f t="shared" si="14"/>
        <v>0</v>
      </c>
      <c r="Z35" s="491">
        <f t="shared" si="14"/>
        <v>0</v>
      </c>
      <c r="AA35" s="491">
        <f t="shared" si="14"/>
        <v>0</v>
      </c>
      <c r="AB35" s="491">
        <f t="shared" si="14"/>
        <v>0</v>
      </c>
      <c r="AC35" s="491">
        <f t="shared" si="14"/>
        <v>0</v>
      </c>
      <c r="AD35" s="491">
        <f t="shared" si="14"/>
        <v>0</v>
      </c>
      <c r="AE35" s="63"/>
      <c r="AF35" s="33"/>
    </row>
    <row r="36" spans="2:32" x14ac:dyDescent="0.2">
      <c r="B36" s="31"/>
      <c r="C36" s="60"/>
      <c r="D36" s="196"/>
      <c r="E36" s="196"/>
      <c r="F36" s="250"/>
      <c r="G36" s="249"/>
      <c r="H36" s="198"/>
      <c r="I36" s="249"/>
      <c r="J36" s="249"/>
      <c r="K36" s="62"/>
      <c r="L36" s="151">
        <f t="shared" si="11"/>
        <v>0</v>
      </c>
      <c r="M36" s="491">
        <f t="shared" si="3"/>
        <v>0</v>
      </c>
      <c r="N36" s="491">
        <f t="shared" si="4"/>
        <v>0</v>
      </c>
      <c r="O36" s="492" t="str">
        <f t="shared" si="5"/>
        <v>-</v>
      </c>
      <c r="P36" s="491">
        <f t="shared" si="6"/>
        <v>0</v>
      </c>
      <c r="Q36" s="62"/>
      <c r="R36" s="491">
        <f t="shared" si="7"/>
        <v>0</v>
      </c>
      <c r="S36" s="491">
        <f t="shared" si="8"/>
        <v>0</v>
      </c>
      <c r="T36" s="491">
        <f t="shared" si="9"/>
        <v>0</v>
      </c>
      <c r="U36" s="491">
        <f t="shared" si="12"/>
        <v>0</v>
      </c>
      <c r="V36" s="491">
        <f t="shared" si="12"/>
        <v>0</v>
      </c>
      <c r="W36" s="491">
        <f t="shared" si="12"/>
        <v>0</v>
      </c>
      <c r="X36" s="62"/>
      <c r="Y36" s="491">
        <f t="shared" si="14"/>
        <v>0</v>
      </c>
      <c r="Z36" s="491">
        <f t="shared" si="14"/>
        <v>0</v>
      </c>
      <c r="AA36" s="491">
        <f t="shared" si="14"/>
        <v>0</v>
      </c>
      <c r="AB36" s="491">
        <f t="shared" si="14"/>
        <v>0</v>
      </c>
      <c r="AC36" s="491">
        <f t="shared" si="14"/>
        <v>0</v>
      </c>
      <c r="AD36" s="491">
        <f t="shared" si="14"/>
        <v>0</v>
      </c>
      <c r="AE36" s="63"/>
      <c r="AF36" s="33"/>
    </row>
    <row r="37" spans="2:32" x14ac:dyDescent="0.2">
      <c r="B37" s="31"/>
      <c r="C37" s="60"/>
      <c r="D37" s="196"/>
      <c r="E37" s="196"/>
      <c r="F37" s="250"/>
      <c r="G37" s="249"/>
      <c r="H37" s="198"/>
      <c r="I37" s="249"/>
      <c r="J37" s="249"/>
      <c r="K37" s="62"/>
      <c r="L37" s="151">
        <f t="shared" si="11"/>
        <v>0</v>
      </c>
      <c r="M37" s="491">
        <f t="shared" si="3"/>
        <v>0</v>
      </c>
      <c r="N37" s="491">
        <f t="shared" si="4"/>
        <v>0</v>
      </c>
      <c r="O37" s="492" t="str">
        <f t="shared" si="5"/>
        <v>-</v>
      </c>
      <c r="P37" s="491">
        <f t="shared" si="6"/>
        <v>0</v>
      </c>
      <c r="Q37" s="62"/>
      <c r="R37" s="491">
        <f t="shared" si="7"/>
        <v>0</v>
      </c>
      <c r="S37" s="491">
        <f t="shared" si="8"/>
        <v>0</v>
      </c>
      <c r="T37" s="491">
        <f t="shared" si="9"/>
        <v>0</v>
      </c>
      <c r="U37" s="491">
        <f t="shared" si="12"/>
        <v>0</v>
      </c>
      <c r="V37" s="491">
        <f t="shared" si="12"/>
        <v>0</v>
      </c>
      <c r="W37" s="491">
        <f t="shared" si="12"/>
        <v>0</v>
      </c>
      <c r="X37" s="62"/>
      <c r="Y37" s="491">
        <f t="shared" si="14"/>
        <v>0</v>
      </c>
      <c r="Z37" s="491">
        <f t="shared" si="14"/>
        <v>0</v>
      </c>
      <c r="AA37" s="491">
        <f t="shared" si="14"/>
        <v>0</v>
      </c>
      <c r="AB37" s="491">
        <f t="shared" si="14"/>
        <v>0</v>
      </c>
      <c r="AC37" s="491">
        <f t="shared" si="14"/>
        <v>0</v>
      </c>
      <c r="AD37" s="491">
        <f t="shared" si="14"/>
        <v>0</v>
      </c>
      <c r="AE37" s="63"/>
      <c r="AF37" s="33"/>
    </row>
    <row r="38" spans="2:32" x14ac:dyDescent="0.2">
      <c r="B38" s="31"/>
      <c r="C38" s="60"/>
      <c r="D38" s="196"/>
      <c r="E38" s="196"/>
      <c r="F38" s="250"/>
      <c r="G38" s="249"/>
      <c r="H38" s="198"/>
      <c r="I38" s="249"/>
      <c r="J38" s="249"/>
      <c r="K38" s="62"/>
      <c r="L38" s="151">
        <f t="shared" si="11"/>
        <v>0</v>
      </c>
      <c r="M38" s="491">
        <f t="shared" si="3"/>
        <v>0</v>
      </c>
      <c r="N38" s="491">
        <f t="shared" si="4"/>
        <v>0</v>
      </c>
      <c r="O38" s="492" t="str">
        <f t="shared" si="5"/>
        <v>-</v>
      </c>
      <c r="P38" s="491">
        <f t="shared" si="6"/>
        <v>0</v>
      </c>
      <c r="Q38" s="62"/>
      <c r="R38" s="491">
        <f t="shared" si="7"/>
        <v>0</v>
      </c>
      <c r="S38" s="491">
        <f t="shared" si="8"/>
        <v>0</v>
      </c>
      <c r="T38" s="491">
        <f t="shared" si="9"/>
        <v>0</v>
      </c>
      <c r="U38" s="491">
        <f t="shared" si="12"/>
        <v>0</v>
      </c>
      <c r="V38" s="491">
        <f t="shared" si="12"/>
        <v>0</v>
      </c>
      <c r="W38" s="491">
        <f t="shared" si="12"/>
        <v>0</v>
      </c>
      <c r="X38" s="62"/>
      <c r="Y38" s="491">
        <f t="shared" si="14"/>
        <v>0</v>
      </c>
      <c r="Z38" s="491">
        <f t="shared" si="14"/>
        <v>0</v>
      </c>
      <c r="AA38" s="491">
        <f t="shared" si="14"/>
        <v>0</v>
      </c>
      <c r="AB38" s="491">
        <f t="shared" si="14"/>
        <v>0</v>
      </c>
      <c r="AC38" s="491">
        <f t="shared" si="14"/>
        <v>0</v>
      </c>
      <c r="AD38" s="491">
        <f t="shared" si="14"/>
        <v>0</v>
      </c>
      <c r="AE38" s="63"/>
      <c r="AF38" s="33"/>
    </row>
    <row r="39" spans="2:32" x14ac:dyDescent="0.2">
      <c r="B39" s="31"/>
      <c r="C39" s="60"/>
      <c r="D39" s="196"/>
      <c r="E39" s="196"/>
      <c r="F39" s="250"/>
      <c r="G39" s="249"/>
      <c r="H39" s="198"/>
      <c r="I39" s="249"/>
      <c r="J39" s="249"/>
      <c r="K39" s="62"/>
      <c r="L39" s="151">
        <f t="shared" si="11"/>
        <v>0</v>
      </c>
      <c r="M39" s="491">
        <f t="shared" si="3"/>
        <v>0</v>
      </c>
      <c r="N39" s="491">
        <f t="shared" si="4"/>
        <v>0</v>
      </c>
      <c r="O39" s="492" t="str">
        <f t="shared" si="5"/>
        <v>-</v>
      </c>
      <c r="P39" s="491">
        <f t="shared" si="6"/>
        <v>0</v>
      </c>
      <c r="Q39" s="62"/>
      <c r="R39" s="491">
        <f t="shared" si="7"/>
        <v>0</v>
      </c>
      <c r="S39" s="491">
        <f t="shared" si="8"/>
        <v>0</v>
      </c>
      <c r="T39" s="491">
        <f t="shared" si="9"/>
        <v>0</v>
      </c>
      <c r="U39" s="491">
        <f t="shared" si="12"/>
        <v>0</v>
      </c>
      <c r="V39" s="491">
        <f t="shared" si="12"/>
        <v>0</v>
      </c>
      <c r="W39" s="491">
        <f t="shared" si="12"/>
        <v>0</v>
      </c>
      <c r="X39" s="62"/>
      <c r="Y39" s="491">
        <f t="shared" si="14"/>
        <v>0</v>
      </c>
      <c r="Z39" s="491">
        <f t="shared" si="14"/>
        <v>0</v>
      </c>
      <c r="AA39" s="491">
        <f t="shared" si="14"/>
        <v>0</v>
      </c>
      <c r="AB39" s="491">
        <f t="shared" si="14"/>
        <v>0</v>
      </c>
      <c r="AC39" s="491">
        <f t="shared" si="14"/>
        <v>0</v>
      </c>
      <c r="AD39" s="491">
        <f t="shared" si="14"/>
        <v>0</v>
      </c>
      <c r="AE39" s="63"/>
      <c r="AF39" s="33"/>
    </row>
    <row r="40" spans="2:32" x14ac:dyDescent="0.2">
      <c r="B40" s="31"/>
      <c r="C40" s="60"/>
      <c r="D40" s="196"/>
      <c r="E40" s="196"/>
      <c r="F40" s="250"/>
      <c r="G40" s="249"/>
      <c r="H40" s="198"/>
      <c r="I40" s="249"/>
      <c r="J40" s="249"/>
      <c r="K40" s="62"/>
      <c r="L40" s="151">
        <f t="shared" si="11"/>
        <v>0</v>
      </c>
      <c r="M40" s="491">
        <f t="shared" si="3"/>
        <v>0</v>
      </c>
      <c r="N40" s="491">
        <f t="shared" si="4"/>
        <v>0</v>
      </c>
      <c r="O40" s="492" t="str">
        <f t="shared" si="5"/>
        <v>-</v>
      </c>
      <c r="P40" s="491">
        <f t="shared" si="6"/>
        <v>0</v>
      </c>
      <c r="Q40" s="62"/>
      <c r="R40" s="491">
        <f t="shared" si="7"/>
        <v>0</v>
      </c>
      <c r="S40" s="491">
        <f t="shared" si="8"/>
        <v>0</v>
      </c>
      <c r="T40" s="491">
        <f t="shared" si="9"/>
        <v>0</v>
      </c>
      <c r="U40" s="491">
        <f t="shared" si="12"/>
        <v>0</v>
      </c>
      <c r="V40" s="491">
        <f t="shared" si="12"/>
        <v>0</v>
      </c>
      <c r="W40" s="491">
        <f t="shared" si="12"/>
        <v>0</v>
      </c>
      <c r="X40" s="62"/>
      <c r="Y40" s="491">
        <f t="shared" si="14"/>
        <v>0</v>
      </c>
      <c r="Z40" s="491">
        <f t="shared" si="14"/>
        <v>0</v>
      </c>
      <c r="AA40" s="491">
        <f t="shared" si="14"/>
        <v>0</v>
      </c>
      <c r="AB40" s="491">
        <f t="shared" si="14"/>
        <v>0</v>
      </c>
      <c r="AC40" s="491">
        <f t="shared" si="14"/>
        <v>0</v>
      </c>
      <c r="AD40" s="491">
        <f t="shared" si="14"/>
        <v>0</v>
      </c>
      <c r="AE40" s="63"/>
      <c r="AF40" s="33"/>
    </row>
    <row r="41" spans="2:32" x14ac:dyDescent="0.2">
      <c r="B41" s="31"/>
      <c r="C41" s="60"/>
      <c r="D41" s="196"/>
      <c r="E41" s="196"/>
      <c r="F41" s="250"/>
      <c r="G41" s="249"/>
      <c r="H41" s="198"/>
      <c r="I41" s="249"/>
      <c r="J41" s="249"/>
      <c r="K41" s="62"/>
      <c r="L41" s="151">
        <f t="shared" si="11"/>
        <v>0</v>
      </c>
      <c r="M41" s="491">
        <f t="shared" si="3"/>
        <v>0</v>
      </c>
      <c r="N41" s="491">
        <f t="shared" si="4"/>
        <v>0</v>
      </c>
      <c r="O41" s="492" t="str">
        <f t="shared" si="5"/>
        <v>-</v>
      </c>
      <c r="P41" s="491">
        <f t="shared" si="6"/>
        <v>0</v>
      </c>
      <c r="Q41" s="62"/>
      <c r="R41" s="491">
        <f t="shared" si="7"/>
        <v>0</v>
      </c>
      <c r="S41" s="491">
        <f t="shared" si="8"/>
        <v>0</v>
      </c>
      <c r="T41" s="491">
        <f t="shared" si="9"/>
        <v>0</v>
      </c>
      <c r="U41" s="491">
        <f t="shared" si="12"/>
        <v>0</v>
      </c>
      <c r="V41" s="491">
        <f t="shared" si="12"/>
        <v>0</v>
      </c>
      <c r="W41" s="491">
        <f t="shared" si="12"/>
        <v>0</v>
      </c>
      <c r="X41" s="62"/>
      <c r="Y41" s="491">
        <f t="shared" si="14"/>
        <v>0</v>
      </c>
      <c r="Z41" s="491">
        <f t="shared" si="14"/>
        <v>0</v>
      </c>
      <c r="AA41" s="491">
        <f t="shared" si="14"/>
        <v>0</v>
      </c>
      <c r="AB41" s="491">
        <f t="shared" si="14"/>
        <v>0</v>
      </c>
      <c r="AC41" s="491">
        <f t="shared" si="14"/>
        <v>0</v>
      </c>
      <c r="AD41" s="491">
        <f t="shared" si="14"/>
        <v>0</v>
      </c>
      <c r="AE41" s="63"/>
      <c r="AF41" s="33"/>
    </row>
    <row r="42" spans="2:32" x14ac:dyDescent="0.2">
      <c r="B42" s="31"/>
      <c r="C42" s="60"/>
      <c r="D42" s="196"/>
      <c r="E42" s="196"/>
      <c r="F42" s="250"/>
      <c r="G42" s="249"/>
      <c r="H42" s="198"/>
      <c r="I42" s="249"/>
      <c r="J42" s="249"/>
      <c r="K42" s="62"/>
      <c r="L42" s="151">
        <f t="shared" si="11"/>
        <v>0</v>
      </c>
      <c r="M42" s="491">
        <f t="shared" si="3"/>
        <v>0</v>
      </c>
      <c r="N42" s="491">
        <f t="shared" si="4"/>
        <v>0</v>
      </c>
      <c r="O42" s="492" t="str">
        <f t="shared" si="5"/>
        <v>-</v>
      </c>
      <c r="P42" s="491">
        <f t="shared" si="6"/>
        <v>0</v>
      </c>
      <c r="Q42" s="62"/>
      <c r="R42" s="491">
        <f t="shared" si="7"/>
        <v>0</v>
      </c>
      <c r="S42" s="491">
        <f t="shared" si="8"/>
        <v>0</v>
      </c>
      <c r="T42" s="491">
        <f t="shared" si="9"/>
        <v>0</v>
      </c>
      <c r="U42" s="491">
        <f t="shared" si="12"/>
        <v>0</v>
      </c>
      <c r="V42" s="491">
        <f t="shared" si="12"/>
        <v>0</v>
      </c>
      <c r="W42" s="491">
        <f t="shared" si="12"/>
        <v>0</v>
      </c>
      <c r="X42" s="62"/>
      <c r="Y42" s="491">
        <f t="shared" si="14"/>
        <v>0</v>
      </c>
      <c r="Z42" s="491">
        <f t="shared" si="14"/>
        <v>0</v>
      </c>
      <c r="AA42" s="491">
        <f t="shared" si="14"/>
        <v>0</v>
      </c>
      <c r="AB42" s="491">
        <f t="shared" si="14"/>
        <v>0</v>
      </c>
      <c r="AC42" s="491">
        <f t="shared" si="14"/>
        <v>0</v>
      </c>
      <c r="AD42" s="491">
        <f t="shared" si="14"/>
        <v>0</v>
      </c>
      <c r="AE42" s="63"/>
      <c r="AF42" s="33"/>
    </row>
    <row r="43" spans="2:32" x14ac:dyDescent="0.2">
      <c r="B43" s="31"/>
      <c r="C43" s="60"/>
      <c r="D43" s="196"/>
      <c r="E43" s="196"/>
      <c r="F43" s="250"/>
      <c r="G43" s="249"/>
      <c r="H43" s="198"/>
      <c r="I43" s="249"/>
      <c r="J43" s="249"/>
      <c r="K43" s="62"/>
      <c r="L43" s="151">
        <f t="shared" si="11"/>
        <v>0</v>
      </c>
      <c r="M43" s="491">
        <f t="shared" si="3"/>
        <v>0</v>
      </c>
      <c r="N43" s="491">
        <f t="shared" si="4"/>
        <v>0</v>
      </c>
      <c r="O43" s="492" t="str">
        <f t="shared" si="5"/>
        <v>-</v>
      </c>
      <c r="P43" s="491">
        <f t="shared" si="6"/>
        <v>0</v>
      </c>
      <c r="Q43" s="62"/>
      <c r="R43" s="491">
        <f t="shared" si="7"/>
        <v>0</v>
      </c>
      <c r="S43" s="491">
        <f t="shared" si="8"/>
        <v>0</v>
      </c>
      <c r="T43" s="491">
        <f t="shared" si="9"/>
        <v>0</v>
      </c>
      <c r="U43" s="491">
        <f t="shared" si="12"/>
        <v>0</v>
      </c>
      <c r="V43" s="491">
        <f t="shared" si="12"/>
        <v>0</v>
      </c>
      <c r="W43" s="491">
        <f t="shared" si="12"/>
        <v>0</v>
      </c>
      <c r="X43" s="62"/>
      <c r="Y43" s="491">
        <f t="shared" si="14"/>
        <v>0</v>
      </c>
      <c r="Z43" s="491">
        <f t="shared" si="14"/>
        <v>0</v>
      </c>
      <c r="AA43" s="491">
        <f t="shared" si="14"/>
        <v>0</v>
      </c>
      <c r="AB43" s="491">
        <f t="shared" si="14"/>
        <v>0</v>
      </c>
      <c r="AC43" s="491">
        <f t="shared" si="14"/>
        <v>0</v>
      </c>
      <c r="AD43" s="491">
        <f t="shared" si="14"/>
        <v>0</v>
      </c>
      <c r="AE43" s="63"/>
      <c r="AF43" s="33"/>
    </row>
    <row r="44" spans="2:32" x14ac:dyDescent="0.2">
      <c r="B44" s="31"/>
      <c r="C44" s="60"/>
      <c r="D44" s="196"/>
      <c r="E44" s="196"/>
      <c r="F44" s="250"/>
      <c r="G44" s="249"/>
      <c r="H44" s="198"/>
      <c r="I44" s="249"/>
      <c r="J44" s="249"/>
      <c r="K44" s="62"/>
      <c r="L44" s="151">
        <f t="shared" si="11"/>
        <v>0</v>
      </c>
      <c r="M44" s="491">
        <f t="shared" si="3"/>
        <v>0</v>
      </c>
      <c r="N44" s="491">
        <f t="shared" si="4"/>
        <v>0</v>
      </c>
      <c r="O44" s="492" t="str">
        <f t="shared" si="5"/>
        <v>-</v>
      </c>
      <c r="P44" s="491">
        <f t="shared" si="6"/>
        <v>0</v>
      </c>
      <c r="Q44" s="62"/>
      <c r="R44" s="491">
        <f t="shared" si="7"/>
        <v>0</v>
      </c>
      <c r="S44" s="491">
        <f t="shared" si="8"/>
        <v>0</v>
      </c>
      <c r="T44" s="491">
        <f t="shared" si="9"/>
        <v>0</v>
      </c>
      <c r="U44" s="491">
        <f t="shared" si="12"/>
        <v>0</v>
      </c>
      <c r="V44" s="491">
        <f t="shared" si="12"/>
        <v>0</v>
      </c>
      <c r="W44" s="491">
        <f t="shared" si="12"/>
        <v>0</v>
      </c>
      <c r="X44" s="62"/>
      <c r="Y44" s="491">
        <f t="shared" ref="Y44:AD53" si="15">IF(Y$8=$I44,($G44*$H44),0)</f>
        <v>0</v>
      </c>
      <c r="Z44" s="491">
        <f t="shared" si="15"/>
        <v>0</v>
      </c>
      <c r="AA44" s="491">
        <f t="shared" si="15"/>
        <v>0</v>
      </c>
      <c r="AB44" s="491">
        <f t="shared" si="15"/>
        <v>0</v>
      </c>
      <c r="AC44" s="491">
        <f t="shared" si="15"/>
        <v>0</v>
      </c>
      <c r="AD44" s="491">
        <f t="shared" si="15"/>
        <v>0</v>
      </c>
      <c r="AE44" s="63"/>
      <c r="AF44" s="33"/>
    </row>
    <row r="45" spans="2:32" x14ac:dyDescent="0.2">
      <c r="B45" s="31"/>
      <c r="C45" s="60"/>
      <c r="D45" s="196"/>
      <c r="E45" s="196"/>
      <c r="F45" s="250"/>
      <c r="G45" s="249"/>
      <c r="H45" s="198"/>
      <c r="I45" s="249"/>
      <c r="J45" s="249"/>
      <c r="K45" s="62"/>
      <c r="L45" s="151">
        <f t="shared" si="11"/>
        <v>0</v>
      </c>
      <c r="M45" s="491">
        <f t="shared" si="3"/>
        <v>0</v>
      </c>
      <c r="N45" s="491">
        <f t="shared" si="4"/>
        <v>0</v>
      </c>
      <c r="O45" s="492" t="str">
        <f t="shared" si="5"/>
        <v>-</v>
      </c>
      <c r="P45" s="491">
        <f t="shared" si="6"/>
        <v>0</v>
      </c>
      <c r="Q45" s="62"/>
      <c r="R45" s="491">
        <f t="shared" si="7"/>
        <v>0</v>
      </c>
      <c r="S45" s="491">
        <f t="shared" si="8"/>
        <v>0</v>
      </c>
      <c r="T45" s="491">
        <f t="shared" si="9"/>
        <v>0</v>
      </c>
      <c r="U45" s="491">
        <f t="shared" si="12"/>
        <v>0</v>
      </c>
      <c r="V45" s="491">
        <f t="shared" si="12"/>
        <v>0</v>
      </c>
      <c r="W45" s="491">
        <f t="shared" si="12"/>
        <v>0</v>
      </c>
      <c r="X45" s="62"/>
      <c r="Y45" s="491">
        <f t="shared" si="15"/>
        <v>0</v>
      </c>
      <c r="Z45" s="491">
        <f t="shared" si="15"/>
        <v>0</v>
      </c>
      <c r="AA45" s="491">
        <f t="shared" si="15"/>
        <v>0</v>
      </c>
      <c r="AB45" s="491">
        <f t="shared" si="15"/>
        <v>0</v>
      </c>
      <c r="AC45" s="491">
        <f t="shared" si="15"/>
        <v>0</v>
      </c>
      <c r="AD45" s="491">
        <f t="shared" si="15"/>
        <v>0</v>
      </c>
      <c r="AE45" s="63"/>
      <c r="AF45" s="33"/>
    </row>
    <row r="46" spans="2:32" x14ac:dyDescent="0.2">
      <c r="B46" s="31"/>
      <c r="C46" s="60"/>
      <c r="D46" s="196"/>
      <c r="E46" s="196"/>
      <c r="F46" s="250"/>
      <c r="G46" s="249"/>
      <c r="H46" s="198"/>
      <c r="I46" s="249"/>
      <c r="J46" s="249"/>
      <c r="K46" s="62"/>
      <c r="L46" s="151">
        <f t="shared" si="11"/>
        <v>0</v>
      </c>
      <c r="M46" s="491">
        <f t="shared" si="3"/>
        <v>0</v>
      </c>
      <c r="N46" s="491">
        <f t="shared" si="4"/>
        <v>0</v>
      </c>
      <c r="O46" s="492" t="str">
        <f t="shared" si="5"/>
        <v>-</v>
      </c>
      <c r="P46" s="491">
        <f t="shared" si="6"/>
        <v>0</v>
      </c>
      <c r="Q46" s="62"/>
      <c r="R46" s="491">
        <f t="shared" si="7"/>
        <v>0</v>
      </c>
      <c r="S46" s="491">
        <f t="shared" si="8"/>
        <v>0</v>
      </c>
      <c r="T46" s="491">
        <f t="shared" si="9"/>
        <v>0</v>
      </c>
      <c r="U46" s="491">
        <f t="shared" si="12"/>
        <v>0</v>
      </c>
      <c r="V46" s="491">
        <f t="shared" si="12"/>
        <v>0</v>
      </c>
      <c r="W46" s="491">
        <f t="shared" si="12"/>
        <v>0</v>
      </c>
      <c r="X46" s="62"/>
      <c r="Y46" s="491">
        <f t="shared" si="15"/>
        <v>0</v>
      </c>
      <c r="Z46" s="491">
        <f t="shared" si="15"/>
        <v>0</v>
      </c>
      <c r="AA46" s="491">
        <f t="shared" si="15"/>
        <v>0</v>
      </c>
      <c r="AB46" s="491">
        <f t="shared" si="15"/>
        <v>0</v>
      </c>
      <c r="AC46" s="491">
        <f t="shared" si="15"/>
        <v>0</v>
      </c>
      <c r="AD46" s="491">
        <f t="shared" si="15"/>
        <v>0</v>
      </c>
      <c r="AE46" s="63"/>
      <c r="AF46" s="33"/>
    </row>
    <row r="47" spans="2:32" x14ac:dyDescent="0.2">
      <c r="B47" s="31"/>
      <c r="C47" s="60"/>
      <c r="D47" s="196"/>
      <c r="E47" s="196"/>
      <c r="F47" s="250"/>
      <c r="G47" s="249"/>
      <c r="H47" s="198"/>
      <c r="I47" s="249"/>
      <c r="J47" s="249"/>
      <c r="K47" s="62"/>
      <c r="L47" s="151">
        <f t="shared" si="11"/>
        <v>0</v>
      </c>
      <c r="M47" s="491">
        <f t="shared" si="3"/>
        <v>0</v>
      </c>
      <c r="N47" s="491">
        <f t="shared" si="4"/>
        <v>0</v>
      </c>
      <c r="O47" s="492" t="str">
        <f t="shared" si="5"/>
        <v>-</v>
      </c>
      <c r="P47" s="491">
        <f t="shared" si="6"/>
        <v>0</v>
      </c>
      <c r="Q47" s="62"/>
      <c r="R47" s="491">
        <f t="shared" si="7"/>
        <v>0</v>
      </c>
      <c r="S47" s="491">
        <f t="shared" si="8"/>
        <v>0</v>
      </c>
      <c r="T47" s="491">
        <f t="shared" si="9"/>
        <v>0</v>
      </c>
      <c r="U47" s="491">
        <f t="shared" si="12"/>
        <v>0</v>
      </c>
      <c r="V47" s="491">
        <f t="shared" si="12"/>
        <v>0</v>
      </c>
      <c r="W47" s="491">
        <f t="shared" si="12"/>
        <v>0</v>
      </c>
      <c r="X47" s="62"/>
      <c r="Y47" s="491">
        <f t="shared" si="15"/>
        <v>0</v>
      </c>
      <c r="Z47" s="491">
        <f t="shared" si="15"/>
        <v>0</v>
      </c>
      <c r="AA47" s="491">
        <f t="shared" si="15"/>
        <v>0</v>
      </c>
      <c r="AB47" s="491">
        <f t="shared" si="15"/>
        <v>0</v>
      </c>
      <c r="AC47" s="491">
        <f t="shared" si="15"/>
        <v>0</v>
      </c>
      <c r="AD47" s="491">
        <f t="shared" si="15"/>
        <v>0</v>
      </c>
      <c r="AE47" s="63"/>
      <c r="AF47" s="33"/>
    </row>
    <row r="48" spans="2:32" x14ac:dyDescent="0.2">
      <c r="B48" s="31"/>
      <c r="C48" s="60"/>
      <c r="D48" s="196"/>
      <c r="E48" s="196"/>
      <c r="F48" s="250"/>
      <c r="G48" s="249"/>
      <c r="H48" s="198"/>
      <c r="I48" s="249"/>
      <c r="J48" s="249"/>
      <c r="K48" s="62"/>
      <c r="L48" s="151">
        <f t="shared" si="11"/>
        <v>0</v>
      </c>
      <c r="M48" s="491">
        <f t="shared" si="3"/>
        <v>0</v>
      </c>
      <c r="N48" s="491">
        <f t="shared" si="4"/>
        <v>0</v>
      </c>
      <c r="O48" s="492" t="str">
        <f t="shared" si="5"/>
        <v>-</v>
      </c>
      <c r="P48" s="491">
        <f t="shared" si="6"/>
        <v>0</v>
      </c>
      <c r="Q48" s="62"/>
      <c r="R48" s="491">
        <f t="shared" si="7"/>
        <v>0</v>
      </c>
      <c r="S48" s="491">
        <f t="shared" si="8"/>
        <v>0</v>
      </c>
      <c r="T48" s="491">
        <f t="shared" si="9"/>
        <v>0</v>
      </c>
      <c r="U48" s="491">
        <f t="shared" si="12"/>
        <v>0</v>
      </c>
      <c r="V48" s="491">
        <f t="shared" si="12"/>
        <v>0</v>
      </c>
      <c r="W48" s="491">
        <f t="shared" si="12"/>
        <v>0</v>
      </c>
      <c r="X48" s="62"/>
      <c r="Y48" s="491">
        <f t="shared" si="15"/>
        <v>0</v>
      </c>
      <c r="Z48" s="491">
        <f t="shared" si="15"/>
        <v>0</v>
      </c>
      <c r="AA48" s="491">
        <f t="shared" si="15"/>
        <v>0</v>
      </c>
      <c r="AB48" s="491">
        <f t="shared" si="15"/>
        <v>0</v>
      </c>
      <c r="AC48" s="491">
        <f t="shared" si="15"/>
        <v>0</v>
      </c>
      <c r="AD48" s="491">
        <f t="shared" si="15"/>
        <v>0</v>
      </c>
      <c r="AE48" s="63"/>
      <c r="AF48" s="33"/>
    </row>
    <row r="49" spans="2:32" x14ac:dyDescent="0.2">
      <c r="B49" s="31"/>
      <c r="C49" s="60"/>
      <c r="D49" s="196"/>
      <c r="E49" s="196"/>
      <c r="F49" s="250"/>
      <c r="G49" s="249"/>
      <c r="H49" s="198"/>
      <c r="I49" s="249"/>
      <c r="J49" s="249"/>
      <c r="K49" s="62"/>
      <c r="L49" s="151">
        <f t="shared" si="11"/>
        <v>0</v>
      </c>
      <c r="M49" s="491">
        <f t="shared" si="3"/>
        <v>0</v>
      </c>
      <c r="N49" s="491">
        <f t="shared" si="4"/>
        <v>0</v>
      </c>
      <c r="O49" s="492" t="str">
        <f t="shared" si="5"/>
        <v>-</v>
      </c>
      <c r="P49" s="491">
        <f t="shared" si="6"/>
        <v>0</v>
      </c>
      <c r="Q49" s="62"/>
      <c r="R49" s="491">
        <f t="shared" si="7"/>
        <v>0</v>
      </c>
      <c r="S49" s="491">
        <f t="shared" si="8"/>
        <v>0</v>
      </c>
      <c r="T49" s="491">
        <f t="shared" si="9"/>
        <v>0</v>
      </c>
      <c r="U49" s="491">
        <f t="shared" si="12"/>
        <v>0</v>
      </c>
      <c r="V49" s="491">
        <f t="shared" si="12"/>
        <v>0</v>
      </c>
      <c r="W49" s="491">
        <f t="shared" si="12"/>
        <v>0</v>
      </c>
      <c r="X49" s="62"/>
      <c r="Y49" s="491">
        <f t="shared" si="15"/>
        <v>0</v>
      </c>
      <c r="Z49" s="491">
        <f t="shared" si="15"/>
        <v>0</v>
      </c>
      <c r="AA49" s="491">
        <f t="shared" si="15"/>
        <v>0</v>
      </c>
      <c r="AB49" s="491">
        <f t="shared" si="15"/>
        <v>0</v>
      </c>
      <c r="AC49" s="491">
        <f t="shared" si="15"/>
        <v>0</v>
      </c>
      <c r="AD49" s="491">
        <f t="shared" si="15"/>
        <v>0</v>
      </c>
      <c r="AE49" s="63"/>
      <c r="AF49" s="33"/>
    </row>
    <row r="50" spans="2:32" x14ac:dyDescent="0.2">
      <c r="B50" s="31"/>
      <c r="C50" s="60"/>
      <c r="D50" s="196"/>
      <c r="E50" s="196"/>
      <c r="F50" s="250"/>
      <c r="G50" s="249"/>
      <c r="H50" s="198"/>
      <c r="I50" s="249"/>
      <c r="J50" s="249"/>
      <c r="K50" s="62"/>
      <c r="L50" s="151">
        <f t="shared" si="11"/>
        <v>0</v>
      </c>
      <c r="M50" s="491">
        <f t="shared" si="3"/>
        <v>0</v>
      </c>
      <c r="N50" s="491">
        <f t="shared" si="4"/>
        <v>0</v>
      </c>
      <c r="O50" s="492" t="str">
        <f t="shared" si="5"/>
        <v>-</v>
      </c>
      <c r="P50" s="491">
        <f t="shared" si="6"/>
        <v>0</v>
      </c>
      <c r="Q50" s="62"/>
      <c r="R50" s="491">
        <f t="shared" si="7"/>
        <v>0</v>
      </c>
      <c r="S50" s="491">
        <f t="shared" si="8"/>
        <v>0</v>
      </c>
      <c r="T50" s="491">
        <f t="shared" si="9"/>
        <v>0</v>
      </c>
      <c r="U50" s="491">
        <f t="shared" si="12"/>
        <v>0</v>
      </c>
      <c r="V50" s="491">
        <f t="shared" si="12"/>
        <v>0</v>
      </c>
      <c r="W50" s="491">
        <f t="shared" si="12"/>
        <v>0</v>
      </c>
      <c r="X50" s="62"/>
      <c r="Y50" s="491">
        <f t="shared" si="15"/>
        <v>0</v>
      </c>
      <c r="Z50" s="491">
        <f t="shared" si="15"/>
        <v>0</v>
      </c>
      <c r="AA50" s="491">
        <f t="shared" si="15"/>
        <v>0</v>
      </c>
      <c r="AB50" s="491">
        <f t="shared" si="15"/>
        <v>0</v>
      </c>
      <c r="AC50" s="491">
        <f t="shared" si="15"/>
        <v>0</v>
      </c>
      <c r="AD50" s="491">
        <f t="shared" si="15"/>
        <v>0</v>
      </c>
      <c r="AE50" s="63"/>
      <c r="AF50" s="33"/>
    </row>
    <row r="51" spans="2:32" x14ac:dyDescent="0.2">
      <c r="B51" s="31"/>
      <c r="C51" s="60"/>
      <c r="D51" s="196"/>
      <c r="E51" s="196"/>
      <c r="F51" s="250"/>
      <c r="G51" s="249"/>
      <c r="H51" s="198"/>
      <c r="I51" s="249"/>
      <c r="J51" s="249"/>
      <c r="K51" s="62"/>
      <c r="L51" s="151">
        <f t="shared" si="11"/>
        <v>0</v>
      </c>
      <c r="M51" s="491">
        <f t="shared" si="3"/>
        <v>0</v>
      </c>
      <c r="N51" s="491">
        <f t="shared" si="4"/>
        <v>0</v>
      </c>
      <c r="O51" s="492" t="str">
        <f t="shared" si="5"/>
        <v>-</v>
      </c>
      <c r="P51" s="491">
        <f t="shared" si="6"/>
        <v>0</v>
      </c>
      <c r="Q51" s="62"/>
      <c r="R51" s="491">
        <f t="shared" si="7"/>
        <v>0</v>
      </c>
      <c r="S51" s="491">
        <f t="shared" si="8"/>
        <v>0</v>
      </c>
      <c r="T51" s="491">
        <f t="shared" si="9"/>
        <v>0</v>
      </c>
      <c r="U51" s="491">
        <f t="shared" si="12"/>
        <v>0</v>
      </c>
      <c r="V51" s="491">
        <f t="shared" si="12"/>
        <v>0</v>
      </c>
      <c r="W51" s="491">
        <f t="shared" si="12"/>
        <v>0</v>
      </c>
      <c r="X51" s="62"/>
      <c r="Y51" s="491">
        <f t="shared" si="15"/>
        <v>0</v>
      </c>
      <c r="Z51" s="491">
        <f t="shared" si="15"/>
        <v>0</v>
      </c>
      <c r="AA51" s="491">
        <f t="shared" si="15"/>
        <v>0</v>
      </c>
      <c r="AB51" s="491">
        <f t="shared" si="15"/>
        <v>0</v>
      </c>
      <c r="AC51" s="491">
        <f t="shared" si="15"/>
        <v>0</v>
      </c>
      <c r="AD51" s="491">
        <f t="shared" si="15"/>
        <v>0</v>
      </c>
      <c r="AE51" s="63"/>
      <c r="AF51" s="33"/>
    </row>
    <row r="52" spans="2:32" x14ac:dyDescent="0.2">
      <c r="B52" s="31"/>
      <c r="C52" s="60"/>
      <c r="D52" s="196"/>
      <c r="E52" s="196"/>
      <c r="F52" s="250"/>
      <c r="G52" s="249"/>
      <c r="H52" s="198"/>
      <c r="I52" s="249"/>
      <c r="J52" s="249"/>
      <c r="K52" s="62"/>
      <c r="L52" s="151">
        <f t="shared" si="11"/>
        <v>0</v>
      </c>
      <c r="M52" s="491">
        <f t="shared" si="3"/>
        <v>0</v>
      </c>
      <c r="N52" s="491">
        <f t="shared" si="4"/>
        <v>0</v>
      </c>
      <c r="O52" s="492" t="str">
        <f t="shared" si="5"/>
        <v>-</v>
      </c>
      <c r="P52" s="491">
        <f t="shared" si="6"/>
        <v>0</v>
      </c>
      <c r="Q52" s="62"/>
      <c r="R52" s="491">
        <f t="shared" si="7"/>
        <v>0</v>
      </c>
      <c r="S52" s="491">
        <f t="shared" si="8"/>
        <v>0</v>
      </c>
      <c r="T52" s="491">
        <f t="shared" si="9"/>
        <v>0</v>
      </c>
      <c r="U52" s="491">
        <f t="shared" si="12"/>
        <v>0</v>
      </c>
      <c r="V52" s="491">
        <f t="shared" si="12"/>
        <v>0</v>
      </c>
      <c r="W52" s="491">
        <f t="shared" si="12"/>
        <v>0</v>
      </c>
      <c r="X52" s="62"/>
      <c r="Y52" s="491">
        <f t="shared" si="15"/>
        <v>0</v>
      </c>
      <c r="Z52" s="491">
        <f t="shared" si="15"/>
        <v>0</v>
      </c>
      <c r="AA52" s="491">
        <f t="shared" si="15"/>
        <v>0</v>
      </c>
      <c r="AB52" s="491">
        <f t="shared" si="15"/>
        <v>0</v>
      </c>
      <c r="AC52" s="491">
        <f t="shared" si="15"/>
        <v>0</v>
      </c>
      <c r="AD52" s="491">
        <f t="shared" si="15"/>
        <v>0</v>
      </c>
      <c r="AE52" s="63"/>
      <c r="AF52" s="33"/>
    </row>
    <row r="53" spans="2:32" x14ac:dyDescent="0.2">
      <c r="B53" s="31"/>
      <c r="C53" s="60"/>
      <c r="D53" s="196"/>
      <c r="E53" s="196"/>
      <c r="F53" s="250"/>
      <c r="G53" s="249"/>
      <c r="H53" s="198"/>
      <c r="I53" s="249"/>
      <c r="J53" s="249"/>
      <c r="K53" s="62"/>
      <c r="L53" s="151">
        <f t="shared" si="11"/>
        <v>0</v>
      </c>
      <c r="M53" s="491">
        <f t="shared" si="3"/>
        <v>0</v>
      </c>
      <c r="N53" s="491">
        <f t="shared" si="4"/>
        <v>0</v>
      </c>
      <c r="O53" s="492" t="str">
        <f t="shared" si="5"/>
        <v>-</v>
      </c>
      <c r="P53" s="491">
        <f t="shared" si="6"/>
        <v>0</v>
      </c>
      <c r="Q53" s="62"/>
      <c r="R53" s="491">
        <f t="shared" si="7"/>
        <v>0</v>
      </c>
      <c r="S53" s="491">
        <f t="shared" si="8"/>
        <v>0</v>
      </c>
      <c r="T53" s="491">
        <f t="shared" si="9"/>
        <v>0</v>
      </c>
      <c r="U53" s="491">
        <f t="shared" si="12"/>
        <v>0</v>
      </c>
      <c r="V53" s="491">
        <f t="shared" si="12"/>
        <v>0</v>
      </c>
      <c r="W53" s="491">
        <f t="shared" si="12"/>
        <v>0</v>
      </c>
      <c r="X53" s="62"/>
      <c r="Y53" s="491">
        <f t="shared" si="15"/>
        <v>0</v>
      </c>
      <c r="Z53" s="491">
        <f t="shared" si="15"/>
        <v>0</v>
      </c>
      <c r="AA53" s="491">
        <f t="shared" si="15"/>
        <v>0</v>
      </c>
      <c r="AB53" s="491">
        <f t="shared" si="15"/>
        <v>0</v>
      </c>
      <c r="AC53" s="491">
        <f t="shared" si="15"/>
        <v>0</v>
      </c>
      <c r="AD53" s="491">
        <f t="shared" si="15"/>
        <v>0</v>
      </c>
      <c r="AE53" s="63"/>
      <c r="AF53" s="33"/>
    </row>
    <row r="54" spans="2:32" x14ac:dyDescent="0.2">
      <c r="B54" s="31"/>
      <c r="C54" s="60"/>
      <c r="D54" s="196"/>
      <c r="E54" s="196"/>
      <c r="F54" s="250"/>
      <c r="G54" s="249"/>
      <c r="H54" s="198"/>
      <c r="I54" s="249"/>
      <c r="J54" s="249"/>
      <c r="K54" s="62"/>
      <c r="L54" s="151">
        <f t="shared" si="11"/>
        <v>0</v>
      </c>
      <c r="M54" s="491">
        <f t="shared" si="3"/>
        <v>0</v>
      </c>
      <c r="N54" s="491">
        <f t="shared" si="4"/>
        <v>0</v>
      </c>
      <c r="O54" s="492" t="str">
        <f t="shared" si="5"/>
        <v>-</v>
      </c>
      <c r="P54" s="491">
        <f t="shared" si="6"/>
        <v>0</v>
      </c>
      <c r="Q54" s="62"/>
      <c r="R54" s="491">
        <f t="shared" si="7"/>
        <v>0</v>
      </c>
      <c r="S54" s="491">
        <f t="shared" si="8"/>
        <v>0</v>
      </c>
      <c r="T54" s="491">
        <f t="shared" si="9"/>
        <v>0</v>
      </c>
      <c r="U54" s="491">
        <f t="shared" si="12"/>
        <v>0</v>
      </c>
      <c r="V54" s="491">
        <f t="shared" si="12"/>
        <v>0</v>
      </c>
      <c r="W54" s="491">
        <f t="shared" si="12"/>
        <v>0</v>
      </c>
      <c r="X54" s="62"/>
      <c r="Y54" s="491">
        <f t="shared" ref="Y54:AD66" si="16">IF(Y$8=$I54,($G54*$H54),0)</f>
        <v>0</v>
      </c>
      <c r="Z54" s="491">
        <f t="shared" si="16"/>
        <v>0</v>
      </c>
      <c r="AA54" s="491">
        <f t="shared" si="16"/>
        <v>0</v>
      </c>
      <c r="AB54" s="491">
        <f t="shared" si="16"/>
        <v>0</v>
      </c>
      <c r="AC54" s="491">
        <f t="shared" si="16"/>
        <v>0</v>
      </c>
      <c r="AD54" s="491">
        <f t="shared" si="16"/>
        <v>0</v>
      </c>
      <c r="AE54" s="63"/>
      <c r="AF54" s="33"/>
    </row>
    <row r="55" spans="2:32" x14ac:dyDescent="0.2">
      <c r="B55" s="31"/>
      <c r="C55" s="60"/>
      <c r="D55" s="196"/>
      <c r="E55" s="196"/>
      <c r="F55" s="250"/>
      <c r="G55" s="249"/>
      <c r="H55" s="198"/>
      <c r="I55" s="249"/>
      <c r="J55" s="249"/>
      <c r="K55" s="62"/>
      <c r="L55" s="151">
        <f t="shared" si="11"/>
        <v>0</v>
      </c>
      <c r="M55" s="491">
        <f t="shared" si="3"/>
        <v>0</v>
      </c>
      <c r="N55" s="491">
        <f t="shared" si="4"/>
        <v>0</v>
      </c>
      <c r="O55" s="492" t="str">
        <f t="shared" si="5"/>
        <v>-</v>
      </c>
      <c r="P55" s="491">
        <f t="shared" si="6"/>
        <v>0</v>
      </c>
      <c r="Q55" s="62"/>
      <c r="R55" s="491">
        <f t="shared" si="7"/>
        <v>0</v>
      </c>
      <c r="S55" s="491">
        <f t="shared" si="8"/>
        <v>0</v>
      </c>
      <c r="T55" s="491">
        <f t="shared" si="9"/>
        <v>0</v>
      </c>
      <c r="U55" s="491">
        <f t="shared" si="12"/>
        <v>0</v>
      </c>
      <c r="V55" s="491">
        <f t="shared" si="12"/>
        <v>0</v>
      </c>
      <c r="W55" s="491">
        <f t="shared" si="12"/>
        <v>0</v>
      </c>
      <c r="X55" s="62"/>
      <c r="Y55" s="491">
        <f t="shared" si="16"/>
        <v>0</v>
      </c>
      <c r="Z55" s="491">
        <f t="shared" si="16"/>
        <v>0</v>
      </c>
      <c r="AA55" s="491">
        <f t="shared" si="16"/>
        <v>0</v>
      </c>
      <c r="AB55" s="491">
        <f t="shared" si="16"/>
        <v>0</v>
      </c>
      <c r="AC55" s="491">
        <f t="shared" si="16"/>
        <v>0</v>
      </c>
      <c r="AD55" s="491">
        <f t="shared" si="16"/>
        <v>0</v>
      </c>
      <c r="AE55" s="63"/>
      <c r="AF55" s="33"/>
    </row>
    <row r="56" spans="2:32" x14ac:dyDescent="0.2">
      <c r="B56" s="31"/>
      <c r="C56" s="60"/>
      <c r="D56" s="196"/>
      <c r="E56" s="196"/>
      <c r="F56" s="250"/>
      <c r="G56" s="249"/>
      <c r="H56" s="198"/>
      <c r="I56" s="249"/>
      <c r="J56" s="249"/>
      <c r="K56" s="62"/>
      <c r="L56" s="151">
        <f t="shared" si="11"/>
        <v>0</v>
      </c>
      <c r="M56" s="491">
        <f t="shared" si="3"/>
        <v>0</v>
      </c>
      <c r="N56" s="491">
        <f t="shared" si="4"/>
        <v>0</v>
      </c>
      <c r="O56" s="492" t="str">
        <f t="shared" si="5"/>
        <v>-</v>
      </c>
      <c r="P56" s="491">
        <f t="shared" si="6"/>
        <v>0</v>
      </c>
      <c r="Q56" s="62"/>
      <c r="R56" s="491">
        <f t="shared" si="7"/>
        <v>0</v>
      </c>
      <c r="S56" s="491">
        <f t="shared" si="8"/>
        <v>0</v>
      </c>
      <c r="T56" s="491">
        <f t="shared" si="9"/>
        <v>0</v>
      </c>
      <c r="U56" s="491">
        <f t="shared" si="12"/>
        <v>0</v>
      </c>
      <c r="V56" s="491">
        <f t="shared" si="12"/>
        <v>0</v>
      </c>
      <c r="W56" s="491">
        <f t="shared" si="12"/>
        <v>0</v>
      </c>
      <c r="X56" s="62"/>
      <c r="Y56" s="491">
        <f t="shared" si="16"/>
        <v>0</v>
      </c>
      <c r="Z56" s="491">
        <f t="shared" si="16"/>
        <v>0</v>
      </c>
      <c r="AA56" s="491">
        <f t="shared" si="16"/>
        <v>0</v>
      </c>
      <c r="AB56" s="491">
        <f t="shared" si="16"/>
        <v>0</v>
      </c>
      <c r="AC56" s="491">
        <f t="shared" si="16"/>
        <v>0</v>
      </c>
      <c r="AD56" s="491">
        <f t="shared" si="16"/>
        <v>0</v>
      </c>
      <c r="AE56" s="63"/>
      <c r="AF56" s="33"/>
    </row>
    <row r="57" spans="2:32" x14ac:dyDescent="0.2">
      <c r="B57" s="31"/>
      <c r="C57" s="60"/>
      <c r="D57" s="196"/>
      <c r="E57" s="196"/>
      <c r="F57" s="250"/>
      <c r="G57" s="249"/>
      <c r="H57" s="198"/>
      <c r="I57" s="249"/>
      <c r="J57" s="249"/>
      <c r="K57" s="62"/>
      <c r="L57" s="151">
        <f t="shared" si="11"/>
        <v>0</v>
      </c>
      <c r="M57" s="491">
        <f t="shared" si="3"/>
        <v>0</v>
      </c>
      <c r="N57" s="491">
        <f t="shared" si="4"/>
        <v>0</v>
      </c>
      <c r="O57" s="492" t="str">
        <f t="shared" si="5"/>
        <v>-</v>
      </c>
      <c r="P57" s="491">
        <f t="shared" si="6"/>
        <v>0</v>
      </c>
      <c r="Q57" s="62"/>
      <c r="R57" s="491">
        <f t="shared" si="7"/>
        <v>0</v>
      </c>
      <c r="S57" s="491">
        <f t="shared" si="8"/>
        <v>0</v>
      </c>
      <c r="T57" s="491">
        <f t="shared" si="9"/>
        <v>0</v>
      </c>
      <c r="U57" s="491">
        <f t="shared" si="12"/>
        <v>0</v>
      </c>
      <c r="V57" s="491">
        <f t="shared" si="12"/>
        <v>0</v>
      </c>
      <c r="W57" s="491">
        <f t="shared" si="12"/>
        <v>0</v>
      </c>
      <c r="X57" s="62"/>
      <c r="Y57" s="491">
        <f t="shared" si="16"/>
        <v>0</v>
      </c>
      <c r="Z57" s="491">
        <f t="shared" si="16"/>
        <v>0</v>
      </c>
      <c r="AA57" s="491">
        <f t="shared" si="16"/>
        <v>0</v>
      </c>
      <c r="AB57" s="491">
        <f t="shared" si="16"/>
        <v>0</v>
      </c>
      <c r="AC57" s="491">
        <f t="shared" si="16"/>
        <v>0</v>
      </c>
      <c r="AD57" s="491">
        <f t="shared" si="16"/>
        <v>0</v>
      </c>
      <c r="AE57" s="63"/>
      <c r="AF57" s="33"/>
    </row>
    <row r="58" spans="2:32" x14ac:dyDescent="0.2">
      <c r="B58" s="31"/>
      <c r="C58" s="60"/>
      <c r="D58" s="196"/>
      <c r="E58" s="196"/>
      <c r="F58" s="250"/>
      <c r="G58" s="249"/>
      <c r="H58" s="198"/>
      <c r="I58" s="249"/>
      <c r="J58" s="249"/>
      <c r="K58" s="62"/>
      <c r="L58" s="151">
        <f t="shared" si="11"/>
        <v>0</v>
      </c>
      <c r="M58" s="491">
        <f t="shared" si="3"/>
        <v>0</v>
      </c>
      <c r="N58" s="491">
        <f t="shared" si="4"/>
        <v>0</v>
      </c>
      <c r="O58" s="492" t="str">
        <f t="shared" si="5"/>
        <v>-</v>
      </c>
      <c r="P58" s="491">
        <f t="shared" si="6"/>
        <v>0</v>
      </c>
      <c r="Q58" s="62"/>
      <c r="R58" s="491">
        <f t="shared" si="7"/>
        <v>0</v>
      </c>
      <c r="S58" s="491">
        <f t="shared" si="8"/>
        <v>0</v>
      </c>
      <c r="T58" s="491">
        <f t="shared" si="9"/>
        <v>0</v>
      </c>
      <c r="U58" s="491">
        <f t="shared" si="12"/>
        <v>0</v>
      </c>
      <c r="V58" s="491">
        <f t="shared" si="12"/>
        <v>0</v>
      </c>
      <c r="W58" s="491">
        <f t="shared" si="12"/>
        <v>0</v>
      </c>
      <c r="X58" s="62"/>
      <c r="Y58" s="491">
        <f t="shared" si="16"/>
        <v>0</v>
      </c>
      <c r="Z58" s="491">
        <f t="shared" si="16"/>
        <v>0</v>
      </c>
      <c r="AA58" s="491">
        <f t="shared" si="16"/>
        <v>0</v>
      </c>
      <c r="AB58" s="491">
        <f t="shared" si="16"/>
        <v>0</v>
      </c>
      <c r="AC58" s="491">
        <f t="shared" si="16"/>
        <v>0</v>
      </c>
      <c r="AD58" s="491">
        <f t="shared" si="16"/>
        <v>0</v>
      </c>
      <c r="AE58" s="63"/>
      <c r="AF58" s="33"/>
    </row>
    <row r="59" spans="2:32" x14ac:dyDescent="0.2">
      <c r="B59" s="31"/>
      <c r="C59" s="60"/>
      <c r="D59" s="196"/>
      <c r="E59" s="196"/>
      <c r="F59" s="250"/>
      <c r="G59" s="249"/>
      <c r="H59" s="198"/>
      <c r="I59" s="249"/>
      <c r="J59" s="249"/>
      <c r="K59" s="62"/>
      <c r="L59" s="151">
        <f t="shared" si="11"/>
        <v>0</v>
      </c>
      <c r="M59" s="491">
        <f t="shared" si="3"/>
        <v>0</v>
      </c>
      <c r="N59" s="491">
        <f t="shared" si="4"/>
        <v>0</v>
      </c>
      <c r="O59" s="492" t="str">
        <f t="shared" si="5"/>
        <v>-</v>
      </c>
      <c r="P59" s="491">
        <f t="shared" si="6"/>
        <v>0</v>
      </c>
      <c r="Q59" s="62"/>
      <c r="R59" s="491">
        <f t="shared" si="7"/>
        <v>0</v>
      </c>
      <c r="S59" s="491">
        <f t="shared" si="8"/>
        <v>0</v>
      </c>
      <c r="T59" s="491">
        <f t="shared" si="9"/>
        <v>0</v>
      </c>
      <c r="U59" s="491">
        <f t="shared" si="12"/>
        <v>0</v>
      </c>
      <c r="V59" s="491">
        <f t="shared" si="12"/>
        <v>0</v>
      </c>
      <c r="W59" s="491">
        <f t="shared" si="12"/>
        <v>0</v>
      </c>
      <c r="X59" s="62"/>
      <c r="Y59" s="491">
        <f t="shared" si="16"/>
        <v>0</v>
      </c>
      <c r="Z59" s="491">
        <f t="shared" si="16"/>
        <v>0</v>
      </c>
      <c r="AA59" s="491">
        <f t="shared" si="16"/>
        <v>0</v>
      </c>
      <c r="AB59" s="491">
        <f t="shared" si="16"/>
        <v>0</v>
      </c>
      <c r="AC59" s="491">
        <f t="shared" si="16"/>
        <v>0</v>
      </c>
      <c r="AD59" s="491">
        <f t="shared" si="16"/>
        <v>0</v>
      </c>
      <c r="AE59" s="63"/>
      <c r="AF59" s="33"/>
    </row>
    <row r="60" spans="2:32" x14ac:dyDescent="0.2">
      <c r="B60" s="31"/>
      <c r="C60" s="60"/>
      <c r="D60" s="196"/>
      <c r="E60" s="196"/>
      <c r="F60" s="250"/>
      <c r="G60" s="249"/>
      <c r="H60" s="198"/>
      <c r="I60" s="249"/>
      <c r="J60" s="249"/>
      <c r="K60" s="62"/>
      <c r="L60" s="151">
        <f t="shared" si="11"/>
        <v>0</v>
      </c>
      <c r="M60" s="491">
        <f t="shared" si="3"/>
        <v>0</v>
      </c>
      <c r="N60" s="491">
        <f t="shared" si="4"/>
        <v>0</v>
      </c>
      <c r="O60" s="492" t="str">
        <f t="shared" si="5"/>
        <v>-</v>
      </c>
      <c r="P60" s="491">
        <f t="shared" si="6"/>
        <v>0</v>
      </c>
      <c r="Q60" s="62"/>
      <c r="R60" s="491">
        <f t="shared" si="7"/>
        <v>0</v>
      </c>
      <c r="S60" s="491">
        <f t="shared" si="8"/>
        <v>0</v>
      </c>
      <c r="T60" s="491">
        <f t="shared" si="9"/>
        <v>0</v>
      </c>
      <c r="U60" s="491">
        <f t="shared" si="12"/>
        <v>0</v>
      </c>
      <c r="V60" s="491">
        <f t="shared" si="12"/>
        <v>0</v>
      </c>
      <c r="W60" s="491">
        <f t="shared" si="12"/>
        <v>0</v>
      </c>
      <c r="X60" s="62"/>
      <c r="Y60" s="491">
        <f t="shared" si="16"/>
        <v>0</v>
      </c>
      <c r="Z60" s="491">
        <f t="shared" si="16"/>
        <v>0</v>
      </c>
      <c r="AA60" s="491">
        <f t="shared" si="16"/>
        <v>0</v>
      </c>
      <c r="AB60" s="491">
        <f t="shared" si="16"/>
        <v>0</v>
      </c>
      <c r="AC60" s="491">
        <f t="shared" si="16"/>
        <v>0</v>
      </c>
      <c r="AD60" s="491">
        <f t="shared" si="16"/>
        <v>0</v>
      </c>
      <c r="AE60" s="63"/>
      <c r="AF60" s="33"/>
    </row>
    <row r="61" spans="2:32" x14ac:dyDescent="0.2">
      <c r="B61" s="31"/>
      <c r="C61" s="60"/>
      <c r="D61" s="196"/>
      <c r="E61" s="196"/>
      <c r="F61" s="250"/>
      <c r="G61" s="249"/>
      <c r="H61" s="198"/>
      <c r="I61" s="249"/>
      <c r="J61" s="249"/>
      <c r="K61" s="62"/>
      <c r="L61" s="151">
        <f t="shared" si="11"/>
        <v>0</v>
      </c>
      <c r="M61" s="491">
        <f t="shared" si="3"/>
        <v>0</v>
      </c>
      <c r="N61" s="491">
        <f t="shared" si="4"/>
        <v>0</v>
      </c>
      <c r="O61" s="492" t="str">
        <f t="shared" si="5"/>
        <v>-</v>
      </c>
      <c r="P61" s="491">
        <f t="shared" si="6"/>
        <v>0</v>
      </c>
      <c r="Q61" s="62"/>
      <c r="R61" s="491">
        <f t="shared" si="7"/>
        <v>0</v>
      </c>
      <c r="S61" s="491">
        <f t="shared" si="8"/>
        <v>0</v>
      </c>
      <c r="T61" s="491">
        <f t="shared" si="9"/>
        <v>0</v>
      </c>
      <c r="U61" s="491">
        <f t="shared" si="12"/>
        <v>0</v>
      </c>
      <c r="V61" s="491">
        <f t="shared" si="12"/>
        <v>0</v>
      </c>
      <c r="W61" s="491">
        <f t="shared" si="12"/>
        <v>0</v>
      </c>
      <c r="X61" s="62"/>
      <c r="Y61" s="491">
        <f t="shared" si="16"/>
        <v>0</v>
      </c>
      <c r="Z61" s="491">
        <f t="shared" si="16"/>
        <v>0</v>
      </c>
      <c r="AA61" s="491">
        <f t="shared" si="16"/>
        <v>0</v>
      </c>
      <c r="AB61" s="491">
        <f t="shared" si="16"/>
        <v>0</v>
      </c>
      <c r="AC61" s="491">
        <f t="shared" si="16"/>
        <v>0</v>
      </c>
      <c r="AD61" s="491">
        <f t="shared" si="16"/>
        <v>0</v>
      </c>
      <c r="AE61" s="63"/>
      <c r="AF61" s="33"/>
    </row>
    <row r="62" spans="2:32" x14ac:dyDescent="0.2">
      <c r="B62" s="31"/>
      <c r="C62" s="60"/>
      <c r="D62" s="196"/>
      <c r="E62" s="196"/>
      <c r="F62" s="250"/>
      <c r="G62" s="249"/>
      <c r="H62" s="198"/>
      <c r="I62" s="249"/>
      <c r="J62" s="249"/>
      <c r="K62" s="62"/>
      <c r="L62" s="151">
        <f t="shared" si="11"/>
        <v>0</v>
      </c>
      <c r="M62" s="491">
        <f t="shared" si="3"/>
        <v>0</v>
      </c>
      <c r="N62" s="491">
        <f t="shared" si="4"/>
        <v>0</v>
      </c>
      <c r="O62" s="492" t="str">
        <f t="shared" si="5"/>
        <v>-</v>
      </c>
      <c r="P62" s="491">
        <f t="shared" si="6"/>
        <v>0</v>
      </c>
      <c r="Q62" s="62"/>
      <c r="R62" s="491">
        <f t="shared" si="7"/>
        <v>0</v>
      </c>
      <c r="S62" s="491">
        <f t="shared" si="8"/>
        <v>0</v>
      </c>
      <c r="T62" s="491">
        <f t="shared" si="9"/>
        <v>0</v>
      </c>
      <c r="U62" s="491">
        <f t="shared" si="12"/>
        <v>0</v>
      </c>
      <c r="V62" s="491">
        <f t="shared" si="12"/>
        <v>0</v>
      </c>
      <c r="W62" s="491">
        <f t="shared" si="12"/>
        <v>0</v>
      </c>
      <c r="X62" s="62"/>
      <c r="Y62" s="491">
        <f t="shared" si="16"/>
        <v>0</v>
      </c>
      <c r="Z62" s="491">
        <f t="shared" si="16"/>
        <v>0</v>
      </c>
      <c r="AA62" s="491">
        <f t="shared" si="16"/>
        <v>0</v>
      </c>
      <c r="AB62" s="491">
        <f t="shared" si="16"/>
        <v>0</v>
      </c>
      <c r="AC62" s="491">
        <f t="shared" si="16"/>
        <v>0</v>
      </c>
      <c r="AD62" s="491">
        <f t="shared" si="16"/>
        <v>0</v>
      </c>
      <c r="AE62" s="63"/>
      <c r="AF62" s="33"/>
    </row>
    <row r="63" spans="2:32" x14ac:dyDescent="0.2">
      <c r="B63" s="31"/>
      <c r="C63" s="60"/>
      <c r="D63" s="196"/>
      <c r="E63" s="196"/>
      <c r="F63" s="250"/>
      <c r="G63" s="249"/>
      <c r="H63" s="198"/>
      <c r="I63" s="249"/>
      <c r="J63" s="249"/>
      <c r="K63" s="62"/>
      <c r="L63" s="151">
        <f t="shared" si="11"/>
        <v>0</v>
      </c>
      <c r="M63" s="491">
        <f t="shared" si="3"/>
        <v>0</v>
      </c>
      <c r="N63" s="491">
        <f t="shared" si="4"/>
        <v>0</v>
      </c>
      <c r="O63" s="492" t="str">
        <f t="shared" si="5"/>
        <v>-</v>
      </c>
      <c r="P63" s="491">
        <f t="shared" si="6"/>
        <v>0</v>
      </c>
      <c r="Q63" s="62"/>
      <c r="R63" s="491">
        <f t="shared" si="7"/>
        <v>0</v>
      </c>
      <c r="S63" s="491">
        <f t="shared" si="8"/>
        <v>0</v>
      </c>
      <c r="T63" s="491">
        <f t="shared" si="9"/>
        <v>0</v>
      </c>
      <c r="U63" s="491">
        <f t="shared" si="12"/>
        <v>0</v>
      </c>
      <c r="V63" s="491">
        <f t="shared" si="12"/>
        <v>0</v>
      </c>
      <c r="W63" s="491">
        <f t="shared" si="12"/>
        <v>0</v>
      </c>
      <c r="X63" s="62"/>
      <c r="Y63" s="491">
        <f t="shared" si="16"/>
        <v>0</v>
      </c>
      <c r="Z63" s="491">
        <f t="shared" si="16"/>
        <v>0</v>
      </c>
      <c r="AA63" s="491">
        <f t="shared" si="16"/>
        <v>0</v>
      </c>
      <c r="AB63" s="491">
        <f t="shared" si="16"/>
        <v>0</v>
      </c>
      <c r="AC63" s="491">
        <f t="shared" si="16"/>
        <v>0</v>
      </c>
      <c r="AD63" s="491">
        <f t="shared" si="16"/>
        <v>0</v>
      </c>
      <c r="AE63" s="63"/>
      <c r="AF63" s="33"/>
    </row>
    <row r="64" spans="2:32" x14ac:dyDescent="0.2">
      <c r="B64" s="31"/>
      <c r="C64" s="60"/>
      <c r="D64" s="196"/>
      <c r="E64" s="196"/>
      <c r="F64" s="250"/>
      <c r="G64" s="249"/>
      <c r="H64" s="198"/>
      <c r="I64" s="249"/>
      <c r="J64" s="249"/>
      <c r="K64" s="62"/>
      <c r="L64" s="151">
        <f t="shared" si="11"/>
        <v>0</v>
      </c>
      <c r="M64" s="491">
        <f t="shared" si="3"/>
        <v>0</v>
      </c>
      <c r="N64" s="491">
        <f t="shared" si="4"/>
        <v>0</v>
      </c>
      <c r="O64" s="492" t="str">
        <f t="shared" si="5"/>
        <v>-</v>
      </c>
      <c r="P64" s="491">
        <f t="shared" si="6"/>
        <v>0</v>
      </c>
      <c r="Q64" s="62"/>
      <c r="R64" s="491">
        <f t="shared" si="7"/>
        <v>0</v>
      </c>
      <c r="S64" s="491">
        <f t="shared" si="8"/>
        <v>0</v>
      </c>
      <c r="T64" s="491">
        <f t="shared" si="9"/>
        <v>0</v>
      </c>
      <c r="U64" s="491">
        <f t="shared" si="12"/>
        <v>0</v>
      </c>
      <c r="V64" s="491">
        <f t="shared" si="12"/>
        <v>0</v>
      </c>
      <c r="W64" s="491">
        <f t="shared" si="12"/>
        <v>0</v>
      </c>
      <c r="X64" s="62"/>
      <c r="Y64" s="491">
        <f t="shared" si="16"/>
        <v>0</v>
      </c>
      <c r="Z64" s="491">
        <f t="shared" si="16"/>
        <v>0</v>
      </c>
      <c r="AA64" s="491">
        <f t="shared" si="16"/>
        <v>0</v>
      </c>
      <c r="AB64" s="491">
        <f t="shared" si="16"/>
        <v>0</v>
      </c>
      <c r="AC64" s="491">
        <f t="shared" si="16"/>
        <v>0</v>
      </c>
      <c r="AD64" s="491">
        <f t="shared" si="16"/>
        <v>0</v>
      </c>
      <c r="AE64" s="63"/>
      <c r="AF64" s="33"/>
    </row>
    <row r="65" spans="2:32" x14ac:dyDescent="0.2">
      <c r="B65" s="31"/>
      <c r="C65" s="60"/>
      <c r="D65" s="196"/>
      <c r="E65" s="196"/>
      <c r="F65" s="250"/>
      <c r="G65" s="249"/>
      <c r="H65" s="198"/>
      <c r="I65" s="249"/>
      <c r="J65" s="249"/>
      <c r="K65" s="62"/>
      <c r="L65" s="151">
        <f t="shared" si="11"/>
        <v>0</v>
      </c>
      <c r="M65" s="491">
        <f t="shared" si="3"/>
        <v>0</v>
      </c>
      <c r="N65" s="491">
        <f t="shared" si="4"/>
        <v>0</v>
      </c>
      <c r="O65" s="492" t="str">
        <f t="shared" si="5"/>
        <v>-</v>
      </c>
      <c r="P65" s="491">
        <f t="shared" si="6"/>
        <v>0</v>
      </c>
      <c r="Q65" s="62"/>
      <c r="R65" s="491">
        <f t="shared" si="7"/>
        <v>0</v>
      </c>
      <c r="S65" s="491">
        <f t="shared" si="8"/>
        <v>0</v>
      </c>
      <c r="T65" s="491">
        <f t="shared" si="9"/>
        <v>0</v>
      </c>
      <c r="U65" s="491">
        <f t="shared" si="12"/>
        <v>0</v>
      </c>
      <c r="V65" s="491">
        <f t="shared" si="12"/>
        <v>0</v>
      </c>
      <c r="W65" s="491">
        <f t="shared" si="12"/>
        <v>0</v>
      </c>
      <c r="X65" s="62"/>
      <c r="Y65" s="491">
        <f t="shared" si="16"/>
        <v>0</v>
      </c>
      <c r="Z65" s="491">
        <f t="shared" si="16"/>
        <v>0</v>
      </c>
      <c r="AA65" s="491">
        <f t="shared" si="16"/>
        <v>0</v>
      </c>
      <c r="AB65" s="491">
        <f t="shared" si="16"/>
        <v>0</v>
      </c>
      <c r="AC65" s="491">
        <f t="shared" si="16"/>
        <v>0</v>
      </c>
      <c r="AD65" s="491">
        <f t="shared" si="16"/>
        <v>0</v>
      </c>
      <c r="AE65" s="63"/>
      <c r="AF65" s="33"/>
    </row>
    <row r="66" spans="2:32" x14ac:dyDescent="0.2">
      <c r="B66" s="31"/>
      <c r="C66" s="60"/>
      <c r="D66" s="196"/>
      <c r="E66" s="196"/>
      <c r="F66" s="250"/>
      <c r="G66" s="249"/>
      <c r="H66" s="198"/>
      <c r="I66" s="249"/>
      <c r="J66" s="249"/>
      <c r="K66" s="62"/>
      <c r="L66" s="151">
        <f t="shared" si="11"/>
        <v>0</v>
      </c>
      <c r="M66" s="491">
        <f t="shared" ref="M66:M88" si="17">G66*H66</f>
        <v>0</v>
      </c>
      <c r="N66" s="491">
        <f t="shared" ref="N66:N88" si="18">IF(G66=0,0,(G66*H66)/L66)</f>
        <v>0</v>
      </c>
      <c r="O66" s="492" t="str">
        <f t="shared" ref="O66:O88" si="19">IF(L66=0,"-",(IF(L66&gt;3000,"-",I66+L66-1)))</f>
        <v>-</v>
      </c>
      <c r="P66" s="491">
        <f t="shared" si="6"/>
        <v>0</v>
      </c>
      <c r="Q66" s="62"/>
      <c r="R66" s="491">
        <f t="shared" si="7"/>
        <v>0</v>
      </c>
      <c r="S66" s="491">
        <f t="shared" si="8"/>
        <v>0</v>
      </c>
      <c r="T66" s="491">
        <f t="shared" si="9"/>
        <v>0</v>
      </c>
      <c r="U66" s="491">
        <f t="shared" si="12"/>
        <v>0</v>
      </c>
      <c r="V66" s="491">
        <f t="shared" si="12"/>
        <v>0</v>
      </c>
      <c r="W66" s="491">
        <f t="shared" si="12"/>
        <v>0</v>
      </c>
      <c r="X66" s="62"/>
      <c r="Y66" s="491">
        <f t="shared" si="16"/>
        <v>0</v>
      </c>
      <c r="Z66" s="491">
        <f t="shared" si="16"/>
        <v>0</v>
      </c>
      <c r="AA66" s="491">
        <f t="shared" si="16"/>
        <v>0</v>
      </c>
      <c r="AB66" s="491">
        <f t="shared" si="16"/>
        <v>0</v>
      </c>
      <c r="AC66" s="491">
        <f t="shared" si="16"/>
        <v>0</v>
      </c>
      <c r="AD66" s="491">
        <f t="shared" si="16"/>
        <v>0</v>
      </c>
      <c r="AE66" s="63"/>
      <c r="AF66" s="33"/>
    </row>
    <row r="67" spans="2:32" x14ac:dyDescent="0.2">
      <c r="B67" s="31"/>
      <c r="C67" s="60"/>
      <c r="D67" s="196"/>
      <c r="E67" s="196"/>
      <c r="F67" s="250"/>
      <c r="G67" s="249"/>
      <c r="H67" s="198"/>
      <c r="I67" s="249"/>
      <c r="J67" s="249"/>
      <c r="K67" s="62"/>
      <c r="L67" s="151">
        <f t="shared" si="11"/>
        <v>0</v>
      </c>
      <c r="M67" s="491">
        <f t="shared" si="17"/>
        <v>0</v>
      </c>
      <c r="N67" s="491">
        <f t="shared" si="18"/>
        <v>0</v>
      </c>
      <c r="O67" s="492" t="str">
        <f t="shared" si="19"/>
        <v>-</v>
      </c>
      <c r="P67" s="491">
        <f t="shared" si="6"/>
        <v>0</v>
      </c>
      <c r="Q67" s="62"/>
      <c r="R67" s="491">
        <f t="shared" ref="R67:W76" si="20">(IF(R$8&lt;$I67,0,IF($O67&lt;=R$8-1,0,$N67)))</f>
        <v>0</v>
      </c>
      <c r="S67" s="491">
        <f t="shared" si="20"/>
        <v>0</v>
      </c>
      <c r="T67" s="491">
        <f t="shared" si="20"/>
        <v>0</v>
      </c>
      <c r="U67" s="491">
        <f t="shared" si="20"/>
        <v>0</v>
      </c>
      <c r="V67" s="491">
        <f t="shared" si="20"/>
        <v>0</v>
      </c>
      <c r="W67" s="491">
        <f t="shared" si="20"/>
        <v>0</v>
      </c>
      <c r="X67" s="62"/>
      <c r="Y67" s="491">
        <f t="shared" ref="Y67:AA85" si="21">IF(Y$8=$I67,($G67*$H67),0)</f>
        <v>0</v>
      </c>
      <c r="Z67" s="491">
        <f t="shared" si="21"/>
        <v>0</v>
      </c>
      <c r="AA67" s="491">
        <f t="shared" si="21"/>
        <v>0</v>
      </c>
      <c r="AB67" s="491">
        <f t="shared" ref="AB67:AD76" si="22">IF(AB$8=$I67,($G67*$H67),0)</f>
        <v>0</v>
      </c>
      <c r="AC67" s="491">
        <f t="shared" si="22"/>
        <v>0</v>
      </c>
      <c r="AD67" s="491">
        <f t="shared" si="22"/>
        <v>0</v>
      </c>
      <c r="AE67" s="63"/>
      <c r="AF67" s="33"/>
    </row>
    <row r="68" spans="2:32" x14ac:dyDescent="0.2">
      <c r="B68" s="31"/>
      <c r="C68" s="60"/>
      <c r="D68" s="196"/>
      <c r="E68" s="196"/>
      <c r="F68" s="250"/>
      <c r="G68" s="249"/>
      <c r="H68" s="198"/>
      <c r="I68" s="249"/>
      <c r="J68" s="249"/>
      <c r="K68" s="62"/>
      <c r="L68" s="151">
        <f t="shared" ref="L68:L88" si="23">IF(J68="geen",9999999999,J68)</f>
        <v>0</v>
      </c>
      <c r="M68" s="491">
        <f t="shared" si="17"/>
        <v>0</v>
      </c>
      <c r="N68" s="491">
        <f t="shared" si="18"/>
        <v>0</v>
      </c>
      <c r="O68" s="492" t="str">
        <f t="shared" si="19"/>
        <v>-</v>
      </c>
      <c r="P68" s="491">
        <f t="shared" si="6"/>
        <v>0</v>
      </c>
      <c r="Q68" s="62"/>
      <c r="R68" s="491">
        <f t="shared" si="20"/>
        <v>0</v>
      </c>
      <c r="S68" s="491">
        <f t="shared" si="20"/>
        <v>0</v>
      </c>
      <c r="T68" s="491">
        <f t="shared" si="20"/>
        <v>0</v>
      </c>
      <c r="U68" s="491">
        <f t="shared" si="20"/>
        <v>0</v>
      </c>
      <c r="V68" s="491">
        <f t="shared" si="20"/>
        <v>0</v>
      </c>
      <c r="W68" s="491">
        <f t="shared" si="20"/>
        <v>0</v>
      </c>
      <c r="X68" s="62"/>
      <c r="Y68" s="491">
        <f t="shared" si="21"/>
        <v>0</v>
      </c>
      <c r="Z68" s="491">
        <f t="shared" si="21"/>
        <v>0</v>
      </c>
      <c r="AA68" s="491">
        <f t="shared" si="21"/>
        <v>0</v>
      </c>
      <c r="AB68" s="491">
        <f t="shared" si="22"/>
        <v>0</v>
      </c>
      <c r="AC68" s="491">
        <f t="shared" si="22"/>
        <v>0</v>
      </c>
      <c r="AD68" s="491">
        <f t="shared" si="22"/>
        <v>0</v>
      </c>
      <c r="AE68" s="63"/>
      <c r="AF68" s="33"/>
    </row>
    <row r="69" spans="2:32" x14ac:dyDescent="0.2">
      <c r="B69" s="31"/>
      <c r="C69" s="60"/>
      <c r="D69" s="196"/>
      <c r="E69" s="196"/>
      <c r="F69" s="250"/>
      <c r="G69" s="249"/>
      <c r="H69" s="198"/>
      <c r="I69" s="249"/>
      <c r="J69" s="249"/>
      <c r="K69" s="62"/>
      <c r="L69" s="151">
        <f t="shared" si="23"/>
        <v>0</v>
      </c>
      <c r="M69" s="491">
        <f t="shared" si="17"/>
        <v>0</v>
      </c>
      <c r="N69" s="491">
        <f t="shared" si="18"/>
        <v>0</v>
      </c>
      <c r="O69" s="492" t="str">
        <f t="shared" si="19"/>
        <v>-</v>
      </c>
      <c r="P69" s="491">
        <f t="shared" si="6"/>
        <v>0</v>
      </c>
      <c r="Q69" s="62"/>
      <c r="R69" s="491">
        <f t="shared" si="20"/>
        <v>0</v>
      </c>
      <c r="S69" s="491">
        <f t="shared" si="20"/>
        <v>0</v>
      </c>
      <c r="T69" s="491">
        <f t="shared" si="20"/>
        <v>0</v>
      </c>
      <c r="U69" s="491">
        <f t="shared" si="20"/>
        <v>0</v>
      </c>
      <c r="V69" s="491">
        <f t="shared" si="20"/>
        <v>0</v>
      </c>
      <c r="W69" s="491">
        <f t="shared" si="20"/>
        <v>0</v>
      </c>
      <c r="X69" s="62"/>
      <c r="Y69" s="491">
        <f t="shared" si="21"/>
        <v>0</v>
      </c>
      <c r="Z69" s="491">
        <f t="shared" si="21"/>
        <v>0</v>
      </c>
      <c r="AA69" s="491">
        <f t="shared" si="21"/>
        <v>0</v>
      </c>
      <c r="AB69" s="491">
        <f t="shared" si="22"/>
        <v>0</v>
      </c>
      <c r="AC69" s="491">
        <f t="shared" si="22"/>
        <v>0</v>
      </c>
      <c r="AD69" s="491">
        <f t="shared" si="22"/>
        <v>0</v>
      </c>
      <c r="AE69" s="63"/>
      <c r="AF69" s="33"/>
    </row>
    <row r="70" spans="2:32" x14ac:dyDescent="0.2">
      <c r="B70" s="31"/>
      <c r="C70" s="60"/>
      <c r="D70" s="196"/>
      <c r="E70" s="196"/>
      <c r="F70" s="250"/>
      <c r="G70" s="249"/>
      <c r="H70" s="198"/>
      <c r="I70" s="249"/>
      <c r="J70" s="249"/>
      <c r="K70" s="62"/>
      <c r="L70" s="151">
        <f t="shared" si="23"/>
        <v>0</v>
      </c>
      <c r="M70" s="491">
        <f t="shared" si="17"/>
        <v>0</v>
      </c>
      <c r="N70" s="491">
        <f t="shared" si="18"/>
        <v>0</v>
      </c>
      <c r="O70" s="492" t="str">
        <f t="shared" si="19"/>
        <v>-</v>
      </c>
      <c r="P70" s="491">
        <f t="shared" si="6"/>
        <v>0</v>
      </c>
      <c r="Q70" s="62"/>
      <c r="R70" s="491">
        <f t="shared" si="20"/>
        <v>0</v>
      </c>
      <c r="S70" s="491">
        <f t="shared" si="20"/>
        <v>0</v>
      </c>
      <c r="T70" s="491">
        <f t="shared" si="20"/>
        <v>0</v>
      </c>
      <c r="U70" s="491">
        <f t="shared" si="20"/>
        <v>0</v>
      </c>
      <c r="V70" s="491">
        <f t="shared" si="20"/>
        <v>0</v>
      </c>
      <c r="W70" s="491">
        <f t="shared" si="20"/>
        <v>0</v>
      </c>
      <c r="X70" s="62"/>
      <c r="Y70" s="491">
        <f t="shared" si="21"/>
        <v>0</v>
      </c>
      <c r="Z70" s="491">
        <f t="shared" si="21"/>
        <v>0</v>
      </c>
      <c r="AA70" s="491">
        <f t="shared" si="21"/>
        <v>0</v>
      </c>
      <c r="AB70" s="491">
        <f t="shared" si="22"/>
        <v>0</v>
      </c>
      <c r="AC70" s="491">
        <f t="shared" si="22"/>
        <v>0</v>
      </c>
      <c r="AD70" s="491">
        <f t="shared" si="22"/>
        <v>0</v>
      </c>
      <c r="AE70" s="63"/>
      <c r="AF70" s="33"/>
    </row>
    <row r="71" spans="2:32" x14ac:dyDescent="0.2">
      <c r="B71" s="31"/>
      <c r="C71" s="60"/>
      <c r="D71" s="196"/>
      <c r="E71" s="196"/>
      <c r="F71" s="250"/>
      <c r="G71" s="249"/>
      <c r="H71" s="198"/>
      <c r="I71" s="249"/>
      <c r="J71" s="249"/>
      <c r="K71" s="62"/>
      <c r="L71" s="151">
        <f t="shared" si="23"/>
        <v>0</v>
      </c>
      <c r="M71" s="491">
        <f t="shared" si="17"/>
        <v>0</v>
      </c>
      <c r="N71" s="491">
        <f t="shared" si="18"/>
        <v>0</v>
      </c>
      <c r="O71" s="492" t="str">
        <f t="shared" si="19"/>
        <v>-</v>
      </c>
      <c r="P71" s="491">
        <f t="shared" si="6"/>
        <v>0</v>
      </c>
      <c r="Q71" s="62"/>
      <c r="R71" s="491">
        <f t="shared" si="20"/>
        <v>0</v>
      </c>
      <c r="S71" s="491">
        <f t="shared" si="20"/>
        <v>0</v>
      </c>
      <c r="T71" s="491">
        <f t="shared" si="20"/>
        <v>0</v>
      </c>
      <c r="U71" s="491">
        <f t="shared" si="20"/>
        <v>0</v>
      </c>
      <c r="V71" s="491">
        <f t="shared" si="20"/>
        <v>0</v>
      </c>
      <c r="W71" s="491">
        <f t="shared" si="20"/>
        <v>0</v>
      </c>
      <c r="X71" s="62"/>
      <c r="Y71" s="491">
        <f t="shared" si="21"/>
        <v>0</v>
      </c>
      <c r="Z71" s="491">
        <f t="shared" si="21"/>
        <v>0</v>
      </c>
      <c r="AA71" s="491">
        <f t="shared" si="21"/>
        <v>0</v>
      </c>
      <c r="AB71" s="491">
        <f t="shared" si="22"/>
        <v>0</v>
      </c>
      <c r="AC71" s="491">
        <f t="shared" si="22"/>
        <v>0</v>
      </c>
      <c r="AD71" s="491">
        <f t="shared" si="22"/>
        <v>0</v>
      </c>
      <c r="AE71" s="63"/>
      <c r="AF71" s="33"/>
    </row>
    <row r="72" spans="2:32" x14ac:dyDescent="0.2">
      <c r="B72" s="31"/>
      <c r="C72" s="60"/>
      <c r="D72" s="196"/>
      <c r="E72" s="196"/>
      <c r="F72" s="250"/>
      <c r="G72" s="249"/>
      <c r="H72" s="198"/>
      <c r="I72" s="249"/>
      <c r="J72" s="249"/>
      <c r="K72" s="62"/>
      <c r="L72" s="151">
        <f t="shared" si="23"/>
        <v>0</v>
      </c>
      <c r="M72" s="491">
        <f t="shared" si="17"/>
        <v>0</v>
      </c>
      <c r="N72" s="491">
        <f t="shared" si="18"/>
        <v>0</v>
      </c>
      <c r="O72" s="492" t="str">
        <f t="shared" si="19"/>
        <v>-</v>
      </c>
      <c r="P72" s="491">
        <f t="shared" si="6"/>
        <v>0</v>
      </c>
      <c r="Q72" s="62"/>
      <c r="R72" s="491">
        <f t="shared" si="20"/>
        <v>0</v>
      </c>
      <c r="S72" s="491">
        <f t="shared" si="20"/>
        <v>0</v>
      </c>
      <c r="T72" s="491">
        <f t="shared" si="20"/>
        <v>0</v>
      </c>
      <c r="U72" s="491">
        <f t="shared" si="20"/>
        <v>0</v>
      </c>
      <c r="V72" s="491">
        <f t="shared" si="20"/>
        <v>0</v>
      </c>
      <c r="W72" s="491">
        <f t="shared" si="20"/>
        <v>0</v>
      </c>
      <c r="X72" s="62"/>
      <c r="Y72" s="491">
        <f t="shared" si="21"/>
        <v>0</v>
      </c>
      <c r="Z72" s="491">
        <f t="shared" si="21"/>
        <v>0</v>
      </c>
      <c r="AA72" s="491">
        <f t="shared" si="21"/>
        <v>0</v>
      </c>
      <c r="AB72" s="491">
        <f t="shared" si="22"/>
        <v>0</v>
      </c>
      <c r="AC72" s="491">
        <f t="shared" si="22"/>
        <v>0</v>
      </c>
      <c r="AD72" s="491">
        <f t="shared" si="22"/>
        <v>0</v>
      </c>
      <c r="AE72" s="63"/>
      <c r="AF72" s="33"/>
    </row>
    <row r="73" spans="2:32" x14ac:dyDescent="0.2">
      <c r="B73" s="31"/>
      <c r="C73" s="60"/>
      <c r="D73" s="196"/>
      <c r="E73" s="196"/>
      <c r="F73" s="250"/>
      <c r="G73" s="249"/>
      <c r="H73" s="198"/>
      <c r="I73" s="249"/>
      <c r="J73" s="249"/>
      <c r="K73" s="62"/>
      <c r="L73" s="151">
        <f t="shared" si="23"/>
        <v>0</v>
      </c>
      <c r="M73" s="491">
        <f t="shared" si="17"/>
        <v>0</v>
      </c>
      <c r="N73" s="491">
        <f t="shared" si="18"/>
        <v>0</v>
      </c>
      <c r="O73" s="492" t="str">
        <f t="shared" si="19"/>
        <v>-</v>
      </c>
      <c r="P73" s="491">
        <f t="shared" si="6"/>
        <v>0</v>
      </c>
      <c r="Q73" s="62"/>
      <c r="R73" s="491">
        <f t="shared" si="20"/>
        <v>0</v>
      </c>
      <c r="S73" s="491">
        <f t="shared" si="20"/>
        <v>0</v>
      </c>
      <c r="T73" s="491">
        <f t="shared" si="20"/>
        <v>0</v>
      </c>
      <c r="U73" s="491">
        <f t="shared" si="20"/>
        <v>0</v>
      </c>
      <c r="V73" s="491">
        <f t="shared" si="20"/>
        <v>0</v>
      </c>
      <c r="W73" s="491">
        <f t="shared" si="20"/>
        <v>0</v>
      </c>
      <c r="X73" s="62"/>
      <c r="Y73" s="491">
        <f t="shared" si="21"/>
        <v>0</v>
      </c>
      <c r="Z73" s="491">
        <f t="shared" si="21"/>
        <v>0</v>
      </c>
      <c r="AA73" s="491">
        <f t="shared" si="21"/>
        <v>0</v>
      </c>
      <c r="AB73" s="491">
        <f t="shared" si="22"/>
        <v>0</v>
      </c>
      <c r="AC73" s="491">
        <f t="shared" si="22"/>
        <v>0</v>
      </c>
      <c r="AD73" s="491">
        <f t="shared" si="22"/>
        <v>0</v>
      </c>
      <c r="AE73" s="63"/>
      <c r="AF73" s="33"/>
    </row>
    <row r="74" spans="2:32" x14ac:dyDescent="0.2">
      <c r="B74" s="31"/>
      <c r="C74" s="60"/>
      <c r="D74" s="196"/>
      <c r="E74" s="196"/>
      <c r="F74" s="250"/>
      <c r="G74" s="249"/>
      <c r="H74" s="198"/>
      <c r="I74" s="249"/>
      <c r="J74" s="249"/>
      <c r="K74" s="62"/>
      <c r="L74" s="151">
        <f t="shared" si="23"/>
        <v>0</v>
      </c>
      <c r="M74" s="491">
        <f t="shared" si="17"/>
        <v>0</v>
      </c>
      <c r="N74" s="491">
        <f t="shared" si="18"/>
        <v>0</v>
      </c>
      <c r="O74" s="492" t="str">
        <f t="shared" si="19"/>
        <v>-</v>
      </c>
      <c r="P74" s="491">
        <f t="shared" si="6"/>
        <v>0</v>
      </c>
      <c r="Q74" s="62"/>
      <c r="R74" s="491">
        <f t="shared" si="20"/>
        <v>0</v>
      </c>
      <c r="S74" s="491">
        <f t="shared" si="20"/>
        <v>0</v>
      </c>
      <c r="T74" s="491">
        <f t="shared" si="20"/>
        <v>0</v>
      </c>
      <c r="U74" s="491">
        <f t="shared" si="20"/>
        <v>0</v>
      </c>
      <c r="V74" s="491">
        <f t="shared" si="20"/>
        <v>0</v>
      </c>
      <c r="W74" s="491">
        <f t="shared" si="20"/>
        <v>0</v>
      </c>
      <c r="X74" s="62"/>
      <c r="Y74" s="491">
        <f t="shared" si="21"/>
        <v>0</v>
      </c>
      <c r="Z74" s="491">
        <f t="shared" si="21"/>
        <v>0</v>
      </c>
      <c r="AA74" s="491">
        <f t="shared" si="21"/>
        <v>0</v>
      </c>
      <c r="AB74" s="491">
        <f t="shared" si="22"/>
        <v>0</v>
      </c>
      <c r="AC74" s="491">
        <f t="shared" si="22"/>
        <v>0</v>
      </c>
      <c r="AD74" s="491">
        <f t="shared" si="22"/>
        <v>0</v>
      </c>
      <c r="AE74" s="63"/>
      <c r="AF74" s="33"/>
    </row>
    <row r="75" spans="2:32" x14ac:dyDescent="0.2">
      <c r="B75" s="31"/>
      <c r="C75" s="60"/>
      <c r="D75" s="196"/>
      <c r="E75" s="196"/>
      <c r="F75" s="250"/>
      <c r="G75" s="249"/>
      <c r="H75" s="198"/>
      <c r="I75" s="249"/>
      <c r="J75" s="249"/>
      <c r="K75" s="62"/>
      <c r="L75" s="151">
        <f t="shared" si="23"/>
        <v>0</v>
      </c>
      <c r="M75" s="491">
        <f t="shared" si="17"/>
        <v>0</v>
      </c>
      <c r="N75" s="491">
        <f t="shared" si="18"/>
        <v>0</v>
      </c>
      <c r="O75" s="492" t="str">
        <f t="shared" si="19"/>
        <v>-</v>
      </c>
      <c r="P75" s="491">
        <f t="shared" si="6"/>
        <v>0</v>
      </c>
      <c r="Q75" s="62"/>
      <c r="R75" s="491">
        <f t="shared" si="20"/>
        <v>0</v>
      </c>
      <c r="S75" s="491">
        <f t="shared" si="20"/>
        <v>0</v>
      </c>
      <c r="T75" s="491">
        <f t="shared" si="20"/>
        <v>0</v>
      </c>
      <c r="U75" s="491">
        <f t="shared" si="20"/>
        <v>0</v>
      </c>
      <c r="V75" s="491">
        <f t="shared" si="20"/>
        <v>0</v>
      </c>
      <c r="W75" s="491">
        <f t="shared" si="20"/>
        <v>0</v>
      </c>
      <c r="X75" s="62"/>
      <c r="Y75" s="491">
        <f t="shared" si="21"/>
        <v>0</v>
      </c>
      <c r="Z75" s="491">
        <f t="shared" si="21"/>
        <v>0</v>
      </c>
      <c r="AA75" s="491">
        <f t="shared" si="21"/>
        <v>0</v>
      </c>
      <c r="AB75" s="491">
        <f t="shared" si="22"/>
        <v>0</v>
      </c>
      <c r="AC75" s="491">
        <f t="shared" si="22"/>
        <v>0</v>
      </c>
      <c r="AD75" s="491">
        <f t="shared" si="22"/>
        <v>0</v>
      </c>
      <c r="AE75" s="63"/>
      <c r="AF75" s="33"/>
    </row>
    <row r="76" spans="2:32" x14ac:dyDescent="0.2">
      <c r="B76" s="31"/>
      <c r="C76" s="60"/>
      <c r="D76" s="196"/>
      <c r="E76" s="196"/>
      <c r="F76" s="250"/>
      <c r="G76" s="249"/>
      <c r="H76" s="198"/>
      <c r="I76" s="249"/>
      <c r="J76" s="249"/>
      <c r="K76" s="62"/>
      <c r="L76" s="151">
        <f t="shared" si="23"/>
        <v>0</v>
      </c>
      <c r="M76" s="491">
        <f t="shared" si="17"/>
        <v>0</v>
      </c>
      <c r="N76" s="491">
        <f t="shared" si="18"/>
        <v>0</v>
      </c>
      <c r="O76" s="492" t="str">
        <f t="shared" si="19"/>
        <v>-</v>
      </c>
      <c r="P76" s="491">
        <f t="shared" si="6"/>
        <v>0</v>
      </c>
      <c r="Q76" s="62"/>
      <c r="R76" s="491">
        <f t="shared" si="20"/>
        <v>0</v>
      </c>
      <c r="S76" s="491">
        <f t="shared" si="20"/>
        <v>0</v>
      </c>
      <c r="T76" s="491">
        <f t="shared" si="20"/>
        <v>0</v>
      </c>
      <c r="U76" s="491">
        <f t="shared" si="20"/>
        <v>0</v>
      </c>
      <c r="V76" s="491">
        <f t="shared" si="20"/>
        <v>0</v>
      </c>
      <c r="W76" s="491">
        <f t="shared" si="20"/>
        <v>0</v>
      </c>
      <c r="X76" s="62"/>
      <c r="Y76" s="491">
        <f t="shared" si="21"/>
        <v>0</v>
      </c>
      <c r="Z76" s="491">
        <f t="shared" si="21"/>
        <v>0</v>
      </c>
      <c r="AA76" s="491">
        <f t="shared" si="21"/>
        <v>0</v>
      </c>
      <c r="AB76" s="491">
        <f t="shared" si="22"/>
        <v>0</v>
      </c>
      <c r="AC76" s="491">
        <f t="shared" si="22"/>
        <v>0</v>
      </c>
      <c r="AD76" s="491">
        <f t="shared" si="22"/>
        <v>0</v>
      </c>
      <c r="AE76" s="63"/>
      <c r="AF76" s="33"/>
    </row>
    <row r="77" spans="2:32" x14ac:dyDescent="0.2">
      <c r="B77" s="31"/>
      <c r="C77" s="60"/>
      <c r="D77" s="196"/>
      <c r="E77" s="196"/>
      <c r="F77" s="250"/>
      <c r="G77" s="249"/>
      <c r="H77" s="198"/>
      <c r="I77" s="249"/>
      <c r="J77" s="249"/>
      <c r="K77" s="62"/>
      <c r="L77" s="151">
        <f t="shared" si="23"/>
        <v>0</v>
      </c>
      <c r="M77" s="491">
        <f t="shared" si="17"/>
        <v>0</v>
      </c>
      <c r="N77" s="491">
        <f t="shared" si="18"/>
        <v>0</v>
      </c>
      <c r="O77" s="492" t="str">
        <f t="shared" si="19"/>
        <v>-</v>
      </c>
      <c r="P77" s="491">
        <f t="shared" si="6"/>
        <v>0</v>
      </c>
      <c r="Q77" s="62"/>
      <c r="R77" s="491">
        <f t="shared" ref="R77:W86" si="24">(IF(R$8&lt;$I77,0,IF($O77&lt;=R$8-1,0,$N77)))</f>
        <v>0</v>
      </c>
      <c r="S77" s="491">
        <f t="shared" si="24"/>
        <v>0</v>
      </c>
      <c r="T77" s="491">
        <f t="shared" si="24"/>
        <v>0</v>
      </c>
      <c r="U77" s="491">
        <f t="shared" si="24"/>
        <v>0</v>
      </c>
      <c r="V77" s="491">
        <f t="shared" si="24"/>
        <v>0</v>
      </c>
      <c r="W77" s="491">
        <f t="shared" si="24"/>
        <v>0</v>
      </c>
      <c r="X77" s="62"/>
      <c r="Y77" s="491">
        <f t="shared" si="21"/>
        <v>0</v>
      </c>
      <c r="Z77" s="491">
        <f t="shared" si="21"/>
        <v>0</v>
      </c>
      <c r="AA77" s="491">
        <f t="shared" si="21"/>
        <v>0</v>
      </c>
      <c r="AB77" s="491">
        <f t="shared" ref="AB77:AD85" si="25">IF(AB$8=$I77,($G77*$H77),0)</f>
        <v>0</v>
      </c>
      <c r="AC77" s="491">
        <f t="shared" si="25"/>
        <v>0</v>
      </c>
      <c r="AD77" s="491">
        <f t="shared" si="25"/>
        <v>0</v>
      </c>
      <c r="AE77" s="63"/>
      <c r="AF77" s="33"/>
    </row>
    <row r="78" spans="2:32" x14ac:dyDescent="0.2">
      <c r="B78" s="31"/>
      <c r="C78" s="60"/>
      <c r="D78" s="196"/>
      <c r="E78" s="196"/>
      <c r="F78" s="250"/>
      <c r="G78" s="249"/>
      <c r="H78" s="198"/>
      <c r="I78" s="249"/>
      <c r="J78" s="249"/>
      <c r="K78" s="62"/>
      <c r="L78" s="151">
        <f t="shared" si="23"/>
        <v>0</v>
      </c>
      <c r="M78" s="491">
        <f t="shared" si="17"/>
        <v>0</v>
      </c>
      <c r="N78" s="491">
        <f t="shared" si="18"/>
        <v>0</v>
      </c>
      <c r="O78" s="492" t="str">
        <f t="shared" si="19"/>
        <v>-</v>
      </c>
      <c r="P78" s="491">
        <f t="shared" ref="P78:P148" si="26">IF(J78="geen",IF(I78&lt;$R$8,G78*H78,0),IF(I78&gt;=$R$8,0,IF((H78*G78-(R$8-I78)*N78)&lt;0,0,H78*G78-(R$8-I78)*N78)))</f>
        <v>0</v>
      </c>
      <c r="Q78" s="62"/>
      <c r="R78" s="491">
        <f t="shared" si="24"/>
        <v>0</v>
      </c>
      <c r="S78" s="491">
        <f t="shared" si="24"/>
        <v>0</v>
      </c>
      <c r="T78" s="491">
        <f t="shared" si="24"/>
        <v>0</v>
      </c>
      <c r="U78" s="491">
        <f t="shared" si="24"/>
        <v>0</v>
      </c>
      <c r="V78" s="491">
        <f t="shared" si="24"/>
        <v>0</v>
      </c>
      <c r="W78" s="491">
        <f t="shared" si="24"/>
        <v>0</v>
      </c>
      <c r="X78" s="62"/>
      <c r="Y78" s="491">
        <f t="shared" si="21"/>
        <v>0</v>
      </c>
      <c r="Z78" s="491">
        <f t="shared" si="21"/>
        <v>0</v>
      </c>
      <c r="AA78" s="491">
        <f t="shared" si="21"/>
        <v>0</v>
      </c>
      <c r="AB78" s="491">
        <f t="shared" si="25"/>
        <v>0</v>
      </c>
      <c r="AC78" s="491">
        <f t="shared" si="25"/>
        <v>0</v>
      </c>
      <c r="AD78" s="491">
        <f t="shared" si="25"/>
        <v>0</v>
      </c>
      <c r="AE78" s="63"/>
      <c r="AF78" s="33"/>
    </row>
    <row r="79" spans="2:32" x14ac:dyDescent="0.2">
      <c r="B79" s="31"/>
      <c r="C79" s="60"/>
      <c r="D79" s="196"/>
      <c r="E79" s="196"/>
      <c r="F79" s="250"/>
      <c r="G79" s="249"/>
      <c r="H79" s="198"/>
      <c r="I79" s="249"/>
      <c r="J79" s="249"/>
      <c r="K79" s="62"/>
      <c r="L79" s="151">
        <f t="shared" si="23"/>
        <v>0</v>
      </c>
      <c r="M79" s="491">
        <f t="shared" si="17"/>
        <v>0</v>
      </c>
      <c r="N79" s="491">
        <f t="shared" si="18"/>
        <v>0</v>
      </c>
      <c r="O79" s="492" t="str">
        <f t="shared" si="19"/>
        <v>-</v>
      </c>
      <c r="P79" s="491">
        <f t="shared" si="26"/>
        <v>0</v>
      </c>
      <c r="Q79" s="62"/>
      <c r="R79" s="491">
        <f t="shared" si="24"/>
        <v>0</v>
      </c>
      <c r="S79" s="491">
        <f t="shared" si="24"/>
        <v>0</v>
      </c>
      <c r="T79" s="491">
        <f t="shared" si="24"/>
        <v>0</v>
      </c>
      <c r="U79" s="491">
        <f t="shared" si="24"/>
        <v>0</v>
      </c>
      <c r="V79" s="491">
        <f t="shared" si="24"/>
        <v>0</v>
      </c>
      <c r="W79" s="491">
        <f t="shared" si="24"/>
        <v>0</v>
      </c>
      <c r="X79" s="62"/>
      <c r="Y79" s="491">
        <f t="shared" si="21"/>
        <v>0</v>
      </c>
      <c r="Z79" s="491">
        <f t="shared" si="21"/>
        <v>0</v>
      </c>
      <c r="AA79" s="491">
        <f t="shared" si="21"/>
        <v>0</v>
      </c>
      <c r="AB79" s="491">
        <f t="shared" si="25"/>
        <v>0</v>
      </c>
      <c r="AC79" s="491">
        <f t="shared" si="25"/>
        <v>0</v>
      </c>
      <c r="AD79" s="491">
        <f t="shared" si="25"/>
        <v>0</v>
      </c>
      <c r="AE79" s="63"/>
      <c r="AF79" s="33"/>
    </row>
    <row r="80" spans="2:32" x14ac:dyDescent="0.2">
      <c r="B80" s="31"/>
      <c r="C80" s="60"/>
      <c r="D80" s="196"/>
      <c r="E80" s="196"/>
      <c r="F80" s="250"/>
      <c r="G80" s="249"/>
      <c r="H80" s="198"/>
      <c r="I80" s="249"/>
      <c r="J80" s="249"/>
      <c r="K80" s="62"/>
      <c r="L80" s="151">
        <f t="shared" si="23"/>
        <v>0</v>
      </c>
      <c r="M80" s="491">
        <f t="shared" si="17"/>
        <v>0</v>
      </c>
      <c r="N80" s="491">
        <f t="shared" si="18"/>
        <v>0</v>
      </c>
      <c r="O80" s="492" t="str">
        <f t="shared" si="19"/>
        <v>-</v>
      </c>
      <c r="P80" s="491">
        <f t="shared" si="26"/>
        <v>0</v>
      </c>
      <c r="Q80" s="62"/>
      <c r="R80" s="491">
        <f t="shared" si="24"/>
        <v>0</v>
      </c>
      <c r="S80" s="491">
        <f t="shared" si="24"/>
        <v>0</v>
      </c>
      <c r="T80" s="491">
        <f t="shared" si="24"/>
        <v>0</v>
      </c>
      <c r="U80" s="491">
        <f t="shared" si="24"/>
        <v>0</v>
      </c>
      <c r="V80" s="491">
        <f t="shared" si="24"/>
        <v>0</v>
      </c>
      <c r="W80" s="491">
        <f t="shared" si="24"/>
        <v>0</v>
      </c>
      <c r="X80" s="62"/>
      <c r="Y80" s="491">
        <f t="shared" si="21"/>
        <v>0</v>
      </c>
      <c r="Z80" s="491">
        <f t="shared" si="21"/>
        <v>0</v>
      </c>
      <c r="AA80" s="491">
        <f t="shared" si="21"/>
        <v>0</v>
      </c>
      <c r="AB80" s="491">
        <f t="shared" si="25"/>
        <v>0</v>
      </c>
      <c r="AC80" s="491">
        <f t="shared" si="25"/>
        <v>0</v>
      </c>
      <c r="AD80" s="491">
        <f t="shared" si="25"/>
        <v>0</v>
      </c>
      <c r="AE80" s="63"/>
      <c r="AF80" s="33"/>
    </row>
    <row r="81" spans="2:32" x14ac:dyDescent="0.2">
      <c r="B81" s="31"/>
      <c r="C81" s="60"/>
      <c r="D81" s="196"/>
      <c r="E81" s="196"/>
      <c r="F81" s="250"/>
      <c r="G81" s="249"/>
      <c r="H81" s="198"/>
      <c r="I81" s="249"/>
      <c r="J81" s="249"/>
      <c r="K81" s="62"/>
      <c r="L81" s="151">
        <f t="shared" si="23"/>
        <v>0</v>
      </c>
      <c r="M81" s="491">
        <f t="shared" si="17"/>
        <v>0</v>
      </c>
      <c r="N81" s="491">
        <f t="shared" si="18"/>
        <v>0</v>
      </c>
      <c r="O81" s="492" t="str">
        <f t="shared" si="19"/>
        <v>-</v>
      </c>
      <c r="P81" s="491">
        <f t="shared" si="26"/>
        <v>0</v>
      </c>
      <c r="Q81" s="62"/>
      <c r="R81" s="491">
        <f t="shared" si="24"/>
        <v>0</v>
      </c>
      <c r="S81" s="491">
        <f t="shared" si="24"/>
        <v>0</v>
      </c>
      <c r="T81" s="491">
        <f t="shared" si="24"/>
        <v>0</v>
      </c>
      <c r="U81" s="491">
        <f t="shared" si="24"/>
        <v>0</v>
      </c>
      <c r="V81" s="491">
        <f t="shared" si="24"/>
        <v>0</v>
      </c>
      <c r="W81" s="491">
        <f t="shared" si="24"/>
        <v>0</v>
      </c>
      <c r="X81" s="62"/>
      <c r="Y81" s="491">
        <f t="shared" si="21"/>
        <v>0</v>
      </c>
      <c r="Z81" s="491">
        <f t="shared" si="21"/>
        <v>0</v>
      </c>
      <c r="AA81" s="491">
        <f t="shared" si="21"/>
        <v>0</v>
      </c>
      <c r="AB81" s="491">
        <f t="shared" si="25"/>
        <v>0</v>
      </c>
      <c r="AC81" s="491">
        <f t="shared" si="25"/>
        <v>0</v>
      </c>
      <c r="AD81" s="491">
        <f t="shared" si="25"/>
        <v>0</v>
      </c>
      <c r="AE81" s="63"/>
      <c r="AF81" s="33"/>
    </row>
    <row r="82" spans="2:32" x14ac:dyDescent="0.2">
      <c r="B82" s="31"/>
      <c r="C82" s="60"/>
      <c r="D82" s="196"/>
      <c r="E82" s="196"/>
      <c r="F82" s="250"/>
      <c r="G82" s="249"/>
      <c r="H82" s="198"/>
      <c r="I82" s="249"/>
      <c r="J82" s="249"/>
      <c r="K82" s="62"/>
      <c r="L82" s="151">
        <f t="shared" si="23"/>
        <v>0</v>
      </c>
      <c r="M82" s="491">
        <f t="shared" si="17"/>
        <v>0</v>
      </c>
      <c r="N82" s="491">
        <f t="shared" si="18"/>
        <v>0</v>
      </c>
      <c r="O82" s="492" t="str">
        <f t="shared" si="19"/>
        <v>-</v>
      </c>
      <c r="P82" s="491">
        <f t="shared" si="26"/>
        <v>0</v>
      </c>
      <c r="Q82" s="62"/>
      <c r="R82" s="491">
        <f t="shared" si="24"/>
        <v>0</v>
      </c>
      <c r="S82" s="491">
        <f t="shared" si="24"/>
        <v>0</v>
      </c>
      <c r="T82" s="491">
        <f t="shared" si="24"/>
        <v>0</v>
      </c>
      <c r="U82" s="491">
        <f t="shared" si="24"/>
        <v>0</v>
      </c>
      <c r="V82" s="491">
        <f t="shared" si="24"/>
        <v>0</v>
      </c>
      <c r="W82" s="491">
        <f t="shared" si="24"/>
        <v>0</v>
      </c>
      <c r="X82" s="62"/>
      <c r="Y82" s="491">
        <f t="shared" si="21"/>
        <v>0</v>
      </c>
      <c r="Z82" s="491">
        <f t="shared" si="21"/>
        <v>0</v>
      </c>
      <c r="AA82" s="491">
        <f t="shared" si="21"/>
        <v>0</v>
      </c>
      <c r="AB82" s="491">
        <f t="shared" si="25"/>
        <v>0</v>
      </c>
      <c r="AC82" s="491">
        <f t="shared" si="25"/>
        <v>0</v>
      </c>
      <c r="AD82" s="491">
        <f t="shared" si="25"/>
        <v>0</v>
      </c>
      <c r="AE82" s="63"/>
      <c r="AF82" s="33"/>
    </row>
    <row r="83" spans="2:32" x14ac:dyDescent="0.2">
      <c r="B83" s="31"/>
      <c r="C83" s="60"/>
      <c r="D83" s="196"/>
      <c r="E83" s="196"/>
      <c r="F83" s="250"/>
      <c r="G83" s="249"/>
      <c r="H83" s="198"/>
      <c r="I83" s="249"/>
      <c r="J83" s="249"/>
      <c r="K83" s="62"/>
      <c r="L83" s="151">
        <f t="shared" si="23"/>
        <v>0</v>
      </c>
      <c r="M83" s="491">
        <f t="shared" si="17"/>
        <v>0</v>
      </c>
      <c r="N83" s="491">
        <f t="shared" si="18"/>
        <v>0</v>
      </c>
      <c r="O83" s="492" t="str">
        <f t="shared" si="19"/>
        <v>-</v>
      </c>
      <c r="P83" s="491">
        <f t="shared" si="26"/>
        <v>0</v>
      </c>
      <c r="Q83" s="62"/>
      <c r="R83" s="491">
        <f t="shared" si="24"/>
        <v>0</v>
      </c>
      <c r="S83" s="491">
        <f t="shared" si="24"/>
        <v>0</v>
      </c>
      <c r="T83" s="491">
        <f t="shared" si="24"/>
        <v>0</v>
      </c>
      <c r="U83" s="491">
        <f t="shared" si="24"/>
        <v>0</v>
      </c>
      <c r="V83" s="491">
        <f t="shared" si="24"/>
        <v>0</v>
      </c>
      <c r="W83" s="491">
        <f t="shared" si="24"/>
        <v>0</v>
      </c>
      <c r="X83" s="62"/>
      <c r="Y83" s="491">
        <f t="shared" si="21"/>
        <v>0</v>
      </c>
      <c r="Z83" s="491">
        <f t="shared" si="21"/>
        <v>0</v>
      </c>
      <c r="AA83" s="491">
        <f t="shared" si="21"/>
        <v>0</v>
      </c>
      <c r="AB83" s="491">
        <f t="shared" si="25"/>
        <v>0</v>
      </c>
      <c r="AC83" s="491">
        <f t="shared" si="25"/>
        <v>0</v>
      </c>
      <c r="AD83" s="491">
        <f t="shared" si="25"/>
        <v>0</v>
      </c>
      <c r="AE83" s="63"/>
      <c r="AF83" s="33"/>
    </row>
    <row r="84" spans="2:32" x14ac:dyDescent="0.2">
      <c r="B84" s="31"/>
      <c r="C84" s="60"/>
      <c r="D84" s="196"/>
      <c r="E84" s="196"/>
      <c r="F84" s="250"/>
      <c r="G84" s="249"/>
      <c r="H84" s="198"/>
      <c r="I84" s="249"/>
      <c r="J84" s="249"/>
      <c r="K84" s="62"/>
      <c r="L84" s="151">
        <f t="shared" si="23"/>
        <v>0</v>
      </c>
      <c r="M84" s="491">
        <f t="shared" si="17"/>
        <v>0</v>
      </c>
      <c r="N84" s="491">
        <f t="shared" si="18"/>
        <v>0</v>
      </c>
      <c r="O84" s="492" t="str">
        <f t="shared" si="19"/>
        <v>-</v>
      </c>
      <c r="P84" s="491">
        <f t="shared" si="26"/>
        <v>0</v>
      </c>
      <c r="Q84" s="62"/>
      <c r="R84" s="491">
        <f t="shared" si="24"/>
        <v>0</v>
      </c>
      <c r="S84" s="491">
        <f t="shared" si="24"/>
        <v>0</v>
      </c>
      <c r="T84" s="491">
        <f t="shared" si="24"/>
        <v>0</v>
      </c>
      <c r="U84" s="491">
        <f t="shared" si="24"/>
        <v>0</v>
      </c>
      <c r="V84" s="491">
        <f t="shared" si="24"/>
        <v>0</v>
      </c>
      <c r="W84" s="491">
        <f t="shared" si="24"/>
        <v>0</v>
      </c>
      <c r="X84" s="62"/>
      <c r="Y84" s="491">
        <f t="shared" si="21"/>
        <v>0</v>
      </c>
      <c r="Z84" s="491">
        <f t="shared" si="21"/>
        <v>0</v>
      </c>
      <c r="AA84" s="491">
        <f t="shared" si="21"/>
        <v>0</v>
      </c>
      <c r="AB84" s="491">
        <f t="shared" si="25"/>
        <v>0</v>
      </c>
      <c r="AC84" s="491">
        <f t="shared" si="25"/>
        <v>0</v>
      </c>
      <c r="AD84" s="491">
        <f t="shared" si="25"/>
        <v>0</v>
      </c>
      <c r="AE84" s="63"/>
      <c r="AF84" s="33"/>
    </row>
    <row r="85" spans="2:32" x14ac:dyDescent="0.2">
      <c r="B85" s="31"/>
      <c r="C85" s="60"/>
      <c r="D85" s="196"/>
      <c r="E85" s="196"/>
      <c r="F85" s="250"/>
      <c r="G85" s="249"/>
      <c r="H85" s="198"/>
      <c r="I85" s="249"/>
      <c r="J85" s="249"/>
      <c r="K85" s="62"/>
      <c r="L85" s="151">
        <f t="shared" si="23"/>
        <v>0</v>
      </c>
      <c r="M85" s="491">
        <f t="shared" si="17"/>
        <v>0</v>
      </c>
      <c r="N85" s="491">
        <f t="shared" si="18"/>
        <v>0</v>
      </c>
      <c r="O85" s="492" t="str">
        <f t="shared" si="19"/>
        <v>-</v>
      </c>
      <c r="P85" s="491">
        <f t="shared" si="26"/>
        <v>0</v>
      </c>
      <c r="Q85" s="62"/>
      <c r="R85" s="491">
        <f t="shared" si="24"/>
        <v>0</v>
      </c>
      <c r="S85" s="491">
        <f t="shared" si="24"/>
        <v>0</v>
      </c>
      <c r="T85" s="491">
        <f t="shared" si="24"/>
        <v>0</v>
      </c>
      <c r="U85" s="491">
        <f t="shared" si="24"/>
        <v>0</v>
      </c>
      <c r="V85" s="491">
        <f t="shared" si="24"/>
        <v>0</v>
      </c>
      <c r="W85" s="491">
        <f t="shared" si="24"/>
        <v>0</v>
      </c>
      <c r="X85" s="62"/>
      <c r="Y85" s="491">
        <f t="shared" si="21"/>
        <v>0</v>
      </c>
      <c r="Z85" s="491">
        <f t="shared" si="21"/>
        <v>0</v>
      </c>
      <c r="AA85" s="491">
        <f t="shared" si="21"/>
        <v>0</v>
      </c>
      <c r="AB85" s="491">
        <f t="shared" si="25"/>
        <v>0</v>
      </c>
      <c r="AC85" s="491">
        <f t="shared" si="25"/>
        <v>0</v>
      </c>
      <c r="AD85" s="491">
        <f t="shared" si="25"/>
        <v>0</v>
      </c>
      <c r="AE85" s="63"/>
      <c r="AF85" s="33"/>
    </row>
    <row r="86" spans="2:32" x14ac:dyDescent="0.2">
      <c r="B86" s="31"/>
      <c r="C86" s="60"/>
      <c r="D86" s="196"/>
      <c r="E86" s="196"/>
      <c r="F86" s="250"/>
      <c r="G86" s="249"/>
      <c r="H86" s="198"/>
      <c r="I86" s="249"/>
      <c r="J86" s="249"/>
      <c r="K86" s="62"/>
      <c r="L86" s="151">
        <f t="shared" si="23"/>
        <v>0</v>
      </c>
      <c r="M86" s="491">
        <f t="shared" si="17"/>
        <v>0</v>
      </c>
      <c r="N86" s="491">
        <f t="shared" si="18"/>
        <v>0</v>
      </c>
      <c r="O86" s="492" t="str">
        <f t="shared" si="19"/>
        <v>-</v>
      </c>
      <c r="P86" s="491">
        <f t="shared" si="26"/>
        <v>0</v>
      </c>
      <c r="Q86" s="62"/>
      <c r="R86" s="491">
        <f t="shared" si="24"/>
        <v>0</v>
      </c>
      <c r="S86" s="491">
        <f t="shared" si="24"/>
        <v>0</v>
      </c>
      <c r="T86" s="491">
        <f t="shared" si="24"/>
        <v>0</v>
      </c>
      <c r="U86" s="491">
        <f t="shared" si="24"/>
        <v>0</v>
      </c>
      <c r="V86" s="491">
        <f t="shared" si="24"/>
        <v>0</v>
      </c>
      <c r="W86" s="491">
        <f t="shared" si="24"/>
        <v>0</v>
      </c>
      <c r="X86" s="62"/>
      <c r="Y86" s="491">
        <f t="shared" ref="Y86:AA148" si="27">IF(Y$8=$I86,($G86*$H86),0)</f>
        <v>0</v>
      </c>
      <c r="Z86" s="491">
        <f t="shared" si="27"/>
        <v>0</v>
      </c>
      <c r="AA86" s="491">
        <f t="shared" si="27"/>
        <v>0</v>
      </c>
      <c r="AB86" s="491">
        <f t="shared" ref="AB86:AD95" si="28">IF(AB$8=$I86,($G86*$H86),0)</f>
        <v>0</v>
      </c>
      <c r="AC86" s="491">
        <f t="shared" si="28"/>
        <v>0</v>
      </c>
      <c r="AD86" s="491">
        <f t="shared" si="28"/>
        <v>0</v>
      </c>
      <c r="AE86" s="63"/>
      <c r="AF86" s="33"/>
    </row>
    <row r="87" spans="2:32" x14ac:dyDescent="0.2">
      <c r="B87" s="31"/>
      <c r="C87" s="60"/>
      <c r="D87" s="196"/>
      <c r="E87" s="196"/>
      <c r="F87" s="250"/>
      <c r="G87" s="249"/>
      <c r="H87" s="198"/>
      <c r="I87" s="249"/>
      <c r="J87" s="249"/>
      <c r="K87" s="62"/>
      <c r="L87" s="151">
        <f t="shared" si="23"/>
        <v>0</v>
      </c>
      <c r="M87" s="491">
        <f t="shared" si="17"/>
        <v>0</v>
      </c>
      <c r="N87" s="491">
        <f t="shared" si="18"/>
        <v>0</v>
      </c>
      <c r="O87" s="492" t="str">
        <f t="shared" si="19"/>
        <v>-</v>
      </c>
      <c r="P87" s="491">
        <f t="shared" si="26"/>
        <v>0</v>
      </c>
      <c r="Q87" s="62"/>
      <c r="R87" s="491">
        <f t="shared" ref="R87:W98" si="29">(IF(R$8&lt;$I87,0,IF($O87&lt;=R$8-1,0,$N87)))</f>
        <v>0</v>
      </c>
      <c r="S87" s="491">
        <f t="shared" si="29"/>
        <v>0</v>
      </c>
      <c r="T87" s="491">
        <f t="shared" si="29"/>
        <v>0</v>
      </c>
      <c r="U87" s="491">
        <f t="shared" si="29"/>
        <v>0</v>
      </c>
      <c r="V87" s="491">
        <f t="shared" si="29"/>
        <v>0</v>
      </c>
      <c r="W87" s="491">
        <f t="shared" si="29"/>
        <v>0</v>
      </c>
      <c r="X87" s="62"/>
      <c r="Y87" s="491">
        <f t="shared" si="27"/>
        <v>0</v>
      </c>
      <c r="Z87" s="491">
        <f t="shared" si="27"/>
        <v>0</v>
      </c>
      <c r="AA87" s="491">
        <f t="shared" si="27"/>
        <v>0</v>
      </c>
      <c r="AB87" s="491">
        <f t="shared" si="28"/>
        <v>0</v>
      </c>
      <c r="AC87" s="491">
        <f t="shared" si="28"/>
        <v>0</v>
      </c>
      <c r="AD87" s="491">
        <f t="shared" si="28"/>
        <v>0</v>
      </c>
      <c r="AE87" s="63"/>
      <c r="AF87" s="33"/>
    </row>
    <row r="88" spans="2:32" x14ac:dyDescent="0.2">
      <c r="B88" s="31"/>
      <c r="C88" s="60"/>
      <c r="D88" s="196"/>
      <c r="E88" s="196"/>
      <c r="F88" s="250"/>
      <c r="G88" s="249"/>
      <c r="H88" s="198"/>
      <c r="I88" s="249"/>
      <c r="J88" s="249"/>
      <c r="K88" s="62"/>
      <c r="L88" s="151">
        <f t="shared" si="23"/>
        <v>0</v>
      </c>
      <c r="M88" s="491">
        <f t="shared" si="17"/>
        <v>0</v>
      </c>
      <c r="N88" s="491">
        <f t="shared" si="18"/>
        <v>0</v>
      </c>
      <c r="O88" s="492" t="str">
        <f t="shared" si="19"/>
        <v>-</v>
      </c>
      <c r="P88" s="491">
        <f t="shared" si="26"/>
        <v>0</v>
      </c>
      <c r="Q88" s="62"/>
      <c r="R88" s="491">
        <f t="shared" si="29"/>
        <v>0</v>
      </c>
      <c r="S88" s="491">
        <f t="shared" si="29"/>
        <v>0</v>
      </c>
      <c r="T88" s="491">
        <f t="shared" si="29"/>
        <v>0</v>
      </c>
      <c r="U88" s="491">
        <f t="shared" si="29"/>
        <v>0</v>
      </c>
      <c r="V88" s="491">
        <f t="shared" si="29"/>
        <v>0</v>
      </c>
      <c r="W88" s="491">
        <f t="shared" si="29"/>
        <v>0</v>
      </c>
      <c r="X88" s="62"/>
      <c r="Y88" s="491">
        <f t="shared" si="27"/>
        <v>0</v>
      </c>
      <c r="Z88" s="491">
        <f t="shared" si="27"/>
        <v>0</v>
      </c>
      <c r="AA88" s="491">
        <f t="shared" si="27"/>
        <v>0</v>
      </c>
      <c r="AB88" s="491">
        <f t="shared" si="28"/>
        <v>0</v>
      </c>
      <c r="AC88" s="491">
        <f t="shared" si="28"/>
        <v>0</v>
      </c>
      <c r="AD88" s="491">
        <f t="shared" si="28"/>
        <v>0</v>
      </c>
      <c r="AE88" s="63"/>
      <c r="AF88" s="33"/>
    </row>
    <row r="89" spans="2:32" x14ac:dyDescent="0.2">
      <c r="B89" s="31"/>
      <c r="C89" s="60"/>
      <c r="D89" s="196"/>
      <c r="E89" s="196"/>
      <c r="F89" s="250"/>
      <c r="G89" s="249"/>
      <c r="H89" s="198"/>
      <c r="I89" s="249"/>
      <c r="J89" s="249"/>
      <c r="K89" s="62"/>
      <c r="L89" s="151">
        <f>IF(J89="geen",9999999999,J89)</f>
        <v>0</v>
      </c>
      <c r="M89" s="491">
        <f>G89*H89</f>
        <v>0</v>
      </c>
      <c r="N89" s="491">
        <f>IF(G89=0,0,(G89*H89)/L89)</f>
        <v>0</v>
      </c>
      <c r="O89" s="492" t="str">
        <f>IF(L89=0,"-",(IF(L89&gt;3000,"-",I89+L89-1)))</f>
        <v>-</v>
      </c>
      <c r="P89" s="491">
        <f t="shared" si="26"/>
        <v>0</v>
      </c>
      <c r="Q89" s="62"/>
      <c r="R89" s="491">
        <f t="shared" si="29"/>
        <v>0</v>
      </c>
      <c r="S89" s="491">
        <f t="shared" si="29"/>
        <v>0</v>
      </c>
      <c r="T89" s="491">
        <f t="shared" si="29"/>
        <v>0</v>
      </c>
      <c r="U89" s="491">
        <f t="shared" si="29"/>
        <v>0</v>
      </c>
      <c r="V89" s="491">
        <f t="shared" si="29"/>
        <v>0</v>
      </c>
      <c r="W89" s="491">
        <f t="shared" si="29"/>
        <v>0</v>
      </c>
      <c r="X89" s="62"/>
      <c r="Y89" s="491">
        <f t="shared" si="27"/>
        <v>0</v>
      </c>
      <c r="Z89" s="491">
        <f t="shared" si="27"/>
        <v>0</v>
      </c>
      <c r="AA89" s="491">
        <f t="shared" si="27"/>
        <v>0</v>
      </c>
      <c r="AB89" s="491">
        <f t="shared" si="28"/>
        <v>0</v>
      </c>
      <c r="AC89" s="491">
        <f t="shared" si="28"/>
        <v>0</v>
      </c>
      <c r="AD89" s="491">
        <f t="shared" si="28"/>
        <v>0</v>
      </c>
      <c r="AE89" s="63"/>
      <c r="AF89" s="33"/>
    </row>
    <row r="90" spans="2:32" x14ac:dyDescent="0.2">
      <c r="B90" s="31"/>
      <c r="C90" s="60"/>
      <c r="D90" s="196"/>
      <c r="E90" s="196"/>
      <c r="F90" s="250"/>
      <c r="G90" s="249"/>
      <c r="H90" s="198"/>
      <c r="I90" s="249"/>
      <c r="J90" s="249"/>
      <c r="K90" s="62"/>
      <c r="L90" s="151">
        <f>IF(J90="geen",9999999999,J90)</f>
        <v>0</v>
      </c>
      <c r="M90" s="491">
        <f>G90*H90</f>
        <v>0</v>
      </c>
      <c r="N90" s="491">
        <f>IF(G90=0,0,(G90*H90)/L90)</f>
        <v>0</v>
      </c>
      <c r="O90" s="492" t="str">
        <f>IF(L90=0,"-",(IF(L90&gt;3000,"-",I90+L90-1)))</f>
        <v>-</v>
      </c>
      <c r="P90" s="491">
        <f t="shared" si="26"/>
        <v>0</v>
      </c>
      <c r="Q90" s="62"/>
      <c r="R90" s="491">
        <f t="shared" si="29"/>
        <v>0</v>
      </c>
      <c r="S90" s="491">
        <f t="shared" si="29"/>
        <v>0</v>
      </c>
      <c r="T90" s="491">
        <f t="shared" si="29"/>
        <v>0</v>
      </c>
      <c r="U90" s="491">
        <f t="shared" si="29"/>
        <v>0</v>
      </c>
      <c r="V90" s="491">
        <f t="shared" si="29"/>
        <v>0</v>
      </c>
      <c r="W90" s="491">
        <f t="shared" si="29"/>
        <v>0</v>
      </c>
      <c r="X90" s="62"/>
      <c r="Y90" s="491">
        <f t="shared" si="27"/>
        <v>0</v>
      </c>
      <c r="Z90" s="491">
        <f t="shared" si="27"/>
        <v>0</v>
      </c>
      <c r="AA90" s="491">
        <f t="shared" si="27"/>
        <v>0</v>
      </c>
      <c r="AB90" s="491">
        <f t="shared" si="28"/>
        <v>0</v>
      </c>
      <c r="AC90" s="491">
        <f t="shared" si="28"/>
        <v>0</v>
      </c>
      <c r="AD90" s="491">
        <f t="shared" si="28"/>
        <v>0</v>
      </c>
      <c r="AE90" s="63"/>
      <c r="AF90" s="33"/>
    </row>
    <row r="91" spans="2:32" x14ac:dyDescent="0.2">
      <c r="B91" s="31"/>
      <c r="C91" s="60"/>
      <c r="D91" s="196"/>
      <c r="E91" s="196"/>
      <c r="F91" s="250"/>
      <c r="G91" s="249"/>
      <c r="H91" s="198"/>
      <c r="I91" s="249"/>
      <c r="J91" s="249"/>
      <c r="K91" s="62"/>
      <c r="L91" s="151">
        <f t="shared" ref="L91:L148" si="30">IF(J91="geen",9999999999,J91)</f>
        <v>0</v>
      </c>
      <c r="M91" s="491">
        <f t="shared" ref="M91:M148" si="31">G91*H91</f>
        <v>0</v>
      </c>
      <c r="N91" s="491">
        <f t="shared" ref="N91:N148" si="32">IF(G91=0,0,(G91*H91)/L91)</f>
        <v>0</v>
      </c>
      <c r="O91" s="492" t="str">
        <f t="shared" ref="O91:O148" si="33">IF(L91=0,"-",(IF(L91&gt;3000,"-",I91+L91-1)))</f>
        <v>-</v>
      </c>
      <c r="P91" s="491">
        <f t="shared" si="26"/>
        <v>0</v>
      </c>
      <c r="Q91" s="62"/>
      <c r="R91" s="491">
        <f t="shared" si="29"/>
        <v>0</v>
      </c>
      <c r="S91" s="491">
        <f t="shared" si="29"/>
        <v>0</v>
      </c>
      <c r="T91" s="491">
        <f t="shared" si="29"/>
        <v>0</v>
      </c>
      <c r="U91" s="491">
        <f t="shared" si="29"/>
        <v>0</v>
      </c>
      <c r="V91" s="491">
        <f t="shared" si="29"/>
        <v>0</v>
      </c>
      <c r="W91" s="491">
        <f t="shared" si="29"/>
        <v>0</v>
      </c>
      <c r="X91" s="62"/>
      <c r="Y91" s="491">
        <f t="shared" si="27"/>
        <v>0</v>
      </c>
      <c r="Z91" s="491">
        <f t="shared" si="27"/>
        <v>0</v>
      </c>
      <c r="AA91" s="491">
        <f t="shared" si="27"/>
        <v>0</v>
      </c>
      <c r="AB91" s="491">
        <f t="shared" si="28"/>
        <v>0</v>
      </c>
      <c r="AC91" s="491">
        <f t="shared" si="28"/>
        <v>0</v>
      </c>
      <c r="AD91" s="491">
        <f t="shared" si="28"/>
        <v>0</v>
      </c>
      <c r="AE91" s="63"/>
      <c r="AF91" s="33"/>
    </row>
    <row r="92" spans="2:32" x14ac:dyDescent="0.2">
      <c r="B92" s="31"/>
      <c r="C92" s="60"/>
      <c r="D92" s="196"/>
      <c r="E92" s="196"/>
      <c r="F92" s="250"/>
      <c r="G92" s="249"/>
      <c r="H92" s="198"/>
      <c r="I92" s="249"/>
      <c r="J92" s="249"/>
      <c r="K92" s="62"/>
      <c r="L92" s="151">
        <f t="shared" si="30"/>
        <v>0</v>
      </c>
      <c r="M92" s="491">
        <f t="shared" si="31"/>
        <v>0</v>
      </c>
      <c r="N92" s="491">
        <f t="shared" si="32"/>
        <v>0</v>
      </c>
      <c r="O92" s="492" t="str">
        <f t="shared" si="33"/>
        <v>-</v>
      </c>
      <c r="P92" s="491">
        <f t="shared" si="26"/>
        <v>0</v>
      </c>
      <c r="Q92" s="62"/>
      <c r="R92" s="491">
        <f t="shared" si="29"/>
        <v>0</v>
      </c>
      <c r="S92" s="491">
        <f t="shared" si="29"/>
        <v>0</v>
      </c>
      <c r="T92" s="491">
        <f t="shared" si="29"/>
        <v>0</v>
      </c>
      <c r="U92" s="491">
        <f t="shared" si="29"/>
        <v>0</v>
      </c>
      <c r="V92" s="491">
        <f t="shared" si="29"/>
        <v>0</v>
      </c>
      <c r="W92" s="491">
        <f t="shared" si="29"/>
        <v>0</v>
      </c>
      <c r="X92" s="62"/>
      <c r="Y92" s="491">
        <f t="shared" si="27"/>
        <v>0</v>
      </c>
      <c r="Z92" s="491">
        <f t="shared" si="27"/>
        <v>0</v>
      </c>
      <c r="AA92" s="491">
        <f t="shared" si="27"/>
        <v>0</v>
      </c>
      <c r="AB92" s="491">
        <f t="shared" si="28"/>
        <v>0</v>
      </c>
      <c r="AC92" s="491">
        <f t="shared" si="28"/>
        <v>0</v>
      </c>
      <c r="AD92" s="491">
        <f t="shared" si="28"/>
        <v>0</v>
      </c>
      <c r="AE92" s="63"/>
      <c r="AF92" s="33"/>
    </row>
    <row r="93" spans="2:32" x14ac:dyDescent="0.2">
      <c r="B93" s="31"/>
      <c r="C93" s="60"/>
      <c r="D93" s="196"/>
      <c r="E93" s="196"/>
      <c r="F93" s="250"/>
      <c r="G93" s="249"/>
      <c r="H93" s="198"/>
      <c r="I93" s="249"/>
      <c r="J93" s="249"/>
      <c r="K93" s="62"/>
      <c r="L93" s="151">
        <f t="shared" si="30"/>
        <v>0</v>
      </c>
      <c r="M93" s="491">
        <f t="shared" si="31"/>
        <v>0</v>
      </c>
      <c r="N93" s="491">
        <f t="shared" si="32"/>
        <v>0</v>
      </c>
      <c r="O93" s="492" t="str">
        <f t="shared" si="33"/>
        <v>-</v>
      </c>
      <c r="P93" s="491">
        <f t="shared" si="26"/>
        <v>0</v>
      </c>
      <c r="Q93" s="62"/>
      <c r="R93" s="491">
        <f t="shared" si="29"/>
        <v>0</v>
      </c>
      <c r="S93" s="491">
        <f t="shared" si="29"/>
        <v>0</v>
      </c>
      <c r="T93" s="491">
        <f t="shared" si="29"/>
        <v>0</v>
      </c>
      <c r="U93" s="491">
        <f t="shared" si="29"/>
        <v>0</v>
      </c>
      <c r="V93" s="491">
        <f t="shared" si="29"/>
        <v>0</v>
      </c>
      <c r="W93" s="491">
        <f t="shared" si="29"/>
        <v>0</v>
      </c>
      <c r="X93" s="62"/>
      <c r="Y93" s="491">
        <f t="shared" si="27"/>
        <v>0</v>
      </c>
      <c r="Z93" s="491">
        <f t="shared" si="27"/>
        <v>0</v>
      </c>
      <c r="AA93" s="491">
        <f t="shared" si="27"/>
        <v>0</v>
      </c>
      <c r="AB93" s="491">
        <f t="shared" si="28"/>
        <v>0</v>
      </c>
      <c r="AC93" s="491">
        <f t="shared" si="28"/>
        <v>0</v>
      </c>
      <c r="AD93" s="491">
        <f t="shared" si="28"/>
        <v>0</v>
      </c>
      <c r="AE93" s="63"/>
      <c r="AF93" s="33"/>
    </row>
    <row r="94" spans="2:32" x14ac:dyDescent="0.2">
      <c r="B94" s="31"/>
      <c r="C94" s="60"/>
      <c r="D94" s="196"/>
      <c r="E94" s="196"/>
      <c r="F94" s="250"/>
      <c r="G94" s="249"/>
      <c r="H94" s="198"/>
      <c r="I94" s="249"/>
      <c r="J94" s="249"/>
      <c r="K94" s="62"/>
      <c r="L94" s="151">
        <f t="shared" si="30"/>
        <v>0</v>
      </c>
      <c r="M94" s="491">
        <f t="shared" si="31"/>
        <v>0</v>
      </c>
      <c r="N94" s="491">
        <f t="shared" si="32"/>
        <v>0</v>
      </c>
      <c r="O94" s="492" t="str">
        <f t="shared" si="33"/>
        <v>-</v>
      </c>
      <c r="P94" s="491">
        <f t="shared" si="26"/>
        <v>0</v>
      </c>
      <c r="Q94" s="62"/>
      <c r="R94" s="491">
        <f t="shared" si="29"/>
        <v>0</v>
      </c>
      <c r="S94" s="491">
        <f t="shared" si="29"/>
        <v>0</v>
      </c>
      <c r="T94" s="491">
        <f t="shared" si="29"/>
        <v>0</v>
      </c>
      <c r="U94" s="491">
        <f t="shared" si="29"/>
        <v>0</v>
      </c>
      <c r="V94" s="491">
        <f t="shared" si="29"/>
        <v>0</v>
      </c>
      <c r="W94" s="491">
        <f t="shared" si="29"/>
        <v>0</v>
      </c>
      <c r="X94" s="62"/>
      <c r="Y94" s="491">
        <f t="shared" si="27"/>
        <v>0</v>
      </c>
      <c r="Z94" s="491">
        <f t="shared" si="27"/>
        <v>0</v>
      </c>
      <c r="AA94" s="491">
        <f t="shared" si="27"/>
        <v>0</v>
      </c>
      <c r="AB94" s="491">
        <f t="shared" si="28"/>
        <v>0</v>
      </c>
      <c r="AC94" s="491">
        <f t="shared" si="28"/>
        <v>0</v>
      </c>
      <c r="AD94" s="491">
        <f t="shared" si="28"/>
        <v>0</v>
      </c>
      <c r="AE94" s="63"/>
      <c r="AF94" s="33"/>
    </row>
    <row r="95" spans="2:32" x14ac:dyDescent="0.2">
      <c r="B95" s="31"/>
      <c r="C95" s="60"/>
      <c r="D95" s="196"/>
      <c r="E95" s="196"/>
      <c r="F95" s="250"/>
      <c r="G95" s="249"/>
      <c r="H95" s="198"/>
      <c r="I95" s="249"/>
      <c r="J95" s="249"/>
      <c r="K95" s="62"/>
      <c r="L95" s="151">
        <f t="shared" si="30"/>
        <v>0</v>
      </c>
      <c r="M95" s="491">
        <f t="shared" si="31"/>
        <v>0</v>
      </c>
      <c r="N95" s="491">
        <f t="shared" si="32"/>
        <v>0</v>
      </c>
      <c r="O95" s="492" t="str">
        <f t="shared" si="33"/>
        <v>-</v>
      </c>
      <c r="P95" s="491">
        <f t="shared" si="26"/>
        <v>0</v>
      </c>
      <c r="Q95" s="62"/>
      <c r="R95" s="491">
        <f t="shared" si="29"/>
        <v>0</v>
      </c>
      <c r="S95" s="491">
        <f t="shared" si="29"/>
        <v>0</v>
      </c>
      <c r="T95" s="491">
        <f t="shared" si="29"/>
        <v>0</v>
      </c>
      <c r="U95" s="491">
        <f t="shared" si="29"/>
        <v>0</v>
      </c>
      <c r="V95" s="491">
        <f t="shared" si="29"/>
        <v>0</v>
      </c>
      <c r="W95" s="491">
        <f t="shared" si="29"/>
        <v>0</v>
      </c>
      <c r="X95" s="62"/>
      <c r="Y95" s="491">
        <f t="shared" si="27"/>
        <v>0</v>
      </c>
      <c r="Z95" s="491">
        <f t="shared" si="27"/>
        <v>0</v>
      </c>
      <c r="AA95" s="491">
        <f t="shared" si="27"/>
        <v>0</v>
      </c>
      <c r="AB95" s="491">
        <f t="shared" si="28"/>
        <v>0</v>
      </c>
      <c r="AC95" s="491">
        <f t="shared" si="28"/>
        <v>0</v>
      </c>
      <c r="AD95" s="491">
        <f t="shared" si="28"/>
        <v>0</v>
      </c>
      <c r="AE95" s="63"/>
      <c r="AF95" s="33"/>
    </row>
    <row r="96" spans="2:32" x14ac:dyDescent="0.2">
      <c r="B96" s="31"/>
      <c r="C96" s="60"/>
      <c r="D96" s="196"/>
      <c r="E96" s="196"/>
      <c r="F96" s="250"/>
      <c r="G96" s="249"/>
      <c r="H96" s="198"/>
      <c r="I96" s="249"/>
      <c r="J96" s="249"/>
      <c r="K96" s="62"/>
      <c r="L96" s="151">
        <f t="shared" si="30"/>
        <v>0</v>
      </c>
      <c r="M96" s="491">
        <f t="shared" si="31"/>
        <v>0</v>
      </c>
      <c r="N96" s="491">
        <f t="shared" si="32"/>
        <v>0</v>
      </c>
      <c r="O96" s="492" t="str">
        <f t="shared" si="33"/>
        <v>-</v>
      </c>
      <c r="P96" s="491">
        <f t="shared" si="26"/>
        <v>0</v>
      </c>
      <c r="Q96" s="62"/>
      <c r="R96" s="491">
        <f t="shared" si="29"/>
        <v>0</v>
      </c>
      <c r="S96" s="491">
        <f t="shared" si="29"/>
        <v>0</v>
      </c>
      <c r="T96" s="491">
        <f t="shared" si="29"/>
        <v>0</v>
      </c>
      <c r="U96" s="491">
        <f t="shared" si="29"/>
        <v>0</v>
      </c>
      <c r="V96" s="491">
        <f t="shared" si="29"/>
        <v>0</v>
      </c>
      <c r="W96" s="491">
        <f t="shared" si="29"/>
        <v>0</v>
      </c>
      <c r="X96" s="62"/>
      <c r="Y96" s="491">
        <f t="shared" si="27"/>
        <v>0</v>
      </c>
      <c r="Z96" s="491">
        <f t="shared" si="27"/>
        <v>0</v>
      </c>
      <c r="AA96" s="491">
        <f t="shared" si="27"/>
        <v>0</v>
      </c>
      <c r="AB96" s="491">
        <f t="shared" ref="AB96:AD105" si="34">IF(AB$8=$I96,($G96*$H96),0)</f>
        <v>0</v>
      </c>
      <c r="AC96" s="491">
        <f t="shared" si="34"/>
        <v>0</v>
      </c>
      <c r="AD96" s="491">
        <f t="shared" si="34"/>
        <v>0</v>
      </c>
      <c r="AE96" s="63"/>
      <c r="AF96" s="33"/>
    </row>
    <row r="97" spans="2:32" x14ac:dyDescent="0.2">
      <c r="B97" s="31"/>
      <c r="C97" s="60"/>
      <c r="D97" s="196"/>
      <c r="E97" s="196"/>
      <c r="F97" s="250"/>
      <c r="G97" s="249"/>
      <c r="H97" s="198"/>
      <c r="I97" s="249"/>
      <c r="J97" s="249"/>
      <c r="K97" s="62"/>
      <c r="L97" s="151">
        <f t="shared" si="30"/>
        <v>0</v>
      </c>
      <c r="M97" s="491">
        <f t="shared" si="31"/>
        <v>0</v>
      </c>
      <c r="N97" s="491">
        <f t="shared" si="32"/>
        <v>0</v>
      </c>
      <c r="O97" s="492" t="str">
        <f t="shared" si="33"/>
        <v>-</v>
      </c>
      <c r="P97" s="491">
        <f t="shared" si="26"/>
        <v>0</v>
      </c>
      <c r="Q97" s="62"/>
      <c r="R97" s="491">
        <f t="shared" si="29"/>
        <v>0</v>
      </c>
      <c r="S97" s="491">
        <f t="shared" si="29"/>
        <v>0</v>
      </c>
      <c r="T97" s="491">
        <f t="shared" si="29"/>
        <v>0</v>
      </c>
      <c r="U97" s="491">
        <f t="shared" si="29"/>
        <v>0</v>
      </c>
      <c r="V97" s="491">
        <f t="shared" si="29"/>
        <v>0</v>
      </c>
      <c r="W97" s="491">
        <f t="shared" si="29"/>
        <v>0</v>
      </c>
      <c r="X97" s="62"/>
      <c r="Y97" s="491">
        <f t="shared" si="27"/>
        <v>0</v>
      </c>
      <c r="Z97" s="491">
        <f t="shared" si="27"/>
        <v>0</v>
      </c>
      <c r="AA97" s="491">
        <f t="shared" si="27"/>
        <v>0</v>
      </c>
      <c r="AB97" s="491">
        <f t="shared" si="34"/>
        <v>0</v>
      </c>
      <c r="AC97" s="491">
        <f t="shared" si="34"/>
        <v>0</v>
      </c>
      <c r="AD97" s="491">
        <f t="shared" si="34"/>
        <v>0</v>
      </c>
      <c r="AE97" s="63"/>
      <c r="AF97" s="33"/>
    </row>
    <row r="98" spans="2:32" x14ac:dyDescent="0.2">
      <c r="B98" s="31"/>
      <c r="C98" s="60"/>
      <c r="D98" s="196"/>
      <c r="E98" s="196"/>
      <c r="F98" s="250"/>
      <c r="G98" s="249"/>
      <c r="H98" s="198"/>
      <c r="I98" s="249"/>
      <c r="J98" s="249"/>
      <c r="K98" s="62"/>
      <c r="L98" s="151">
        <f t="shared" si="30"/>
        <v>0</v>
      </c>
      <c r="M98" s="491">
        <f t="shared" si="31"/>
        <v>0</v>
      </c>
      <c r="N98" s="491">
        <f t="shared" si="32"/>
        <v>0</v>
      </c>
      <c r="O98" s="492" t="str">
        <f t="shared" si="33"/>
        <v>-</v>
      </c>
      <c r="P98" s="491">
        <f t="shared" si="26"/>
        <v>0</v>
      </c>
      <c r="Q98" s="62"/>
      <c r="R98" s="491">
        <f t="shared" si="29"/>
        <v>0</v>
      </c>
      <c r="S98" s="491">
        <f t="shared" si="29"/>
        <v>0</v>
      </c>
      <c r="T98" s="491">
        <f t="shared" si="29"/>
        <v>0</v>
      </c>
      <c r="U98" s="491">
        <f t="shared" si="29"/>
        <v>0</v>
      </c>
      <c r="V98" s="491">
        <f t="shared" si="29"/>
        <v>0</v>
      </c>
      <c r="W98" s="491">
        <f t="shared" si="29"/>
        <v>0</v>
      </c>
      <c r="X98" s="62"/>
      <c r="Y98" s="491">
        <f t="shared" si="27"/>
        <v>0</v>
      </c>
      <c r="Z98" s="491">
        <f t="shared" si="27"/>
        <v>0</v>
      </c>
      <c r="AA98" s="491">
        <f t="shared" si="27"/>
        <v>0</v>
      </c>
      <c r="AB98" s="491">
        <f t="shared" si="34"/>
        <v>0</v>
      </c>
      <c r="AC98" s="491">
        <f t="shared" si="34"/>
        <v>0</v>
      </c>
      <c r="AD98" s="491">
        <f t="shared" si="34"/>
        <v>0</v>
      </c>
      <c r="AE98" s="63"/>
      <c r="AF98" s="33"/>
    </row>
    <row r="99" spans="2:32" x14ac:dyDescent="0.2">
      <c r="B99" s="31"/>
      <c r="C99" s="60"/>
      <c r="D99" s="196"/>
      <c r="E99" s="196"/>
      <c r="F99" s="250"/>
      <c r="G99" s="249"/>
      <c r="H99" s="198"/>
      <c r="I99" s="249"/>
      <c r="J99" s="249"/>
      <c r="K99" s="62"/>
      <c r="L99" s="151">
        <f t="shared" si="30"/>
        <v>0</v>
      </c>
      <c r="M99" s="491">
        <f t="shared" si="31"/>
        <v>0</v>
      </c>
      <c r="N99" s="491">
        <f t="shared" si="32"/>
        <v>0</v>
      </c>
      <c r="O99" s="492" t="str">
        <f t="shared" si="33"/>
        <v>-</v>
      </c>
      <c r="P99" s="491">
        <f t="shared" si="26"/>
        <v>0</v>
      </c>
      <c r="Q99" s="62"/>
      <c r="R99" s="491">
        <f>(IF(R$8&lt;$I99,0,IF($O99&lt;=R$8-1,0,$N99)))</f>
        <v>0</v>
      </c>
      <c r="S99" s="491">
        <f>(IF(S$8&lt;$I99,0,IF($O99&lt;=S$8-1,0,$N99)))</f>
        <v>0</v>
      </c>
      <c r="T99" s="491">
        <f>(IF(T$8&lt;$I99,0,IF($O99&lt;=T$8-1,0,$N99)))</f>
        <v>0</v>
      </c>
      <c r="U99" s="491">
        <f>(IF(U$8&lt;$I99,0,IF($O99&lt;=U$8-1,0,$N99)))</f>
        <v>0</v>
      </c>
      <c r="V99" s="491">
        <f t="shared" ref="U99:W148" si="35">(IF(V$8&lt;$I99,0,IF($O99&lt;=V$8-1,0,$N99)))</f>
        <v>0</v>
      </c>
      <c r="W99" s="491">
        <f t="shared" si="35"/>
        <v>0</v>
      </c>
      <c r="X99" s="62"/>
      <c r="Y99" s="491">
        <f t="shared" si="27"/>
        <v>0</v>
      </c>
      <c r="Z99" s="491">
        <f t="shared" si="27"/>
        <v>0</v>
      </c>
      <c r="AA99" s="491">
        <f t="shared" si="27"/>
        <v>0</v>
      </c>
      <c r="AB99" s="491">
        <f t="shared" si="34"/>
        <v>0</v>
      </c>
      <c r="AC99" s="491">
        <f t="shared" si="34"/>
        <v>0</v>
      </c>
      <c r="AD99" s="491">
        <f t="shared" si="34"/>
        <v>0</v>
      </c>
      <c r="AE99" s="63"/>
      <c r="AF99" s="33"/>
    </row>
    <row r="100" spans="2:32" x14ac:dyDescent="0.2">
      <c r="B100" s="31"/>
      <c r="C100" s="60"/>
      <c r="D100" s="196"/>
      <c r="E100" s="196"/>
      <c r="F100" s="250"/>
      <c r="G100" s="249"/>
      <c r="H100" s="198"/>
      <c r="I100" s="249"/>
      <c r="J100" s="249"/>
      <c r="K100" s="62"/>
      <c r="L100" s="151">
        <f t="shared" si="30"/>
        <v>0</v>
      </c>
      <c r="M100" s="491">
        <f t="shared" si="31"/>
        <v>0</v>
      </c>
      <c r="N100" s="491">
        <f t="shared" si="32"/>
        <v>0</v>
      </c>
      <c r="O100" s="492" t="str">
        <f t="shared" si="33"/>
        <v>-</v>
      </c>
      <c r="P100" s="491">
        <f t="shared" si="26"/>
        <v>0</v>
      </c>
      <c r="Q100" s="62"/>
      <c r="R100" s="491">
        <f t="shared" ref="R100:T119" si="36">(IF(R$8&lt;$I100,0,IF($O100&lt;=R$8-1,0,$N100)))</f>
        <v>0</v>
      </c>
      <c r="S100" s="491">
        <f t="shared" si="36"/>
        <v>0</v>
      </c>
      <c r="T100" s="491">
        <f t="shared" si="36"/>
        <v>0</v>
      </c>
      <c r="U100" s="491">
        <f t="shared" si="35"/>
        <v>0</v>
      </c>
      <c r="V100" s="491">
        <f t="shared" si="35"/>
        <v>0</v>
      </c>
      <c r="W100" s="491">
        <f t="shared" si="35"/>
        <v>0</v>
      </c>
      <c r="X100" s="62"/>
      <c r="Y100" s="491">
        <f t="shared" si="27"/>
        <v>0</v>
      </c>
      <c r="Z100" s="491">
        <f t="shared" si="27"/>
        <v>0</v>
      </c>
      <c r="AA100" s="491">
        <f t="shared" si="27"/>
        <v>0</v>
      </c>
      <c r="AB100" s="491">
        <f t="shared" si="34"/>
        <v>0</v>
      </c>
      <c r="AC100" s="491">
        <f t="shared" si="34"/>
        <v>0</v>
      </c>
      <c r="AD100" s="491">
        <f t="shared" si="34"/>
        <v>0</v>
      </c>
      <c r="AE100" s="63"/>
      <c r="AF100" s="33"/>
    </row>
    <row r="101" spans="2:32" x14ac:dyDescent="0.2">
      <c r="B101" s="31"/>
      <c r="C101" s="60"/>
      <c r="D101" s="196"/>
      <c r="E101" s="196"/>
      <c r="F101" s="250"/>
      <c r="G101" s="249"/>
      <c r="H101" s="198"/>
      <c r="I101" s="249"/>
      <c r="J101" s="249"/>
      <c r="K101" s="62"/>
      <c r="L101" s="151">
        <f t="shared" si="30"/>
        <v>0</v>
      </c>
      <c r="M101" s="491">
        <f t="shared" si="31"/>
        <v>0</v>
      </c>
      <c r="N101" s="491">
        <f t="shared" si="32"/>
        <v>0</v>
      </c>
      <c r="O101" s="492" t="str">
        <f t="shared" si="33"/>
        <v>-</v>
      </c>
      <c r="P101" s="491">
        <f t="shared" si="26"/>
        <v>0</v>
      </c>
      <c r="Q101" s="62"/>
      <c r="R101" s="491">
        <f t="shared" si="36"/>
        <v>0</v>
      </c>
      <c r="S101" s="491">
        <f t="shared" si="36"/>
        <v>0</v>
      </c>
      <c r="T101" s="491">
        <f t="shared" si="36"/>
        <v>0</v>
      </c>
      <c r="U101" s="491">
        <f t="shared" si="35"/>
        <v>0</v>
      </c>
      <c r="V101" s="491">
        <f t="shared" si="35"/>
        <v>0</v>
      </c>
      <c r="W101" s="491">
        <f t="shared" si="35"/>
        <v>0</v>
      </c>
      <c r="X101" s="62"/>
      <c r="Y101" s="491">
        <f t="shared" si="27"/>
        <v>0</v>
      </c>
      <c r="Z101" s="491">
        <f t="shared" si="27"/>
        <v>0</v>
      </c>
      <c r="AA101" s="491">
        <f t="shared" si="27"/>
        <v>0</v>
      </c>
      <c r="AB101" s="491">
        <f t="shared" si="34"/>
        <v>0</v>
      </c>
      <c r="AC101" s="491">
        <f t="shared" si="34"/>
        <v>0</v>
      </c>
      <c r="AD101" s="491">
        <f t="shared" si="34"/>
        <v>0</v>
      </c>
      <c r="AE101" s="63"/>
      <c r="AF101" s="33"/>
    </row>
    <row r="102" spans="2:32" x14ac:dyDescent="0.2">
      <c r="B102" s="31"/>
      <c r="C102" s="60"/>
      <c r="D102" s="196"/>
      <c r="E102" s="196"/>
      <c r="F102" s="250"/>
      <c r="G102" s="249"/>
      <c r="H102" s="198"/>
      <c r="I102" s="249"/>
      <c r="J102" s="249"/>
      <c r="K102" s="62"/>
      <c r="L102" s="151">
        <f t="shared" si="30"/>
        <v>0</v>
      </c>
      <c r="M102" s="491">
        <f t="shared" si="31"/>
        <v>0</v>
      </c>
      <c r="N102" s="491">
        <f t="shared" si="32"/>
        <v>0</v>
      </c>
      <c r="O102" s="492" t="str">
        <f t="shared" si="33"/>
        <v>-</v>
      </c>
      <c r="P102" s="491">
        <f t="shared" si="26"/>
        <v>0</v>
      </c>
      <c r="Q102" s="62"/>
      <c r="R102" s="491">
        <f t="shared" si="36"/>
        <v>0</v>
      </c>
      <c r="S102" s="491">
        <f t="shared" si="36"/>
        <v>0</v>
      </c>
      <c r="T102" s="491">
        <f t="shared" si="36"/>
        <v>0</v>
      </c>
      <c r="U102" s="491">
        <f t="shared" si="35"/>
        <v>0</v>
      </c>
      <c r="V102" s="491">
        <f t="shared" si="35"/>
        <v>0</v>
      </c>
      <c r="W102" s="491">
        <f t="shared" si="35"/>
        <v>0</v>
      </c>
      <c r="X102" s="62"/>
      <c r="Y102" s="491">
        <f t="shared" si="27"/>
        <v>0</v>
      </c>
      <c r="Z102" s="491">
        <f t="shared" si="27"/>
        <v>0</v>
      </c>
      <c r="AA102" s="491">
        <f t="shared" si="27"/>
        <v>0</v>
      </c>
      <c r="AB102" s="491">
        <f t="shared" si="34"/>
        <v>0</v>
      </c>
      <c r="AC102" s="491">
        <f t="shared" si="34"/>
        <v>0</v>
      </c>
      <c r="AD102" s="491">
        <f t="shared" si="34"/>
        <v>0</v>
      </c>
      <c r="AE102" s="63"/>
      <c r="AF102" s="33"/>
    </row>
    <row r="103" spans="2:32" x14ac:dyDescent="0.2">
      <c r="B103" s="31"/>
      <c r="C103" s="60"/>
      <c r="D103" s="196"/>
      <c r="E103" s="196"/>
      <c r="F103" s="250"/>
      <c r="G103" s="249"/>
      <c r="H103" s="198"/>
      <c r="I103" s="249"/>
      <c r="J103" s="249"/>
      <c r="K103" s="62"/>
      <c r="L103" s="151">
        <f t="shared" si="30"/>
        <v>0</v>
      </c>
      <c r="M103" s="491">
        <f t="shared" si="31"/>
        <v>0</v>
      </c>
      <c r="N103" s="491">
        <f t="shared" si="32"/>
        <v>0</v>
      </c>
      <c r="O103" s="492" t="str">
        <f t="shared" si="33"/>
        <v>-</v>
      </c>
      <c r="P103" s="491">
        <f t="shared" si="26"/>
        <v>0</v>
      </c>
      <c r="Q103" s="62"/>
      <c r="R103" s="491">
        <f t="shared" si="36"/>
        <v>0</v>
      </c>
      <c r="S103" s="491">
        <f t="shared" si="36"/>
        <v>0</v>
      </c>
      <c r="T103" s="491">
        <f t="shared" si="36"/>
        <v>0</v>
      </c>
      <c r="U103" s="491">
        <f t="shared" si="35"/>
        <v>0</v>
      </c>
      <c r="V103" s="491">
        <f t="shared" si="35"/>
        <v>0</v>
      </c>
      <c r="W103" s="491">
        <f t="shared" si="35"/>
        <v>0</v>
      </c>
      <c r="X103" s="62"/>
      <c r="Y103" s="491">
        <f t="shared" si="27"/>
        <v>0</v>
      </c>
      <c r="Z103" s="491">
        <f t="shared" si="27"/>
        <v>0</v>
      </c>
      <c r="AA103" s="491">
        <f t="shared" si="27"/>
        <v>0</v>
      </c>
      <c r="AB103" s="491">
        <f t="shared" si="34"/>
        <v>0</v>
      </c>
      <c r="AC103" s="491">
        <f t="shared" si="34"/>
        <v>0</v>
      </c>
      <c r="AD103" s="491">
        <f t="shared" si="34"/>
        <v>0</v>
      </c>
      <c r="AE103" s="63"/>
      <c r="AF103" s="33"/>
    </row>
    <row r="104" spans="2:32" x14ac:dyDescent="0.2">
      <c r="B104" s="31"/>
      <c r="C104" s="60"/>
      <c r="D104" s="196"/>
      <c r="E104" s="196"/>
      <c r="F104" s="250"/>
      <c r="G104" s="249"/>
      <c r="H104" s="198"/>
      <c r="I104" s="249"/>
      <c r="J104" s="249"/>
      <c r="K104" s="62"/>
      <c r="L104" s="151">
        <f t="shared" si="30"/>
        <v>0</v>
      </c>
      <c r="M104" s="491">
        <f t="shared" si="31"/>
        <v>0</v>
      </c>
      <c r="N104" s="491">
        <f t="shared" si="32"/>
        <v>0</v>
      </c>
      <c r="O104" s="492" t="str">
        <f t="shared" si="33"/>
        <v>-</v>
      </c>
      <c r="P104" s="491">
        <f t="shared" si="26"/>
        <v>0</v>
      </c>
      <c r="Q104" s="62"/>
      <c r="R104" s="491">
        <f t="shared" si="36"/>
        <v>0</v>
      </c>
      <c r="S104" s="491">
        <f t="shared" si="36"/>
        <v>0</v>
      </c>
      <c r="T104" s="491">
        <f t="shared" si="36"/>
        <v>0</v>
      </c>
      <c r="U104" s="491">
        <f t="shared" si="35"/>
        <v>0</v>
      </c>
      <c r="V104" s="491">
        <f t="shared" si="35"/>
        <v>0</v>
      </c>
      <c r="W104" s="491">
        <f t="shared" si="35"/>
        <v>0</v>
      </c>
      <c r="X104" s="62"/>
      <c r="Y104" s="491">
        <f t="shared" si="27"/>
        <v>0</v>
      </c>
      <c r="Z104" s="491">
        <f t="shared" si="27"/>
        <v>0</v>
      </c>
      <c r="AA104" s="491">
        <f t="shared" si="27"/>
        <v>0</v>
      </c>
      <c r="AB104" s="491">
        <f t="shared" si="34"/>
        <v>0</v>
      </c>
      <c r="AC104" s="491">
        <f t="shared" si="34"/>
        <v>0</v>
      </c>
      <c r="AD104" s="491">
        <f t="shared" si="34"/>
        <v>0</v>
      </c>
      <c r="AE104" s="63"/>
      <c r="AF104" s="33"/>
    </row>
    <row r="105" spans="2:32" x14ac:dyDescent="0.2">
      <c r="B105" s="31"/>
      <c r="C105" s="60"/>
      <c r="D105" s="196"/>
      <c r="E105" s="196"/>
      <c r="F105" s="250"/>
      <c r="G105" s="249"/>
      <c r="H105" s="198"/>
      <c r="I105" s="249"/>
      <c r="J105" s="249"/>
      <c r="K105" s="62"/>
      <c r="L105" s="151">
        <f t="shared" si="30"/>
        <v>0</v>
      </c>
      <c r="M105" s="491">
        <f t="shared" si="31"/>
        <v>0</v>
      </c>
      <c r="N105" s="491">
        <f t="shared" si="32"/>
        <v>0</v>
      </c>
      <c r="O105" s="492" t="str">
        <f t="shared" si="33"/>
        <v>-</v>
      </c>
      <c r="P105" s="491">
        <f t="shared" si="26"/>
        <v>0</v>
      </c>
      <c r="Q105" s="62"/>
      <c r="R105" s="491">
        <f t="shared" si="36"/>
        <v>0</v>
      </c>
      <c r="S105" s="491">
        <f t="shared" si="36"/>
        <v>0</v>
      </c>
      <c r="T105" s="491">
        <f t="shared" si="36"/>
        <v>0</v>
      </c>
      <c r="U105" s="491">
        <f t="shared" si="35"/>
        <v>0</v>
      </c>
      <c r="V105" s="491">
        <f t="shared" si="35"/>
        <v>0</v>
      </c>
      <c r="W105" s="491">
        <f t="shared" si="35"/>
        <v>0</v>
      </c>
      <c r="X105" s="62"/>
      <c r="Y105" s="491">
        <f t="shared" si="27"/>
        <v>0</v>
      </c>
      <c r="Z105" s="491">
        <f t="shared" si="27"/>
        <v>0</v>
      </c>
      <c r="AA105" s="491">
        <f t="shared" si="27"/>
        <v>0</v>
      </c>
      <c r="AB105" s="491">
        <f t="shared" si="34"/>
        <v>0</v>
      </c>
      <c r="AC105" s="491">
        <f t="shared" si="34"/>
        <v>0</v>
      </c>
      <c r="AD105" s="491">
        <f t="shared" si="34"/>
        <v>0</v>
      </c>
      <c r="AE105" s="63"/>
      <c r="AF105" s="33"/>
    </row>
    <row r="106" spans="2:32" x14ac:dyDescent="0.2">
      <c r="B106" s="31"/>
      <c r="C106" s="60"/>
      <c r="D106" s="196"/>
      <c r="E106" s="196"/>
      <c r="F106" s="250"/>
      <c r="G106" s="249"/>
      <c r="H106" s="198"/>
      <c r="I106" s="249"/>
      <c r="J106" s="249"/>
      <c r="K106" s="62"/>
      <c r="L106" s="151">
        <f t="shared" si="30"/>
        <v>0</v>
      </c>
      <c r="M106" s="491">
        <f t="shared" si="31"/>
        <v>0</v>
      </c>
      <c r="N106" s="491">
        <f t="shared" si="32"/>
        <v>0</v>
      </c>
      <c r="O106" s="492" t="str">
        <f t="shared" si="33"/>
        <v>-</v>
      </c>
      <c r="P106" s="491">
        <f t="shared" si="26"/>
        <v>0</v>
      </c>
      <c r="Q106" s="62"/>
      <c r="R106" s="491">
        <f t="shared" si="36"/>
        <v>0</v>
      </c>
      <c r="S106" s="491">
        <f t="shared" si="36"/>
        <v>0</v>
      </c>
      <c r="T106" s="491">
        <f t="shared" si="36"/>
        <v>0</v>
      </c>
      <c r="U106" s="491">
        <f t="shared" si="35"/>
        <v>0</v>
      </c>
      <c r="V106" s="491">
        <f t="shared" si="35"/>
        <v>0</v>
      </c>
      <c r="W106" s="491">
        <f t="shared" si="35"/>
        <v>0</v>
      </c>
      <c r="X106" s="62"/>
      <c r="Y106" s="491">
        <f t="shared" si="27"/>
        <v>0</v>
      </c>
      <c r="Z106" s="491">
        <f t="shared" si="27"/>
        <v>0</v>
      </c>
      <c r="AA106" s="491">
        <f t="shared" si="27"/>
        <v>0</v>
      </c>
      <c r="AB106" s="491">
        <f t="shared" ref="AB106:AD118" si="37">IF(AB$8=$I106,($G106*$H106),0)</f>
        <v>0</v>
      </c>
      <c r="AC106" s="491">
        <f t="shared" si="37"/>
        <v>0</v>
      </c>
      <c r="AD106" s="491">
        <f t="shared" si="37"/>
        <v>0</v>
      </c>
      <c r="AE106" s="63"/>
      <c r="AF106" s="33"/>
    </row>
    <row r="107" spans="2:32" x14ac:dyDescent="0.2">
      <c r="B107" s="31"/>
      <c r="C107" s="60"/>
      <c r="D107" s="196"/>
      <c r="E107" s="196"/>
      <c r="F107" s="250"/>
      <c r="G107" s="249"/>
      <c r="H107" s="198"/>
      <c r="I107" s="249"/>
      <c r="J107" s="249"/>
      <c r="K107" s="62"/>
      <c r="L107" s="151">
        <f t="shared" si="30"/>
        <v>0</v>
      </c>
      <c r="M107" s="491">
        <f t="shared" si="31"/>
        <v>0</v>
      </c>
      <c r="N107" s="491">
        <f t="shared" si="32"/>
        <v>0</v>
      </c>
      <c r="O107" s="492" t="str">
        <f t="shared" si="33"/>
        <v>-</v>
      </c>
      <c r="P107" s="491">
        <f t="shared" si="26"/>
        <v>0</v>
      </c>
      <c r="Q107" s="62"/>
      <c r="R107" s="491">
        <f t="shared" si="36"/>
        <v>0</v>
      </c>
      <c r="S107" s="491">
        <f t="shared" si="36"/>
        <v>0</v>
      </c>
      <c r="T107" s="491">
        <f t="shared" si="36"/>
        <v>0</v>
      </c>
      <c r="U107" s="491">
        <f t="shared" si="35"/>
        <v>0</v>
      </c>
      <c r="V107" s="491">
        <f t="shared" si="35"/>
        <v>0</v>
      </c>
      <c r="W107" s="491">
        <f t="shared" si="35"/>
        <v>0</v>
      </c>
      <c r="X107" s="62"/>
      <c r="Y107" s="491">
        <f t="shared" si="27"/>
        <v>0</v>
      </c>
      <c r="Z107" s="491">
        <f t="shared" si="27"/>
        <v>0</v>
      </c>
      <c r="AA107" s="491">
        <f t="shared" si="27"/>
        <v>0</v>
      </c>
      <c r="AB107" s="491">
        <f t="shared" si="37"/>
        <v>0</v>
      </c>
      <c r="AC107" s="491">
        <f t="shared" si="37"/>
        <v>0</v>
      </c>
      <c r="AD107" s="491">
        <f t="shared" si="37"/>
        <v>0</v>
      </c>
      <c r="AE107" s="63"/>
      <c r="AF107" s="33"/>
    </row>
    <row r="108" spans="2:32" x14ac:dyDescent="0.2">
      <c r="B108" s="31"/>
      <c r="C108" s="60"/>
      <c r="D108" s="196"/>
      <c r="E108" s="196"/>
      <c r="F108" s="250"/>
      <c r="G108" s="249"/>
      <c r="H108" s="198"/>
      <c r="I108" s="249"/>
      <c r="J108" s="249"/>
      <c r="K108" s="62"/>
      <c r="L108" s="151">
        <f t="shared" si="30"/>
        <v>0</v>
      </c>
      <c r="M108" s="491">
        <f t="shared" si="31"/>
        <v>0</v>
      </c>
      <c r="N108" s="491">
        <f t="shared" si="32"/>
        <v>0</v>
      </c>
      <c r="O108" s="492" t="str">
        <f t="shared" si="33"/>
        <v>-</v>
      </c>
      <c r="P108" s="491">
        <f t="shared" si="26"/>
        <v>0</v>
      </c>
      <c r="Q108" s="62"/>
      <c r="R108" s="491">
        <f t="shared" si="36"/>
        <v>0</v>
      </c>
      <c r="S108" s="491">
        <f t="shared" si="36"/>
        <v>0</v>
      </c>
      <c r="T108" s="491">
        <f t="shared" si="36"/>
        <v>0</v>
      </c>
      <c r="U108" s="491">
        <f t="shared" si="35"/>
        <v>0</v>
      </c>
      <c r="V108" s="491">
        <f t="shared" si="35"/>
        <v>0</v>
      </c>
      <c r="W108" s="491">
        <f t="shared" si="35"/>
        <v>0</v>
      </c>
      <c r="X108" s="62"/>
      <c r="Y108" s="491">
        <f t="shared" si="27"/>
        <v>0</v>
      </c>
      <c r="Z108" s="491">
        <f t="shared" si="27"/>
        <v>0</v>
      </c>
      <c r="AA108" s="491">
        <f t="shared" si="27"/>
        <v>0</v>
      </c>
      <c r="AB108" s="491">
        <f t="shared" si="37"/>
        <v>0</v>
      </c>
      <c r="AC108" s="491">
        <f t="shared" si="37"/>
        <v>0</v>
      </c>
      <c r="AD108" s="491">
        <f t="shared" si="37"/>
        <v>0</v>
      </c>
      <c r="AE108" s="63"/>
      <c r="AF108" s="33"/>
    </row>
    <row r="109" spans="2:32" x14ac:dyDescent="0.2">
      <c r="B109" s="31"/>
      <c r="C109" s="60"/>
      <c r="D109" s="196"/>
      <c r="E109" s="196"/>
      <c r="F109" s="250"/>
      <c r="G109" s="249"/>
      <c r="H109" s="198"/>
      <c r="I109" s="249"/>
      <c r="J109" s="249"/>
      <c r="K109" s="62"/>
      <c r="L109" s="151">
        <f t="shared" si="30"/>
        <v>0</v>
      </c>
      <c r="M109" s="491">
        <f t="shared" si="31"/>
        <v>0</v>
      </c>
      <c r="N109" s="491">
        <f t="shared" si="32"/>
        <v>0</v>
      </c>
      <c r="O109" s="492" t="str">
        <f t="shared" si="33"/>
        <v>-</v>
      </c>
      <c r="P109" s="491">
        <f t="shared" si="26"/>
        <v>0</v>
      </c>
      <c r="Q109" s="62"/>
      <c r="R109" s="491">
        <f t="shared" si="36"/>
        <v>0</v>
      </c>
      <c r="S109" s="491">
        <f t="shared" si="36"/>
        <v>0</v>
      </c>
      <c r="T109" s="491">
        <f t="shared" si="36"/>
        <v>0</v>
      </c>
      <c r="U109" s="491">
        <f t="shared" si="35"/>
        <v>0</v>
      </c>
      <c r="V109" s="491">
        <f t="shared" si="35"/>
        <v>0</v>
      </c>
      <c r="W109" s="491">
        <f t="shared" si="35"/>
        <v>0</v>
      </c>
      <c r="X109" s="62"/>
      <c r="Y109" s="491">
        <f t="shared" si="27"/>
        <v>0</v>
      </c>
      <c r="Z109" s="491">
        <f t="shared" si="27"/>
        <v>0</v>
      </c>
      <c r="AA109" s="491">
        <f t="shared" si="27"/>
        <v>0</v>
      </c>
      <c r="AB109" s="491">
        <f t="shared" si="37"/>
        <v>0</v>
      </c>
      <c r="AC109" s="491">
        <f t="shared" si="37"/>
        <v>0</v>
      </c>
      <c r="AD109" s="491">
        <f t="shared" si="37"/>
        <v>0</v>
      </c>
      <c r="AE109" s="63"/>
      <c r="AF109" s="33"/>
    </row>
    <row r="110" spans="2:32" x14ac:dyDescent="0.2">
      <c r="B110" s="31"/>
      <c r="C110" s="60"/>
      <c r="D110" s="196"/>
      <c r="E110" s="196"/>
      <c r="F110" s="250"/>
      <c r="G110" s="249"/>
      <c r="H110" s="198"/>
      <c r="I110" s="249"/>
      <c r="J110" s="249"/>
      <c r="K110" s="62"/>
      <c r="L110" s="151">
        <f t="shared" si="30"/>
        <v>0</v>
      </c>
      <c r="M110" s="491">
        <f t="shared" si="31"/>
        <v>0</v>
      </c>
      <c r="N110" s="491">
        <f t="shared" si="32"/>
        <v>0</v>
      </c>
      <c r="O110" s="492" t="str">
        <f t="shared" si="33"/>
        <v>-</v>
      </c>
      <c r="P110" s="491">
        <f t="shared" si="26"/>
        <v>0</v>
      </c>
      <c r="Q110" s="62"/>
      <c r="R110" s="491">
        <f t="shared" si="36"/>
        <v>0</v>
      </c>
      <c r="S110" s="491">
        <f t="shared" si="36"/>
        <v>0</v>
      </c>
      <c r="T110" s="491">
        <f t="shared" si="36"/>
        <v>0</v>
      </c>
      <c r="U110" s="491">
        <f t="shared" si="35"/>
        <v>0</v>
      </c>
      <c r="V110" s="491">
        <f t="shared" si="35"/>
        <v>0</v>
      </c>
      <c r="W110" s="491">
        <f t="shared" si="35"/>
        <v>0</v>
      </c>
      <c r="X110" s="62"/>
      <c r="Y110" s="491">
        <f t="shared" si="27"/>
        <v>0</v>
      </c>
      <c r="Z110" s="491">
        <f t="shared" si="27"/>
        <v>0</v>
      </c>
      <c r="AA110" s="491">
        <f t="shared" si="27"/>
        <v>0</v>
      </c>
      <c r="AB110" s="491">
        <f t="shared" si="37"/>
        <v>0</v>
      </c>
      <c r="AC110" s="491">
        <f t="shared" si="37"/>
        <v>0</v>
      </c>
      <c r="AD110" s="491">
        <f t="shared" si="37"/>
        <v>0</v>
      </c>
      <c r="AE110" s="63"/>
      <c r="AF110" s="33"/>
    </row>
    <row r="111" spans="2:32" x14ac:dyDescent="0.2">
      <c r="B111" s="31"/>
      <c r="C111" s="60"/>
      <c r="D111" s="196"/>
      <c r="E111" s="196"/>
      <c r="F111" s="250"/>
      <c r="G111" s="249"/>
      <c r="H111" s="198"/>
      <c r="I111" s="249"/>
      <c r="J111" s="249"/>
      <c r="K111" s="62"/>
      <c r="L111" s="151">
        <f t="shared" si="30"/>
        <v>0</v>
      </c>
      <c r="M111" s="491">
        <f t="shared" si="31"/>
        <v>0</v>
      </c>
      <c r="N111" s="491">
        <f t="shared" si="32"/>
        <v>0</v>
      </c>
      <c r="O111" s="492" t="str">
        <f t="shared" si="33"/>
        <v>-</v>
      </c>
      <c r="P111" s="491">
        <f t="shared" si="26"/>
        <v>0</v>
      </c>
      <c r="Q111" s="62"/>
      <c r="R111" s="491">
        <f t="shared" si="36"/>
        <v>0</v>
      </c>
      <c r="S111" s="491">
        <f t="shared" si="36"/>
        <v>0</v>
      </c>
      <c r="T111" s="491">
        <f t="shared" si="36"/>
        <v>0</v>
      </c>
      <c r="U111" s="491">
        <f t="shared" si="35"/>
        <v>0</v>
      </c>
      <c r="V111" s="491">
        <f t="shared" si="35"/>
        <v>0</v>
      </c>
      <c r="W111" s="491">
        <f t="shared" si="35"/>
        <v>0</v>
      </c>
      <c r="X111" s="62"/>
      <c r="Y111" s="491">
        <f t="shared" si="27"/>
        <v>0</v>
      </c>
      <c r="Z111" s="491">
        <f t="shared" si="27"/>
        <v>0</v>
      </c>
      <c r="AA111" s="491">
        <f t="shared" si="27"/>
        <v>0</v>
      </c>
      <c r="AB111" s="491">
        <f t="shared" si="37"/>
        <v>0</v>
      </c>
      <c r="AC111" s="491">
        <f t="shared" si="37"/>
        <v>0</v>
      </c>
      <c r="AD111" s="491">
        <f t="shared" si="37"/>
        <v>0</v>
      </c>
      <c r="AE111" s="63"/>
      <c r="AF111" s="33"/>
    </row>
    <row r="112" spans="2:32" x14ac:dyDescent="0.2">
      <c r="B112" s="31"/>
      <c r="C112" s="60"/>
      <c r="D112" s="196"/>
      <c r="E112" s="196"/>
      <c r="F112" s="250"/>
      <c r="G112" s="249"/>
      <c r="H112" s="198"/>
      <c r="I112" s="249"/>
      <c r="J112" s="249"/>
      <c r="K112" s="62"/>
      <c r="L112" s="151">
        <f t="shared" si="30"/>
        <v>0</v>
      </c>
      <c r="M112" s="491">
        <f t="shared" si="31"/>
        <v>0</v>
      </c>
      <c r="N112" s="491">
        <f t="shared" si="32"/>
        <v>0</v>
      </c>
      <c r="O112" s="492" t="str">
        <f t="shared" si="33"/>
        <v>-</v>
      </c>
      <c r="P112" s="491">
        <f t="shared" si="26"/>
        <v>0</v>
      </c>
      <c r="Q112" s="62"/>
      <c r="R112" s="491">
        <f t="shared" si="36"/>
        <v>0</v>
      </c>
      <c r="S112" s="491">
        <f t="shared" si="36"/>
        <v>0</v>
      </c>
      <c r="T112" s="491">
        <f t="shared" si="36"/>
        <v>0</v>
      </c>
      <c r="U112" s="491">
        <f t="shared" si="35"/>
        <v>0</v>
      </c>
      <c r="V112" s="491">
        <f t="shared" si="35"/>
        <v>0</v>
      </c>
      <c r="W112" s="491">
        <f t="shared" si="35"/>
        <v>0</v>
      </c>
      <c r="X112" s="62"/>
      <c r="Y112" s="491">
        <f t="shared" si="27"/>
        <v>0</v>
      </c>
      <c r="Z112" s="491">
        <f t="shared" si="27"/>
        <v>0</v>
      </c>
      <c r="AA112" s="491">
        <f t="shared" si="27"/>
        <v>0</v>
      </c>
      <c r="AB112" s="491">
        <f t="shared" si="37"/>
        <v>0</v>
      </c>
      <c r="AC112" s="491">
        <f t="shared" si="37"/>
        <v>0</v>
      </c>
      <c r="AD112" s="491">
        <f t="shared" si="37"/>
        <v>0</v>
      </c>
      <c r="AE112" s="63"/>
      <c r="AF112" s="33"/>
    </row>
    <row r="113" spans="2:32" x14ac:dyDescent="0.2">
      <c r="B113" s="31"/>
      <c r="C113" s="60"/>
      <c r="D113" s="196"/>
      <c r="E113" s="196"/>
      <c r="F113" s="250"/>
      <c r="G113" s="249"/>
      <c r="H113" s="198"/>
      <c r="I113" s="249"/>
      <c r="J113" s="249"/>
      <c r="K113" s="62"/>
      <c r="L113" s="151">
        <f t="shared" si="30"/>
        <v>0</v>
      </c>
      <c r="M113" s="491">
        <f t="shared" si="31"/>
        <v>0</v>
      </c>
      <c r="N113" s="491">
        <f t="shared" si="32"/>
        <v>0</v>
      </c>
      <c r="O113" s="492" t="str">
        <f t="shared" si="33"/>
        <v>-</v>
      </c>
      <c r="P113" s="491">
        <f t="shared" si="26"/>
        <v>0</v>
      </c>
      <c r="Q113" s="62"/>
      <c r="R113" s="491">
        <f t="shared" si="36"/>
        <v>0</v>
      </c>
      <c r="S113" s="491">
        <f t="shared" si="36"/>
        <v>0</v>
      </c>
      <c r="T113" s="491">
        <f t="shared" si="36"/>
        <v>0</v>
      </c>
      <c r="U113" s="491">
        <f t="shared" si="35"/>
        <v>0</v>
      </c>
      <c r="V113" s="491">
        <f t="shared" si="35"/>
        <v>0</v>
      </c>
      <c r="W113" s="491">
        <f t="shared" si="35"/>
        <v>0</v>
      </c>
      <c r="X113" s="62"/>
      <c r="Y113" s="491">
        <f t="shared" si="27"/>
        <v>0</v>
      </c>
      <c r="Z113" s="491">
        <f t="shared" si="27"/>
        <v>0</v>
      </c>
      <c r="AA113" s="491">
        <f t="shared" si="27"/>
        <v>0</v>
      </c>
      <c r="AB113" s="491">
        <f t="shared" si="37"/>
        <v>0</v>
      </c>
      <c r="AC113" s="491">
        <f t="shared" si="37"/>
        <v>0</v>
      </c>
      <c r="AD113" s="491">
        <f t="shared" si="37"/>
        <v>0</v>
      </c>
      <c r="AE113" s="63"/>
      <c r="AF113" s="33"/>
    </row>
    <row r="114" spans="2:32" x14ac:dyDescent="0.2">
      <c r="B114" s="31"/>
      <c r="C114" s="60"/>
      <c r="D114" s="196"/>
      <c r="E114" s="196"/>
      <c r="F114" s="250"/>
      <c r="G114" s="249"/>
      <c r="H114" s="198"/>
      <c r="I114" s="249"/>
      <c r="J114" s="249"/>
      <c r="K114" s="62"/>
      <c r="L114" s="151">
        <f t="shared" si="30"/>
        <v>0</v>
      </c>
      <c r="M114" s="491">
        <f t="shared" si="31"/>
        <v>0</v>
      </c>
      <c r="N114" s="491">
        <f t="shared" si="32"/>
        <v>0</v>
      </c>
      <c r="O114" s="492" t="str">
        <f t="shared" si="33"/>
        <v>-</v>
      </c>
      <c r="P114" s="491">
        <f t="shared" si="26"/>
        <v>0</v>
      </c>
      <c r="Q114" s="62"/>
      <c r="R114" s="491">
        <f t="shared" si="36"/>
        <v>0</v>
      </c>
      <c r="S114" s="491">
        <f t="shared" si="36"/>
        <v>0</v>
      </c>
      <c r="T114" s="491">
        <f t="shared" si="36"/>
        <v>0</v>
      </c>
      <c r="U114" s="491">
        <f t="shared" si="35"/>
        <v>0</v>
      </c>
      <c r="V114" s="491">
        <f t="shared" si="35"/>
        <v>0</v>
      </c>
      <c r="W114" s="491">
        <f t="shared" si="35"/>
        <v>0</v>
      </c>
      <c r="X114" s="62"/>
      <c r="Y114" s="491">
        <f t="shared" si="27"/>
        <v>0</v>
      </c>
      <c r="Z114" s="491">
        <f t="shared" si="27"/>
        <v>0</v>
      </c>
      <c r="AA114" s="491">
        <f t="shared" si="27"/>
        <v>0</v>
      </c>
      <c r="AB114" s="491">
        <f t="shared" si="37"/>
        <v>0</v>
      </c>
      <c r="AC114" s="491">
        <f t="shared" si="37"/>
        <v>0</v>
      </c>
      <c r="AD114" s="491">
        <f t="shared" si="37"/>
        <v>0</v>
      </c>
      <c r="AE114" s="63"/>
      <c r="AF114" s="33"/>
    </row>
    <row r="115" spans="2:32" x14ac:dyDescent="0.2">
      <c r="B115" s="31"/>
      <c r="C115" s="60"/>
      <c r="D115" s="196"/>
      <c r="E115" s="196"/>
      <c r="F115" s="250"/>
      <c r="G115" s="249"/>
      <c r="H115" s="198"/>
      <c r="I115" s="249"/>
      <c r="J115" s="249"/>
      <c r="K115" s="62"/>
      <c r="L115" s="151">
        <f t="shared" si="30"/>
        <v>0</v>
      </c>
      <c r="M115" s="491">
        <f t="shared" si="31"/>
        <v>0</v>
      </c>
      <c r="N115" s="491">
        <f t="shared" si="32"/>
        <v>0</v>
      </c>
      <c r="O115" s="492" t="str">
        <f t="shared" si="33"/>
        <v>-</v>
      </c>
      <c r="P115" s="491">
        <f t="shared" si="26"/>
        <v>0</v>
      </c>
      <c r="Q115" s="62"/>
      <c r="R115" s="491">
        <f t="shared" si="36"/>
        <v>0</v>
      </c>
      <c r="S115" s="491">
        <f t="shared" si="36"/>
        <v>0</v>
      </c>
      <c r="T115" s="491">
        <f t="shared" si="36"/>
        <v>0</v>
      </c>
      <c r="U115" s="491">
        <f t="shared" si="35"/>
        <v>0</v>
      </c>
      <c r="V115" s="491">
        <f t="shared" si="35"/>
        <v>0</v>
      </c>
      <c r="W115" s="491">
        <f t="shared" si="35"/>
        <v>0</v>
      </c>
      <c r="X115" s="62"/>
      <c r="Y115" s="491">
        <f t="shared" si="27"/>
        <v>0</v>
      </c>
      <c r="Z115" s="491">
        <f t="shared" si="27"/>
        <v>0</v>
      </c>
      <c r="AA115" s="491">
        <f t="shared" si="27"/>
        <v>0</v>
      </c>
      <c r="AB115" s="491">
        <f t="shared" si="37"/>
        <v>0</v>
      </c>
      <c r="AC115" s="491">
        <f t="shared" si="37"/>
        <v>0</v>
      </c>
      <c r="AD115" s="491">
        <f t="shared" si="37"/>
        <v>0</v>
      </c>
      <c r="AE115" s="63"/>
      <c r="AF115" s="33"/>
    </row>
    <row r="116" spans="2:32" x14ac:dyDescent="0.2">
      <c r="B116" s="31"/>
      <c r="C116" s="60"/>
      <c r="D116" s="196"/>
      <c r="E116" s="196"/>
      <c r="F116" s="250"/>
      <c r="G116" s="249"/>
      <c r="H116" s="198"/>
      <c r="I116" s="249"/>
      <c r="J116" s="249"/>
      <c r="K116" s="62"/>
      <c r="L116" s="151">
        <f t="shared" si="30"/>
        <v>0</v>
      </c>
      <c r="M116" s="491">
        <f t="shared" si="31"/>
        <v>0</v>
      </c>
      <c r="N116" s="491">
        <f t="shared" si="32"/>
        <v>0</v>
      </c>
      <c r="O116" s="492" t="str">
        <f t="shared" si="33"/>
        <v>-</v>
      </c>
      <c r="P116" s="491">
        <f t="shared" si="26"/>
        <v>0</v>
      </c>
      <c r="Q116" s="62"/>
      <c r="R116" s="491">
        <f t="shared" si="36"/>
        <v>0</v>
      </c>
      <c r="S116" s="491">
        <f t="shared" si="36"/>
        <v>0</v>
      </c>
      <c r="T116" s="491">
        <f t="shared" si="36"/>
        <v>0</v>
      </c>
      <c r="U116" s="491">
        <f t="shared" si="35"/>
        <v>0</v>
      </c>
      <c r="V116" s="491">
        <f t="shared" si="35"/>
        <v>0</v>
      </c>
      <c r="W116" s="491">
        <f t="shared" si="35"/>
        <v>0</v>
      </c>
      <c r="X116" s="62"/>
      <c r="Y116" s="491">
        <f t="shared" si="27"/>
        <v>0</v>
      </c>
      <c r="Z116" s="491">
        <f t="shared" si="27"/>
        <v>0</v>
      </c>
      <c r="AA116" s="491">
        <f t="shared" si="27"/>
        <v>0</v>
      </c>
      <c r="AB116" s="491">
        <f t="shared" si="37"/>
        <v>0</v>
      </c>
      <c r="AC116" s="491">
        <f t="shared" si="37"/>
        <v>0</v>
      </c>
      <c r="AD116" s="491">
        <f t="shared" si="37"/>
        <v>0</v>
      </c>
      <c r="AE116" s="63"/>
      <c r="AF116" s="33"/>
    </row>
    <row r="117" spans="2:32" x14ac:dyDescent="0.2">
      <c r="B117" s="31"/>
      <c r="C117" s="60"/>
      <c r="D117" s="196"/>
      <c r="E117" s="196"/>
      <c r="F117" s="250"/>
      <c r="G117" s="249"/>
      <c r="H117" s="198"/>
      <c r="I117" s="249"/>
      <c r="J117" s="249"/>
      <c r="K117" s="62"/>
      <c r="L117" s="151">
        <f t="shared" si="30"/>
        <v>0</v>
      </c>
      <c r="M117" s="491">
        <f t="shared" si="31"/>
        <v>0</v>
      </c>
      <c r="N117" s="491">
        <f t="shared" si="32"/>
        <v>0</v>
      </c>
      <c r="O117" s="492" t="str">
        <f t="shared" si="33"/>
        <v>-</v>
      </c>
      <c r="P117" s="491">
        <f t="shared" si="26"/>
        <v>0</v>
      </c>
      <c r="Q117" s="62"/>
      <c r="R117" s="491">
        <f t="shared" si="36"/>
        <v>0</v>
      </c>
      <c r="S117" s="491">
        <f t="shared" si="36"/>
        <v>0</v>
      </c>
      <c r="T117" s="491">
        <f t="shared" si="36"/>
        <v>0</v>
      </c>
      <c r="U117" s="491">
        <f t="shared" si="35"/>
        <v>0</v>
      </c>
      <c r="V117" s="491">
        <f t="shared" si="35"/>
        <v>0</v>
      </c>
      <c r="W117" s="491">
        <f t="shared" si="35"/>
        <v>0</v>
      </c>
      <c r="X117" s="62"/>
      <c r="Y117" s="491">
        <f t="shared" si="27"/>
        <v>0</v>
      </c>
      <c r="Z117" s="491">
        <f t="shared" si="27"/>
        <v>0</v>
      </c>
      <c r="AA117" s="491">
        <f t="shared" si="27"/>
        <v>0</v>
      </c>
      <c r="AB117" s="491">
        <f t="shared" si="37"/>
        <v>0</v>
      </c>
      <c r="AC117" s="491">
        <f t="shared" si="37"/>
        <v>0</v>
      </c>
      <c r="AD117" s="491">
        <f t="shared" si="37"/>
        <v>0</v>
      </c>
      <c r="AE117" s="63"/>
      <c r="AF117" s="33"/>
    </row>
    <row r="118" spans="2:32" x14ac:dyDescent="0.2">
      <c r="B118" s="31"/>
      <c r="C118" s="60"/>
      <c r="D118" s="196"/>
      <c r="E118" s="196"/>
      <c r="F118" s="250"/>
      <c r="G118" s="249"/>
      <c r="H118" s="198"/>
      <c r="I118" s="249"/>
      <c r="J118" s="249"/>
      <c r="K118" s="62"/>
      <c r="L118" s="151">
        <f t="shared" si="30"/>
        <v>0</v>
      </c>
      <c r="M118" s="491">
        <f t="shared" si="31"/>
        <v>0</v>
      </c>
      <c r="N118" s="491">
        <f t="shared" si="32"/>
        <v>0</v>
      </c>
      <c r="O118" s="492" t="str">
        <f t="shared" si="33"/>
        <v>-</v>
      </c>
      <c r="P118" s="491">
        <f t="shared" si="26"/>
        <v>0</v>
      </c>
      <c r="Q118" s="62"/>
      <c r="R118" s="491">
        <f t="shared" si="36"/>
        <v>0</v>
      </c>
      <c r="S118" s="491">
        <f t="shared" si="36"/>
        <v>0</v>
      </c>
      <c r="T118" s="491">
        <f t="shared" si="36"/>
        <v>0</v>
      </c>
      <c r="U118" s="491">
        <f t="shared" si="35"/>
        <v>0</v>
      </c>
      <c r="V118" s="491">
        <f t="shared" si="35"/>
        <v>0</v>
      </c>
      <c r="W118" s="491">
        <f t="shared" si="35"/>
        <v>0</v>
      </c>
      <c r="X118" s="62"/>
      <c r="Y118" s="491">
        <f t="shared" si="27"/>
        <v>0</v>
      </c>
      <c r="Z118" s="491">
        <f t="shared" si="27"/>
        <v>0</v>
      </c>
      <c r="AA118" s="491">
        <f t="shared" si="27"/>
        <v>0</v>
      </c>
      <c r="AB118" s="491">
        <f t="shared" si="37"/>
        <v>0</v>
      </c>
      <c r="AC118" s="491">
        <f t="shared" si="37"/>
        <v>0</v>
      </c>
      <c r="AD118" s="491">
        <f t="shared" si="37"/>
        <v>0</v>
      </c>
      <c r="AE118" s="63"/>
      <c r="AF118" s="33"/>
    </row>
    <row r="119" spans="2:32" x14ac:dyDescent="0.2">
      <c r="B119" s="31"/>
      <c r="C119" s="60"/>
      <c r="D119" s="196"/>
      <c r="E119" s="196"/>
      <c r="F119" s="250"/>
      <c r="G119" s="249"/>
      <c r="H119" s="198"/>
      <c r="I119" s="249"/>
      <c r="J119" s="249"/>
      <c r="K119" s="62"/>
      <c r="L119" s="151">
        <f t="shared" si="30"/>
        <v>0</v>
      </c>
      <c r="M119" s="491">
        <f t="shared" si="31"/>
        <v>0</v>
      </c>
      <c r="N119" s="491">
        <f t="shared" si="32"/>
        <v>0</v>
      </c>
      <c r="O119" s="492" t="str">
        <f t="shared" si="33"/>
        <v>-</v>
      </c>
      <c r="P119" s="491">
        <f t="shared" si="26"/>
        <v>0</v>
      </c>
      <c r="Q119" s="62"/>
      <c r="R119" s="491">
        <f t="shared" si="36"/>
        <v>0</v>
      </c>
      <c r="S119" s="491">
        <f t="shared" si="36"/>
        <v>0</v>
      </c>
      <c r="T119" s="491">
        <f t="shared" si="36"/>
        <v>0</v>
      </c>
      <c r="U119" s="491">
        <f t="shared" si="35"/>
        <v>0</v>
      </c>
      <c r="V119" s="491">
        <f t="shared" si="35"/>
        <v>0</v>
      </c>
      <c r="W119" s="491">
        <f t="shared" si="35"/>
        <v>0</v>
      </c>
      <c r="X119" s="62"/>
      <c r="Y119" s="491">
        <f t="shared" si="27"/>
        <v>0</v>
      </c>
      <c r="Z119" s="491">
        <f t="shared" si="27"/>
        <v>0</v>
      </c>
      <c r="AA119" s="491">
        <f t="shared" si="27"/>
        <v>0</v>
      </c>
      <c r="AB119" s="491">
        <f>IF(AB$8=$I119,($G119*$H119),0)</f>
        <v>0</v>
      </c>
      <c r="AC119" s="491">
        <f>IF(AC$8=$I119,($G119*$H119),0)</f>
        <v>0</v>
      </c>
      <c r="AD119" s="491">
        <f>IF(AD$8=$I119,($G119*$H119),0)</f>
        <v>0</v>
      </c>
      <c r="AE119" s="63"/>
      <c r="AF119" s="33"/>
    </row>
    <row r="120" spans="2:32" x14ac:dyDescent="0.2">
      <c r="B120" s="31"/>
      <c r="C120" s="60"/>
      <c r="D120" s="196"/>
      <c r="E120" s="196"/>
      <c r="F120" s="250"/>
      <c r="G120" s="249"/>
      <c r="H120" s="198"/>
      <c r="I120" s="249"/>
      <c r="J120" s="249"/>
      <c r="K120" s="62"/>
      <c r="L120" s="151">
        <f t="shared" si="30"/>
        <v>0</v>
      </c>
      <c r="M120" s="491">
        <f t="shared" si="31"/>
        <v>0</v>
      </c>
      <c r="N120" s="491">
        <f t="shared" si="32"/>
        <v>0</v>
      </c>
      <c r="O120" s="492" t="str">
        <f t="shared" si="33"/>
        <v>-</v>
      </c>
      <c r="P120" s="491">
        <f t="shared" si="26"/>
        <v>0</v>
      </c>
      <c r="Q120" s="62"/>
      <c r="R120" s="491">
        <f t="shared" ref="R120:W140" si="38">(IF(R$8&lt;$I120,0,IF($O120&lt;=R$8-1,0,$N120)))</f>
        <v>0</v>
      </c>
      <c r="S120" s="491">
        <f t="shared" si="38"/>
        <v>0</v>
      </c>
      <c r="T120" s="491">
        <f t="shared" si="38"/>
        <v>0</v>
      </c>
      <c r="U120" s="491">
        <f t="shared" si="35"/>
        <v>0</v>
      </c>
      <c r="V120" s="491">
        <f t="shared" si="35"/>
        <v>0</v>
      </c>
      <c r="W120" s="491">
        <f t="shared" si="35"/>
        <v>0</v>
      </c>
      <c r="X120" s="62"/>
      <c r="Y120" s="491">
        <f t="shared" si="27"/>
        <v>0</v>
      </c>
      <c r="Z120" s="491">
        <f t="shared" si="27"/>
        <v>0</v>
      </c>
      <c r="AA120" s="491">
        <f t="shared" si="27"/>
        <v>0</v>
      </c>
      <c r="AB120" s="491">
        <f t="shared" ref="AB120:AD148" si="39">IF(AB$8=$I120,($G120*$H120),0)</f>
        <v>0</v>
      </c>
      <c r="AC120" s="491">
        <f t="shared" si="39"/>
        <v>0</v>
      </c>
      <c r="AD120" s="491">
        <f t="shared" si="39"/>
        <v>0</v>
      </c>
      <c r="AE120" s="63"/>
      <c r="AF120" s="33"/>
    </row>
    <row r="121" spans="2:32" x14ac:dyDescent="0.2">
      <c r="B121" s="31"/>
      <c r="C121" s="60"/>
      <c r="D121" s="196"/>
      <c r="E121" s="196"/>
      <c r="F121" s="250"/>
      <c r="G121" s="249"/>
      <c r="H121" s="198"/>
      <c r="I121" s="249"/>
      <c r="J121" s="249"/>
      <c r="K121" s="62"/>
      <c r="L121" s="151">
        <f t="shared" si="30"/>
        <v>0</v>
      </c>
      <c r="M121" s="491">
        <f t="shared" si="31"/>
        <v>0</v>
      </c>
      <c r="N121" s="491">
        <f t="shared" si="32"/>
        <v>0</v>
      </c>
      <c r="O121" s="492" t="str">
        <f t="shared" si="33"/>
        <v>-</v>
      </c>
      <c r="P121" s="491">
        <f t="shared" si="26"/>
        <v>0</v>
      </c>
      <c r="Q121" s="62"/>
      <c r="R121" s="491">
        <f t="shared" si="38"/>
        <v>0</v>
      </c>
      <c r="S121" s="491">
        <f t="shared" si="38"/>
        <v>0</v>
      </c>
      <c r="T121" s="491">
        <f t="shared" si="38"/>
        <v>0</v>
      </c>
      <c r="U121" s="491">
        <f t="shared" si="35"/>
        <v>0</v>
      </c>
      <c r="V121" s="491">
        <f t="shared" si="35"/>
        <v>0</v>
      </c>
      <c r="W121" s="491">
        <f t="shared" si="35"/>
        <v>0</v>
      </c>
      <c r="X121" s="62"/>
      <c r="Y121" s="491">
        <f t="shared" si="27"/>
        <v>0</v>
      </c>
      <c r="Z121" s="491">
        <f t="shared" si="27"/>
        <v>0</v>
      </c>
      <c r="AA121" s="491">
        <f t="shared" si="27"/>
        <v>0</v>
      </c>
      <c r="AB121" s="491">
        <f t="shared" si="39"/>
        <v>0</v>
      </c>
      <c r="AC121" s="491">
        <f t="shared" si="39"/>
        <v>0</v>
      </c>
      <c r="AD121" s="491">
        <f t="shared" si="39"/>
        <v>0</v>
      </c>
      <c r="AE121" s="63"/>
      <c r="AF121" s="33"/>
    </row>
    <row r="122" spans="2:32" x14ac:dyDescent="0.2">
      <c r="B122" s="31"/>
      <c r="C122" s="60"/>
      <c r="D122" s="196"/>
      <c r="E122" s="196"/>
      <c r="F122" s="250"/>
      <c r="G122" s="249"/>
      <c r="H122" s="198"/>
      <c r="I122" s="249"/>
      <c r="J122" s="249"/>
      <c r="K122" s="62"/>
      <c r="L122" s="151">
        <f t="shared" si="30"/>
        <v>0</v>
      </c>
      <c r="M122" s="491">
        <f t="shared" si="31"/>
        <v>0</v>
      </c>
      <c r="N122" s="491">
        <f t="shared" si="32"/>
        <v>0</v>
      </c>
      <c r="O122" s="492" t="str">
        <f t="shared" si="33"/>
        <v>-</v>
      </c>
      <c r="P122" s="491">
        <f t="shared" si="26"/>
        <v>0</v>
      </c>
      <c r="Q122" s="62"/>
      <c r="R122" s="491">
        <f t="shared" si="38"/>
        <v>0</v>
      </c>
      <c r="S122" s="491">
        <f t="shared" si="38"/>
        <v>0</v>
      </c>
      <c r="T122" s="491">
        <f t="shared" si="38"/>
        <v>0</v>
      </c>
      <c r="U122" s="491">
        <f t="shared" si="35"/>
        <v>0</v>
      </c>
      <c r="V122" s="491">
        <f t="shared" si="35"/>
        <v>0</v>
      </c>
      <c r="W122" s="491">
        <f t="shared" si="35"/>
        <v>0</v>
      </c>
      <c r="X122" s="62"/>
      <c r="Y122" s="491">
        <f t="shared" si="27"/>
        <v>0</v>
      </c>
      <c r="Z122" s="491">
        <f t="shared" si="27"/>
        <v>0</v>
      </c>
      <c r="AA122" s="491">
        <f t="shared" si="27"/>
        <v>0</v>
      </c>
      <c r="AB122" s="491">
        <f t="shared" si="39"/>
        <v>0</v>
      </c>
      <c r="AC122" s="491">
        <f t="shared" si="39"/>
        <v>0</v>
      </c>
      <c r="AD122" s="491">
        <f t="shared" si="39"/>
        <v>0</v>
      </c>
      <c r="AE122" s="63"/>
      <c r="AF122" s="33"/>
    </row>
    <row r="123" spans="2:32" x14ac:dyDescent="0.2">
      <c r="B123" s="31"/>
      <c r="C123" s="60"/>
      <c r="D123" s="196"/>
      <c r="E123" s="196"/>
      <c r="F123" s="250"/>
      <c r="G123" s="249"/>
      <c r="H123" s="198"/>
      <c r="I123" s="249"/>
      <c r="J123" s="249"/>
      <c r="K123" s="62"/>
      <c r="L123" s="151">
        <f t="shared" si="30"/>
        <v>0</v>
      </c>
      <c r="M123" s="491">
        <f t="shared" si="31"/>
        <v>0</v>
      </c>
      <c r="N123" s="491">
        <f t="shared" si="32"/>
        <v>0</v>
      </c>
      <c r="O123" s="492" t="str">
        <f t="shared" si="33"/>
        <v>-</v>
      </c>
      <c r="P123" s="491">
        <f t="shared" si="26"/>
        <v>0</v>
      </c>
      <c r="Q123" s="62"/>
      <c r="R123" s="491">
        <f t="shared" si="38"/>
        <v>0</v>
      </c>
      <c r="S123" s="491">
        <f t="shared" si="38"/>
        <v>0</v>
      </c>
      <c r="T123" s="491">
        <f t="shared" si="38"/>
        <v>0</v>
      </c>
      <c r="U123" s="491">
        <f t="shared" si="35"/>
        <v>0</v>
      </c>
      <c r="V123" s="491">
        <f t="shared" si="35"/>
        <v>0</v>
      </c>
      <c r="W123" s="491">
        <f t="shared" si="35"/>
        <v>0</v>
      </c>
      <c r="X123" s="62"/>
      <c r="Y123" s="491">
        <f t="shared" si="27"/>
        <v>0</v>
      </c>
      <c r="Z123" s="491">
        <f t="shared" si="27"/>
        <v>0</v>
      </c>
      <c r="AA123" s="491">
        <f t="shared" si="27"/>
        <v>0</v>
      </c>
      <c r="AB123" s="491">
        <f t="shared" si="39"/>
        <v>0</v>
      </c>
      <c r="AC123" s="491">
        <f t="shared" si="39"/>
        <v>0</v>
      </c>
      <c r="AD123" s="491">
        <f t="shared" si="39"/>
        <v>0</v>
      </c>
      <c r="AE123" s="63"/>
      <c r="AF123" s="33"/>
    </row>
    <row r="124" spans="2:32" x14ac:dyDescent="0.2">
      <c r="B124" s="31"/>
      <c r="C124" s="60"/>
      <c r="D124" s="196"/>
      <c r="E124" s="196"/>
      <c r="F124" s="250"/>
      <c r="G124" s="249"/>
      <c r="H124" s="198"/>
      <c r="I124" s="249"/>
      <c r="J124" s="249"/>
      <c r="K124" s="62"/>
      <c r="L124" s="151">
        <f t="shared" si="30"/>
        <v>0</v>
      </c>
      <c r="M124" s="491">
        <f t="shared" si="31"/>
        <v>0</v>
      </c>
      <c r="N124" s="491">
        <f t="shared" si="32"/>
        <v>0</v>
      </c>
      <c r="O124" s="492" t="str">
        <f t="shared" si="33"/>
        <v>-</v>
      </c>
      <c r="P124" s="491">
        <f t="shared" si="26"/>
        <v>0</v>
      </c>
      <c r="Q124" s="62"/>
      <c r="R124" s="491">
        <f t="shared" si="38"/>
        <v>0</v>
      </c>
      <c r="S124" s="491">
        <f t="shared" si="38"/>
        <v>0</v>
      </c>
      <c r="T124" s="491">
        <f t="shared" si="38"/>
        <v>0</v>
      </c>
      <c r="U124" s="491">
        <f t="shared" si="35"/>
        <v>0</v>
      </c>
      <c r="V124" s="491">
        <f t="shared" si="35"/>
        <v>0</v>
      </c>
      <c r="W124" s="491">
        <f t="shared" si="35"/>
        <v>0</v>
      </c>
      <c r="X124" s="62"/>
      <c r="Y124" s="491">
        <f t="shared" si="27"/>
        <v>0</v>
      </c>
      <c r="Z124" s="491">
        <f t="shared" si="27"/>
        <v>0</v>
      </c>
      <c r="AA124" s="491">
        <f t="shared" si="27"/>
        <v>0</v>
      </c>
      <c r="AB124" s="491">
        <f t="shared" si="39"/>
        <v>0</v>
      </c>
      <c r="AC124" s="491">
        <f t="shared" si="39"/>
        <v>0</v>
      </c>
      <c r="AD124" s="491">
        <f t="shared" si="39"/>
        <v>0</v>
      </c>
      <c r="AE124" s="63"/>
      <c r="AF124" s="33"/>
    </row>
    <row r="125" spans="2:32" x14ac:dyDescent="0.2">
      <c r="B125" s="31"/>
      <c r="C125" s="60"/>
      <c r="D125" s="196"/>
      <c r="E125" s="196"/>
      <c r="F125" s="250"/>
      <c r="G125" s="249"/>
      <c r="H125" s="198"/>
      <c r="I125" s="249"/>
      <c r="J125" s="249"/>
      <c r="K125" s="62"/>
      <c r="L125" s="151">
        <f t="shared" si="30"/>
        <v>0</v>
      </c>
      <c r="M125" s="491">
        <f t="shared" si="31"/>
        <v>0</v>
      </c>
      <c r="N125" s="491">
        <f t="shared" si="32"/>
        <v>0</v>
      </c>
      <c r="O125" s="492" t="str">
        <f t="shared" si="33"/>
        <v>-</v>
      </c>
      <c r="P125" s="491">
        <f t="shared" si="26"/>
        <v>0</v>
      </c>
      <c r="Q125" s="62"/>
      <c r="R125" s="491">
        <f t="shared" si="38"/>
        <v>0</v>
      </c>
      <c r="S125" s="491">
        <f t="shared" si="38"/>
        <v>0</v>
      </c>
      <c r="T125" s="491">
        <f t="shared" si="38"/>
        <v>0</v>
      </c>
      <c r="U125" s="491">
        <f t="shared" si="35"/>
        <v>0</v>
      </c>
      <c r="V125" s="491">
        <f t="shared" si="35"/>
        <v>0</v>
      </c>
      <c r="W125" s="491">
        <f t="shared" si="35"/>
        <v>0</v>
      </c>
      <c r="X125" s="62"/>
      <c r="Y125" s="491">
        <f t="shared" si="27"/>
        <v>0</v>
      </c>
      <c r="Z125" s="491">
        <f t="shared" si="27"/>
        <v>0</v>
      </c>
      <c r="AA125" s="491">
        <f t="shared" si="27"/>
        <v>0</v>
      </c>
      <c r="AB125" s="491">
        <f t="shared" si="39"/>
        <v>0</v>
      </c>
      <c r="AC125" s="491">
        <f t="shared" si="39"/>
        <v>0</v>
      </c>
      <c r="AD125" s="491">
        <f t="shared" si="39"/>
        <v>0</v>
      </c>
      <c r="AE125" s="63"/>
      <c r="AF125" s="33"/>
    </row>
    <row r="126" spans="2:32" x14ac:dyDescent="0.2">
      <c r="B126" s="31"/>
      <c r="C126" s="60"/>
      <c r="D126" s="196"/>
      <c r="E126" s="196"/>
      <c r="F126" s="250"/>
      <c r="G126" s="249"/>
      <c r="H126" s="198"/>
      <c r="I126" s="249"/>
      <c r="J126" s="249"/>
      <c r="K126" s="62"/>
      <c r="L126" s="151">
        <f t="shared" si="30"/>
        <v>0</v>
      </c>
      <c r="M126" s="491">
        <f t="shared" si="31"/>
        <v>0</v>
      </c>
      <c r="N126" s="491">
        <f t="shared" si="32"/>
        <v>0</v>
      </c>
      <c r="O126" s="492" t="str">
        <f t="shared" si="33"/>
        <v>-</v>
      </c>
      <c r="P126" s="491">
        <f t="shared" si="26"/>
        <v>0</v>
      </c>
      <c r="Q126" s="62"/>
      <c r="R126" s="491">
        <f t="shared" si="38"/>
        <v>0</v>
      </c>
      <c r="S126" s="491">
        <f t="shared" si="38"/>
        <v>0</v>
      </c>
      <c r="T126" s="491">
        <f t="shared" si="38"/>
        <v>0</v>
      </c>
      <c r="U126" s="491">
        <f t="shared" si="35"/>
        <v>0</v>
      </c>
      <c r="V126" s="491">
        <f t="shared" si="35"/>
        <v>0</v>
      </c>
      <c r="W126" s="491">
        <f t="shared" si="35"/>
        <v>0</v>
      </c>
      <c r="X126" s="62"/>
      <c r="Y126" s="491">
        <f t="shared" si="27"/>
        <v>0</v>
      </c>
      <c r="Z126" s="491">
        <f t="shared" si="27"/>
        <v>0</v>
      </c>
      <c r="AA126" s="491">
        <f t="shared" si="27"/>
        <v>0</v>
      </c>
      <c r="AB126" s="491">
        <f t="shared" si="39"/>
        <v>0</v>
      </c>
      <c r="AC126" s="491">
        <f t="shared" si="39"/>
        <v>0</v>
      </c>
      <c r="AD126" s="491">
        <f t="shared" si="39"/>
        <v>0</v>
      </c>
      <c r="AE126" s="63"/>
      <c r="AF126" s="33"/>
    </row>
    <row r="127" spans="2:32" x14ac:dyDescent="0.2">
      <c r="B127" s="31"/>
      <c r="C127" s="60"/>
      <c r="D127" s="196"/>
      <c r="E127" s="196"/>
      <c r="F127" s="250"/>
      <c r="G127" s="249"/>
      <c r="H127" s="198"/>
      <c r="I127" s="249"/>
      <c r="J127" s="249"/>
      <c r="K127" s="62"/>
      <c r="L127" s="151">
        <f t="shared" si="30"/>
        <v>0</v>
      </c>
      <c r="M127" s="491">
        <f t="shared" si="31"/>
        <v>0</v>
      </c>
      <c r="N127" s="491">
        <f t="shared" si="32"/>
        <v>0</v>
      </c>
      <c r="O127" s="492" t="str">
        <f t="shared" si="33"/>
        <v>-</v>
      </c>
      <c r="P127" s="491">
        <f t="shared" si="26"/>
        <v>0</v>
      </c>
      <c r="Q127" s="62"/>
      <c r="R127" s="491">
        <f t="shared" si="38"/>
        <v>0</v>
      </c>
      <c r="S127" s="491">
        <f t="shared" si="38"/>
        <v>0</v>
      </c>
      <c r="T127" s="491">
        <f t="shared" si="38"/>
        <v>0</v>
      </c>
      <c r="U127" s="491">
        <f t="shared" si="35"/>
        <v>0</v>
      </c>
      <c r="V127" s="491">
        <f t="shared" si="35"/>
        <v>0</v>
      </c>
      <c r="W127" s="491">
        <f t="shared" si="35"/>
        <v>0</v>
      </c>
      <c r="X127" s="62"/>
      <c r="Y127" s="491">
        <f t="shared" si="27"/>
        <v>0</v>
      </c>
      <c r="Z127" s="491">
        <f t="shared" si="27"/>
        <v>0</v>
      </c>
      <c r="AA127" s="491">
        <f t="shared" si="27"/>
        <v>0</v>
      </c>
      <c r="AB127" s="491">
        <f t="shared" si="39"/>
        <v>0</v>
      </c>
      <c r="AC127" s="491">
        <f t="shared" si="39"/>
        <v>0</v>
      </c>
      <c r="AD127" s="491">
        <f t="shared" si="39"/>
        <v>0</v>
      </c>
      <c r="AE127" s="63"/>
      <c r="AF127" s="33"/>
    </row>
    <row r="128" spans="2:32" x14ac:dyDescent="0.2">
      <c r="B128" s="31"/>
      <c r="C128" s="60"/>
      <c r="D128" s="196"/>
      <c r="E128" s="196"/>
      <c r="F128" s="250"/>
      <c r="G128" s="249"/>
      <c r="H128" s="198"/>
      <c r="I128" s="249"/>
      <c r="J128" s="249"/>
      <c r="K128" s="62"/>
      <c r="L128" s="151">
        <f t="shared" si="30"/>
        <v>0</v>
      </c>
      <c r="M128" s="491">
        <f t="shared" si="31"/>
        <v>0</v>
      </c>
      <c r="N128" s="491">
        <f t="shared" si="32"/>
        <v>0</v>
      </c>
      <c r="O128" s="492" t="str">
        <f t="shared" si="33"/>
        <v>-</v>
      </c>
      <c r="P128" s="491">
        <f t="shared" si="26"/>
        <v>0</v>
      </c>
      <c r="Q128" s="62"/>
      <c r="R128" s="491">
        <f t="shared" si="38"/>
        <v>0</v>
      </c>
      <c r="S128" s="491">
        <f t="shared" si="38"/>
        <v>0</v>
      </c>
      <c r="T128" s="491">
        <f t="shared" si="38"/>
        <v>0</v>
      </c>
      <c r="U128" s="491">
        <f t="shared" si="35"/>
        <v>0</v>
      </c>
      <c r="V128" s="491">
        <f t="shared" si="35"/>
        <v>0</v>
      </c>
      <c r="W128" s="491">
        <f t="shared" si="35"/>
        <v>0</v>
      </c>
      <c r="X128" s="62"/>
      <c r="Y128" s="491">
        <f t="shared" si="27"/>
        <v>0</v>
      </c>
      <c r="Z128" s="491">
        <f t="shared" si="27"/>
        <v>0</v>
      </c>
      <c r="AA128" s="491">
        <f t="shared" si="27"/>
        <v>0</v>
      </c>
      <c r="AB128" s="491">
        <f t="shared" si="39"/>
        <v>0</v>
      </c>
      <c r="AC128" s="491">
        <f t="shared" si="39"/>
        <v>0</v>
      </c>
      <c r="AD128" s="491">
        <f t="shared" si="39"/>
        <v>0</v>
      </c>
      <c r="AE128" s="63"/>
      <c r="AF128" s="33"/>
    </row>
    <row r="129" spans="2:32" x14ac:dyDescent="0.2">
      <c r="B129" s="31"/>
      <c r="C129" s="60"/>
      <c r="D129" s="196"/>
      <c r="E129" s="196"/>
      <c r="F129" s="250"/>
      <c r="G129" s="249"/>
      <c r="H129" s="198"/>
      <c r="I129" s="249"/>
      <c r="J129" s="249"/>
      <c r="K129" s="62"/>
      <c r="L129" s="151">
        <f t="shared" si="30"/>
        <v>0</v>
      </c>
      <c r="M129" s="491">
        <f t="shared" si="31"/>
        <v>0</v>
      </c>
      <c r="N129" s="491">
        <f t="shared" si="32"/>
        <v>0</v>
      </c>
      <c r="O129" s="492" t="str">
        <f t="shared" si="33"/>
        <v>-</v>
      </c>
      <c r="P129" s="491">
        <f t="shared" si="26"/>
        <v>0</v>
      </c>
      <c r="Q129" s="62"/>
      <c r="R129" s="491">
        <f t="shared" si="38"/>
        <v>0</v>
      </c>
      <c r="S129" s="491">
        <f t="shared" si="38"/>
        <v>0</v>
      </c>
      <c r="T129" s="491">
        <f t="shared" si="38"/>
        <v>0</v>
      </c>
      <c r="U129" s="491">
        <f t="shared" si="35"/>
        <v>0</v>
      </c>
      <c r="V129" s="491">
        <f t="shared" si="35"/>
        <v>0</v>
      </c>
      <c r="W129" s="491">
        <f t="shared" si="35"/>
        <v>0</v>
      </c>
      <c r="X129" s="62"/>
      <c r="Y129" s="491">
        <f t="shared" si="27"/>
        <v>0</v>
      </c>
      <c r="Z129" s="491">
        <f t="shared" si="27"/>
        <v>0</v>
      </c>
      <c r="AA129" s="491">
        <f t="shared" si="27"/>
        <v>0</v>
      </c>
      <c r="AB129" s="491">
        <f t="shared" si="39"/>
        <v>0</v>
      </c>
      <c r="AC129" s="491">
        <f t="shared" si="39"/>
        <v>0</v>
      </c>
      <c r="AD129" s="491">
        <f t="shared" si="39"/>
        <v>0</v>
      </c>
      <c r="AE129" s="63"/>
      <c r="AF129" s="33"/>
    </row>
    <row r="130" spans="2:32" x14ac:dyDescent="0.2">
      <c r="B130" s="31"/>
      <c r="C130" s="60"/>
      <c r="D130" s="196"/>
      <c r="E130" s="196"/>
      <c r="F130" s="250"/>
      <c r="G130" s="249"/>
      <c r="H130" s="198"/>
      <c r="I130" s="249"/>
      <c r="J130" s="249"/>
      <c r="K130" s="62"/>
      <c r="L130" s="151">
        <f t="shared" si="30"/>
        <v>0</v>
      </c>
      <c r="M130" s="491">
        <f t="shared" si="31"/>
        <v>0</v>
      </c>
      <c r="N130" s="491">
        <f t="shared" si="32"/>
        <v>0</v>
      </c>
      <c r="O130" s="492" t="str">
        <f t="shared" si="33"/>
        <v>-</v>
      </c>
      <c r="P130" s="491">
        <f t="shared" si="26"/>
        <v>0</v>
      </c>
      <c r="Q130" s="62"/>
      <c r="R130" s="491">
        <f t="shared" si="38"/>
        <v>0</v>
      </c>
      <c r="S130" s="491">
        <f t="shared" si="38"/>
        <v>0</v>
      </c>
      <c r="T130" s="491">
        <f t="shared" si="38"/>
        <v>0</v>
      </c>
      <c r="U130" s="491">
        <f t="shared" si="35"/>
        <v>0</v>
      </c>
      <c r="V130" s="491">
        <f t="shared" si="35"/>
        <v>0</v>
      </c>
      <c r="W130" s="491">
        <f t="shared" si="35"/>
        <v>0</v>
      </c>
      <c r="X130" s="62"/>
      <c r="Y130" s="491">
        <f t="shared" si="27"/>
        <v>0</v>
      </c>
      <c r="Z130" s="491">
        <f t="shared" si="27"/>
        <v>0</v>
      </c>
      <c r="AA130" s="491">
        <f t="shared" si="27"/>
        <v>0</v>
      </c>
      <c r="AB130" s="491">
        <f t="shared" si="39"/>
        <v>0</v>
      </c>
      <c r="AC130" s="491">
        <f t="shared" si="39"/>
        <v>0</v>
      </c>
      <c r="AD130" s="491">
        <f t="shared" si="39"/>
        <v>0</v>
      </c>
      <c r="AE130" s="63"/>
      <c r="AF130" s="33"/>
    </row>
    <row r="131" spans="2:32" x14ac:dyDescent="0.2">
      <c r="B131" s="31"/>
      <c r="C131" s="60"/>
      <c r="D131" s="196"/>
      <c r="E131" s="196"/>
      <c r="F131" s="250"/>
      <c r="G131" s="249"/>
      <c r="H131" s="198"/>
      <c r="I131" s="249"/>
      <c r="J131" s="249"/>
      <c r="K131" s="62"/>
      <c r="L131" s="151">
        <f t="shared" si="30"/>
        <v>0</v>
      </c>
      <c r="M131" s="491">
        <f t="shared" si="31"/>
        <v>0</v>
      </c>
      <c r="N131" s="491">
        <f t="shared" si="32"/>
        <v>0</v>
      </c>
      <c r="O131" s="492" t="str">
        <f t="shared" si="33"/>
        <v>-</v>
      </c>
      <c r="P131" s="491">
        <f t="shared" si="26"/>
        <v>0</v>
      </c>
      <c r="Q131" s="62"/>
      <c r="R131" s="491">
        <f t="shared" si="38"/>
        <v>0</v>
      </c>
      <c r="S131" s="491">
        <f t="shared" si="38"/>
        <v>0</v>
      </c>
      <c r="T131" s="491">
        <f t="shared" si="38"/>
        <v>0</v>
      </c>
      <c r="U131" s="491">
        <f t="shared" si="35"/>
        <v>0</v>
      </c>
      <c r="V131" s="491">
        <f t="shared" si="35"/>
        <v>0</v>
      </c>
      <c r="W131" s="491">
        <f t="shared" si="35"/>
        <v>0</v>
      </c>
      <c r="X131" s="62"/>
      <c r="Y131" s="491">
        <f t="shared" si="27"/>
        <v>0</v>
      </c>
      <c r="Z131" s="491">
        <f t="shared" si="27"/>
        <v>0</v>
      </c>
      <c r="AA131" s="491">
        <f t="shared" si="27"/>
        <v>0</v>
      </c>
      <c r="AB131" s="491">
        <f t="shared" si="39"/>
        <v>0</v>
      </c>
      <c r="AC131" s="491">
        <f t="shared" si="39"/>
        <v>0</v>
      </c>
      <c r="AD131" s="491">
        <f t="shared" si="39"/>
        <v>0</v>
      </c>
      <c r="AE131" s="63"/>
      <c r="AF131" s="33"/>
    </row>
    <row r="132" spans="2:32" x14ac:dyDescent="0.2">
      <c r="B132" s="31"/>
      <c r="C132" s="60"/>
      <c r="D132" s="196"/>
      <c r="E132" s="196"/>
      <c r="F132" s="250"/>
      <c r="G132" s="249"/>
      <c r="H132" s="198"/>
      <c r="I132" s="249"/>
      <c r="J132" s="249"/>
      <c r="K132" s="62"/>
      <c r="L132" s="151">
        <f t="shared" si="30"/>
        <v>0</v>
      </c>
      <c r="M132" s="491">
        <f t="shared" si="31"/>
        <v>0</v>
      </c>
      <c r="N132" s="491">
        <f t="shared" si="32"/>
        <v>0</v>
      </c>
      <c r="O132" s="492" t="str">
        <f t="shared" si="33"/>
        <v>-</v>
      </c>
      <c r="P132" s="491">
        <f t="shared" si="26"/>
        <v>0</v>
      </c>
      <c r="Q132" s="62"/>
      <c r="R132" s="491">
        <f t="shared" si="38"/>
        <v>0</v>
      </c>
      <c r="S132" s="491">
        <f t="shared" si="38"/>
        <v>0</v>
      </c>
      <c r="T132" s="491">
        <f t="shared" si="38"/>
        <v>0</v>
      </c>
      <c r="U132" s="491">
        <f t="shared" si="35"/>
        <v>0</v>
      </c>
      <c r="V132" s="491">
        <f t="shared" si="35"/>
        <v>0</v>
      </c>
      <c r="W132" s="491">
        <f t="shared" si="35"/>
        <v>0</v>
      </c>
      <c r="X132" s="62"/>
      <c r="Y132" s="491">
        <f t="shared" si="27"/>
        <v>0</v>
      </c>
      <c r="Z132" s="491">
        <f t="shared" si="27"/>
        <v>0</v>
      </c>
      <c r="AA132" s="491">
        <f t="shared" si="27"/>
        <v>0</v>
      </c>
      <c r="AB132" s="491">
        <f t="shared" si="39"/>
        <v>0</v>
      </c>
      <c r="AC132" s="491">
        <f t="shared" si="39"/>
        <v>0</v>
      </c>
      <c r="AD132" s="491">
        <f t="shared" si="39"/>
        <v>0</v>
      </c>
      <c r="AE132" s="63"/>
      <c r="AF132" s="33"/>
    </row>
    <row r="133" spans="2:32" x14ac:dyDescent="0.2">
      <c r="B133" s="31"/>
      <c r="C133" s="60"/>
      <c r="D133" s="196"/>
      <c r="E133" s="196"/>
      <c r="F133" s="250"/>
      <c r="G133" s="249"/>
      <c r="H133" s="198"/>
      <c r="I133" s="249"/>
      <c r="J133" s="249"/>
      <c r="K133" s="62"/>
      <c r="L133" s="151">
        <f t="shared" si="30"/>
        <v>0</v>
      </c>
      <c r="M133" s="491">
        <f t="shared" si="31"/>
        <v>0</v>
      </c>
      <c r="N133" s="491">
        <f t="shared" si="32"/>
        <v>0</v>
      </c>
      <c r="O133" s="492" t="str">
        <f t="shared" si="33"/>
        <v>-</v>
      </c>
      <c r="P133" s="491">
        <f t="shared" si="26"/>
        <v>0</v>
      </c>
      <c r="Q133" s="62"/>
      <c r="R133" s="491">
        <f t="shared" si="38"/>
        <v>0</v>
      </c>
      <c r="S133" s="491">
        <f t="shared" si="38"/>
        <v>0</v>
      </c>
      <c r="T133" s="491">
        <f t="shared" si="38"/>
        <v>0</v>
      </c>
      <c r="U133" s="491">
        <f t="shared" si="35"/>
        <v>0</v>
      </c>
      <c r="V133" s="491">
        <f t="shared" si="35"/>
        <v>0</v>
      </c>
      <c r="W133" s="491">
        <f t="shared" si="35"/>
        <v>0</v>
      </c>
      <c r="X133" s="62"/>
      <c r="Y133" s="491">
        <f t="shared" si="27"/>
        <v>0</v>
      </c>
      <c r="Z133" s="491">
        <f t="shared" si="27"/>
        <v>0</v>
      </c>
      <c r="AA133" s="491">
        <f t="shared" si="27"/>
        <v>0</v>
      </c>
      <c r="AB133" s="491">
        <f t="shared" si="39"/>
        <v>0</v>
      </c>
      <c r="AC133" s="491">
        <f t="shared" si="39"/>
        <v>0</v>
      </c>
      <c r="AD133" s="491">
        <f t="shared" si="39"/>
        <v>0</v>
      </c>
      <c r="AE133" s="63"/>
      <c r="AF133" s="33"/>
    </row>
    <row r="134" spans="2:32" x14ac:dyDescent="0.2">
      <c r="B134" s="31"/>
      <c r="C134" s="60"/>
      <c r="D134" s="196"/>
      <c r="E134" s="196"/>
      <c r="F134" s="250"/>
      <c r="G134" s="249"/>
      <c r="H134" s="198"/>
      <c r="I134" s="249"/>
      <c r="J134" s="249"/>
      <c r="K134" s="62"/>
      <c r="L134" s="151">
        <f t="shared" si="30"/>
        <v>0</v>
      </c>
      <c r="M134" s="491">
        <f t="shared" si="31"/>
        <v>0</v>
      </c>
      <c r="N134" s="491">
        <f t="shared" si="32"/>
        <v>0</v>
      </c>
      <c r="O134" s="492" t="str">
        <f t="shared" si="33"/>
        <v>-</v>
      </c>
      <c r="P134" s="491">
        <f t="shared" si="26"/>
        <v>0</v>
      </c>
      <c r="Q134" s="62"/>
      <c r="R134" s="491">
        <f t="shared" si="38"/>
        <v>0</v>
      </c>
      <c r="S134" s="491">
        <f t="shared" si="38"/>
        <v>0</v>
      </c>
      <c r="T134" s="491">
        <f t="shared" si="38"/>
        <v>0</v>
      </c>
      <c r="U134" s="491">
        <f t="shared" si="35"/>
        <v>0</v>
      </c>
      <c r="V134" s="491">
        <f t="shared" si="35"/>
        <v>0</v>
      </c>
      <c r="W134" s="491">
        <f t="shared" si="35"/>
        <v>0</v>
      </c>
      <c r="X134" s="62"/>
      <c r="Y134" s="491">
        <f t="shared" si="27"/>
        <v>0</v>
      </c>
      <c r="Z134" s="491">
        <f t="shared" si="27"/>
        <v>0</v>
      </c>
      <c r="AA134" s="491">
        <f t="shared" si="27"/>
        <v>0</v>
      </c>
      <c r="AB134" s="491">
        <f t="shared" si="39"/>
        <v>0</v>
      </c>
      <c r="AC134" s="491">
        <f t="shared" si="39"/>
        <v>0</v>
      </c>
      <c r="AD134" s="491">
        <f t="shared" si="39"/>
        <v>0</v>
      </c>
      <c r="AE134" s="63"/>
      <c r="AF134" s="33"/>
    </row>
    <row r="135" spans="2:32" x14ac:dyDescent="0.2">
      <c r="B135" s="31"/>
      <c r="C135" s="60"/>
      <c r="D135" s="196"/>
      <c r="E135" s="196"/>
      <c r="F135" s="250"/>
      <c r="G135" s="249"/>
      <c r="H135" s="198"/>
      <c r="I135" s="249"/>
      <c r="J135" s="249"/>
      <c r="K135" s="62"/>
      <c r="L135" s="151">
        <f t="shared" si="30"/>
        <v>0</v>
      </c>
      <c r="M135" s="491">
        <f t="shared" si="31"/>
        <v>0</v>
      </c>
      <c r="N135" s="491">
        <f t="shared" si="32"/>
        <v>0</v>
      </c>
      <c r="O135" s="492" t="str">
        <f t="shared" si="33"/>
        <v>-</v>
      </c>
      <c r="P135" s="491">
        <f t="shared" si="26"/>
        <v>0</v>
      </c>
      <c r="Q135" s="62"/>
      <c r="R135" s="491">
        <f t="shared" si="38"/>
        <v>0</v>
      </c>
      <c r="S135" s="491">
        <f t="shared" si="38"/>
        <v>0</v>
      </c>
      <c r="T135" s="491">
        <f t="shared" si="38"/>
        <v>0</v>
      </c>
      <c r="U135" s="491">
        <f t="shared" si="35"/>
        <v>0</v>
      </c>
      <c r="V135" s="491">
        <f t="shared" si="35"/>
        <v>0</v>
      </c>
      <c r="W135" s="491">
        <f t="shared" si="35"/>
        <v>0</v>
      </c>
      <c r="X135" s="62"/>
      <c r="Y135" s="491">
        <f t="shared" si="27"/>
        <v>0</v>
      </c>
      <c r="Z135" s="491">
        <f t="shared" si="27"/>
        <v>0</v>
      </c>
      <c r="AA135" s="491">
        <f t="shared" si="27"/>
        <v>0</v>
      </c>
      <c r="AB135" s="491">
        <f t="shared" si="39"/>
        <v>0</v>
      </c>
      <c r="AC135" s="491">
        <f t="shared" si="39"/>
        <v>0</v>
      </c>
      <c r="AD135" s="491">
        <f t="shared" si="39"/>
        <v>0</v>
      </c>
      <c r="AE135" s="63"/>
      <c r="AF135" s="33"/>
    </row>
    <row r="136" spans="2:32" x14ac:dyDescent="0.2">
      <c r="B136" s="31"/>
      <c r="C136" s="60"/>
      <c r="D136" s="196"/>
      <c r="E136" s="196"/>
      <c r="F136" s="250"/>
      <c r="G136" s="249"/>
      <c r="H136" s="198"/>
      <c r="I136" s="249"/>
      <c r="J136" s="249"/>
      <c r="K136" s="62"/>
      <c r="L136" s="151">
        <f t="shared" si="30"/>
        <v>0</v>
      </c>
      <c r="M136" s="491">
        <f t="shared" si="31"/>
        <v>0</v>
      </c>
      <c r="N136" s="491">
        <f t="shared" si="32"/>
        <v>0</v>
      </c>
      <c r="O136" s="492" t="str">
        <f t="shared" si="33"/>
        <v>-</v>
      </c>
      <c r="P136" s="491">
        <f t="shared" si="26"/>
        <v>0</v>
      </c>
      <c r="Q136" s="62"/>
      <c r="R136" s="491">
        <f t="shared" si="38"/>
        <v>0</v>
      </c>
      <c r="S136" s="491">
        <f t="shared" si="38"/>
        <v>0</v>
      </c>
      <c r="T136" s="491">
        <f t="shared" si="38"/>
        <v>0</v>
      </c>
      <c r="U136" s="491">
        <f t="shared" si="35"/>
        <v>0</v>
      </c>
      <c r="V136" s="491">
        <f t="shared" si="35"/>
        <v>0</v>
      </c>
      <c r="W136" s="491">
        <f t="shared" si="35"/>
        <v>0</v>
      </c>
      <c r="X136" s="62"/>
      <c r="Y136" s="491">
        <f t="shared" si="27"/>
        <v>0</v>
      </c>
      <c r="Z136" s="491">
        <f t="shared" si="27"/>
        <v>0</v>
      </c>
      <c r="AA136" s="491">
        <f t="shared" si="27"/>
        <v>0</v>
      </c>
      <c r="AB136" s="491">
        <f t="shared" si="39"/>
        <v>0</v>
      </c>
      <c r="AC136" s="491">
        <f t="shared" si="39"/>
        <v>0</v>
      </c>
      <c r="AD136" s="491">
        <f t="shared" si="39"/>
        <v>0</v>
      </c>
      <c r="AE136" s="63"/>
      <c r="AF136" s="33"/>
    </row>
    <row r="137" spans="2:32" x14ac:dyDescent="0.2">
      <c r="B137" s="31"/>
      <c r="C137" s="60"/>
      <c r="D137" s="196"/>
      <c r="E137" s="196"/>
      <c r="F137" s="250"/>
      <c r="G137" s="249"/>
      <c r="H137" s="198"/>
      <c r="I137" s="249"/>
      <c r="J137" s="249"/>
      <c r="K137" s="62"/>
      <c r="L137" s="151">
        <f t="shared" si="30"/>
        <v>0</v>
      </c>
      <c r="M137" s="491">
        <f t="shared" si="31"/>
        <v>0</v>
      </c>
      <c r="N137" s="491">
        <f t="shared" si="32"/>
        <v>0</v>
      </c>
      <c r="O137" s="492" t="str">
        <f t="shared" si="33"/>
        <v>-</v>
      </c>
      <c r="P137" s="491">
        <f t="shared" si="26"/>
        <v>0</v>
      </c>
      <c r="Q137" s="62"/>
      <c r="R137" s="491">
        <f t="shared" si="38"/>
        <v>0</v>
      </c>
      <c r="S137" s="491">
        <f t="shared" si="38"/>
        <v>0</v>
      </c>
      <c r="T137" s="491">
        <f t="shared" si="38"/>
        <v>0</v>
      </c>
      <c r="U137" s="491">
        <f t="shared" si="35"/>
        <v>0</v>
      </c>
      <c r="V137" s="491">
        <f t="shared" si="35"/>
        <v>0</v>
      </c>
      <c r="W137" s="491">
        <f t="shared" si="35"/>
        <v>0</v>
      </c>
      <c r="X137" s="62"/>
      <c r="Y137" s="491">
        <f t="shared" si="27"/>
        <v>0</v>
      </c>
      <c r="Z137" s="491">
        <f t="shared" si="27"/>
        <v>0</v>
      </c>
      <c r="AA137" s="491">
        <f t="shared" si="27"/>
        <v>0</v>
      </c>
      <c r="AB137" s="491">
        <f t="shared" si="39"/>
        <v>0</v>
      </c>
      <c r="AC137" s="491">
        <f t="shared" si="39"/>
        <v>0</v>
      </c>
      <c r="AD137" s="491">
        <f t="shared" si="39"/>
        <v>0</v>
      </c>
      <c r="AE137" s="63"/>
      <c r="AF137" s="33"/>
    </row>
    <row r="138" spans="2:32" x14ac:dyDescent="0.2">
      <c r="B138" s="31"/>
      <c r="C138" s="60"/>
      <c r="D138" s="196"/>
      <c r="E138" s="196"/>
      <c r="F138" s="250"/>
      <c r="G138" s="249"/>
      <c r="H138" s="198"/>
      <c r="I138" s="249"/>
      <c r="J138" s="249"/>
      <c r="K138" s="62"/>
      <c r="L138" s="151">
        <f t="shared" si="30"/>
        <v>0</v>
      </c>
      <c r="M138" s="491">
        <f t="shared" si="31"/>
        <v>0</v>
      </c>
      <c r="N138" s="491">
        <f t="shared" si="32"/>
        <v>0</v>
      </c>
      <c r="O138" s="492" t="str">
        <f t="shared" si="33"/>
        <v>-</v>
      </c>
      <c r="P138" s="491">
        <f t="shared" si="26"/>
        <v>0</v>
      </c>
      <c r="Q138" s="62"/>
      <c r="R138" s="491">
        <f t="shared" si="38"/>
        <v>0</v>
      </c>
      <c r="S138" s="491">
        <f t="shared" si="38"/>
        <v>0</v>
      </c>
      <c r="T138" s="491">
        <f t="shared" si="38"/>
        <v>0</v>
      </c>
      <c r="U138" s="491">
        <f t="shared" si="35"/>
        <v>0</v>
      </c>
      <c r="V138" s="491">
        <f t="shared" si="35"/>
        <v>0</v>
      </c>
      <c r="W138" s="491">
        <f t="shared" si="35"/>
        <v>0</v>
      </c>
      <c r="X138" s="62"/>
      <c r="Y138" s="491">
        <f t="shared" si="27"/>
        <v>0</v>
      </c>
      <c r="Z138" s="491">
        <f t="shared" si="27"/>
        <v>0</v>
      </c>
      <c r="AA138" s="491">
        <f t="shared" si="27"/>
        <v>0</v>
      </c>
      <c r="AB138" s="491">
        <f t="shared" si="39"/>
        <v>0</v>
      </c>
      <c r="AC138" s="491">
        <f t="shared" si="39"/>
        <v>0</v>
      </c>
      <c r="AD138" s="491">
        <f t="shared" si="39"/>
        <v>0</v>
      </c>
      <c r="AE138" s="63"/>
      <c r="AF138" s="33"/>
    </row>
    <row r="139" spans="2:32" x14ac:dyDescent="0.2">
      <c r="B139" s="31"/>
      <c r="C139" s="60"/>
      <c r="D139" s="196"/>
      <c r="E139" s="196"/>
      <c r="F139" s="250"/>
      <c r="G139" s="249"/>
      <c r="H139" s="198"/>
      <c r="I139" s="249"/>
      <c r="J139" s="249"/>
      <c r="K139" s="62"/>
      <c r="L139" s="151">
        <f t="shared" si="30"/>
        <v>0</v>
      </c>
      <c r="M139" s="491">
        <f t="shared" si="31"/>
        <v>0</v>
      </c>
      <c r="N139" s="491">
        <f t="shared" si="32"/>
        <v>0</v>
      </c>
      <c r="O139" s="492" t="str">
        <f t="shared" si="33"/>
        <v>-</v>
      </c>
      <c r="P139" s="491">
        <f t="shared" si="26"/>
        <v>0</v>
      </c>
      <c r="Q139" s="62"/>
      <c r="R139" s="491">
        <f t="shared" si="38"/>
        <v>0</v>
      </c>
      <c r="S139" s="491">
        <f t="shared" si="38"/>
        <v>0</v>
      </c>
      <c r="T139" s="491">
        <f t="shared" si="38"/>
        <v>0</v>
      </c>
      <c r="U139" s="491">
        <f t="shared" si="35"/>
        <v>0</v>
      </c>
      <c r="V139" s="491">
        <f t="shared" si="35"/>
        <v>0</v>
      </c>
      <c r="W139" s="491">
        <f t="shared" si="35"/>
        <v>0</v>
      </c>
      <c r="X139" s="62"/>
      <c r="Y139" s="491">
        <f t="shared" si="27"/>
        <v>0</v>
      </c>
      <c r="Z139" s="491">
        <f t="shared" si="27"/>
        <v>0</v>
      </c>
      <c r="AA139" s="491">
        <f t="shared" si="27"/>
        <v>0</v>
      </c>
      <c r="AB139" s="491">
        <f t="shared" si="39"/>
        <v>0</v>
      </c>
      <c r="AC139" s="491">
        <f t="shared" si="39"/>
        <v>0</v>
      </c>
      <c r="AD139" s="491">
        <f t="shared" si="39"/>
        <v>0</v>
      </c>
      <c r="AE139" s="63"/>
      <c r="AF139" s="33"/>
    </row>
    <row r="140" spans="2:32" x14ac:dyDescent="0.2">
      <c r="B140" s="31"/>
      <c r="C140" s="60"/>
      <c r="D140" s="196"/>
      <c r="E140" s="196"/>
      <c r="F140" s="250"/>
      <c r="G140" s="249"/>
      <c r="H140" s="198"/>
      <c r="I140" s="249"/>
      <c r="J140" s="249"/>
      <c r="K140" s="62"/>
      <c r="L140" s="151">
        <f t="shared" ref="L140:L146" si="40">IF(J140="geen",9999999999,J140)</f>
        <v>0</v>
      </c>
      <c r="M140" s="491">
        <f t="shared" ref="M140:M146" si="41">G140*H140</f>
        <v>0</v>
      </c>
      <c r="N140" s="491">
        <f t="shared" ref="N140:N146" si="42">IF(G140=0,0,(G140*H140)/L140)</f>
        <v>0</v>
      </c>
      <c r="O140" s="492" t="str">
        <f t="shared" ref="O140:O146" si="43">IF(L140=0,"-",(IF(L140&gt;3000,"-",I140+L140-1)))</f>
        <v>-</v>
      </c>
      <c r="P140" s="491">
        <f t="shared" ref="P140:P146" si="44">IF(J140="geen",IF(I140&lt;$R$8,G140*H140,0),IF(I140&gt;=$R$8,0,IF((H140*G140-(R$8-I140)*N140)&lt;0,0,H140*G140-(R$8-I140)*N140)))</f>
        <v>0</v>
      </c>
      <c r="Q140" s="62"/>
      <c r="R140" s="491">
        <f t="shared" si="38"/>
        <v>0</v>
      </c>
      <c r="S140" s="491">
        <f t="shared" si="38"/>
        <v>0</v>
      </c>
      <c r="T140" s="491">
        <f t="shared" si="38"/>
        <v>0</v>
      </c>
      <c r="U140" s="491">
        <f t="shared" si="38"/>
        <v>0</v>
      </c>
      <c r="V140" s="491">
        <f t="shared" si="38"/>
        <v>0</v>
      </c>
      <c r="W140" s="491">
        <f t="shared" si="38"/>
        <v>0</v>
      </c>
      <c r="X140" s="62"/>
      <c r="Y140" s="491">
        <f t="shared" ref="Y140:AD146" si="45">IF(Y$8=$I140,($G140*$H140),0)</f>
        <v>0</v>
      </c>
      <c r="Z140" s="491">
        <f t="shared" si="45"/>
        <v>0</v>
      </c>
      <c r="AA140" s="491">
        <f t="shared" si="45"/>
        <v>0</v>
      </c>
      <c r="AB140" s="491">
        <f t="shared" si="45"/>
        <v>0</v>
      </c>
      <c r="AC140" s="491">
        <f t="shared" si="45"/>
        <v>0</v>
      </c>
      <c r="AD140" s="491">
        <f t="shared" si="45"/>
        <v>0</v>
      </c>
      <c r="AE140" s="63"/>
      <c r="AF140" s="33"/>
    </row>
    <row r="141" spans="2:32" x14ac:dyDescent="0.2">
      <c r="B141" s="31"/>
      <c r="C141" s="60"/>
      <c r="D141" s="196"/>
      <c r="E141" s="196"/>
      <c r="F141" s="250"/>
      <c r="G141" s="249"/>
      <c r="H141" s="198"/>
      <c r="I141" s="249"/>
      <c r="J141" s="249"/>
      <c r="K141" s="62"/>
      <c r="L141" s="151">
        <f t="shared" si="40"/>
        <v>0</v>
      </c>
      <c r="M141" s="491">
        <f t="shared" si="41"/>
        <v>0</v>
      </c>
      <c r="N141" s="491">
        <f t="shared" si="42"/>
        <v>0</v>
      </c>
      <c r="O141" s="492" t="str">
        <f t="shared" si="43"/>
        <v>-</v>
      </c>
      <c r="P141" s="491">
        <f t="shared" si="44"/>
        <v>0</v>
      </c>
      <c r="Q141" s="62"/>
      <c r="R141" s="491">
        <f t="shared" ref="R141:W146" si="46">(IF(R$8&lt;$I141,0,IF($O141&lt;=R$8-1,0,$N141)))</f>
        <v>0</v>
      </c>
      <c r="S141" s="491">
        <f t="shared" si="46"/>
        <v>0</v>
      </c>
      <c r="T141" s="491">
        <f t="shared" si="46"/>
        <v>0</v>
      </c>
      <c r="U141" s="491">
        <f t="shared" si="46"/>
        <v>0</v>
      </c>
      <c r="V141" s="491">
        <f t="shared" si="46"/>
        <v>0</v>
      </c>
      <c r="W141" s="491">
        <f t="shared" si="46"/>
        <v>0</v>
      </c>
      <c r="X141" s="62"/>
      <c r="Y141" s="491">
        <f t="shared" si="45"/>
        <v>0</v>
      </c>
      <c r="Z141" s="491">
        <f t="shared" si="45"/>
        <v>0</v>
      </c>
      <c r="AA141" s="491">
        <f t="shared" si="45"/>
        <v>0</v>
      </c>
      <c r="AB141" s="491">
        <f t="shared" si="45"/>
        <v>0</v>
      </c>
      <c r="AC141" s="491">
        <f t="shared" si="45"/>
        <v>0</v>
      </c>
      <c r="AD141" s="491">
        <f t="shared" si="45"/>
        <v>0</v>
      </c>
      <c r="AE141" s="63"/>
      <c r="AF141" s="33"/>
    </row>
    <row r="142" spans="2:32" x14ac:dyDescent="0.2">
      <c r="B142" s="31"/>
      <c r="C142" s="60"/>
      <c r="D142" s="196"/>
      <c r="E142" s="196"/>
      <c r="F142" s="250"/>
      <c r="G142" s="249"/>
      <c r="H142" s="198"/>
      <c r="I142" s="249"/>
      <c r="J142" s="249"/>
      <c r="K142" s="62"/>
      <c r="L142" s="151">
        <f t="shared" si="40"/>
        <v>0</v>
      </c>
      <c r="M142" s="491">
        <f t="shared" si="41"/>
        <v>0</v>
      </c>
      <c r="N142" s="491">
        <f t="shared" si="42"/>
        <v>0</v>
      </c>
      <c r="O142" s="492" t="str">
        <f t="shared" si="43"/>
        <v>-</v>
      </c>
      <c r="P142" s="491">
        <f t="shared" si="44"/>
        <v>0</v>
      </c>
      <c r="Q142" s="62"/>
      <c r="R142" s="491">
        <f t="shared" si="46"/>
        <v>0</v>
      </c>
      <c r="S142" s="491">
        <f t="shared" si="46"/>
        <v>0</v>
      </c>
      <c r="T142" s="491">
        <f t="shared" si="46"/>
        <v>0</v>
      </c>
      <c r="U142" s="491">
        <f t="shared" si="46"/>
        <v>0</v>
      </c>
      <c r="V142" s="491">
        <f t="shared" si="46"/>
        <v>0</v>
      </c>
      <c r="W142" s="491">
        <f t="shared" si="46"/>
        <v>0</v>
      </c>
      <c r="X142" s="62"/>
      <c r="Y142" s="491">
        <f t="shared" si="45"/>
        <v>0</v>
      </c>
      <c r="Z142" s="491">
        <f t="shared" si="45"/>
        <v>0</v>
      </c>
      <c r="AA142" s="491">
        <f t="shared" si="45"/>
        <v>0</v>
      </c>
      <c r="AB142" s="491">
        <f t="shared" si="45"/>
        <v>0</v>
      </c>
      <c r="AC142" s="491">
        <f t="shared" si="45"/>
        <v>0</v>
      </c>
      <c r="AD142" s="491">
        <f t="shared" si="45"/>
        <v>0</v>
      </c>
      <c r="AE142" s="63"/>
      <c r="AF142" s="33"/>
    </row>
    <row r="143" spans="2:32" x14ac:dyDescent="0.2">
      <c r="B143" s="31"/>
      <c r="C143" s="60"/>
      <c r="D143" s="196"/>
      <c r="E143" s="196"/>
      <c r="F143" s="250"/>
      <c r="G143" s="249"/>
      <c r="H143" s="198"/>
      <c r="I143" s="249"/>
      <c r="J143" s="249"/>
      <c r="K143" s="62"/>
      <c r="L143" s="151">
        <f t="shared" si="40"/>
        <v>0</v>
      </c>
      <c r="M143" s="491">
        <f t="shared" si="41"/>
        <v>0</v>
      </c>
      <c r="N143" s="491">
        <f t="shared" si="42"/>
        <v>0</v>
      </c>
      <c r="O143" s="492" t="str">
        <f t="shared" si="43"/>
        <v>-</v>
      </c>
      <c r="P143" s="491">
        <f t="shared" si="44"/>
        <v>0</v>
      </c>
      <c r="Q143" s="62"/>
      <c r="R143" s="491">
        <f t="shared" si="46"/>
        <v>0</v>
      </c>
      <c r="S143" s="491">
        <f t="shared" si="46"/>
        <v>0</v>
      </c>
      <c r="T143" s="491">
        <f t="shared" si="46"/>
        <v>0</v>
      </c>
      <c r="U143" s="491">
        <f t="shared" si="46"/>
        <v>0</v>
      </c>
      <c r="V143" s="491">
        <f t="shared" si="46"/>
        <v>0</v>
      </c>
      <c r="W143" s="491">
        <f t="shared" si="46"/>
        <v>0</v>
      </c>
      <c r="X143" s="62"/>
      <c r="Y143" s="491">
        <f t="shared" si="45"/>
        <v>0</v>
      </c>
      <c r="Z143" s="491">
        <f t="shared" si="45"/>
        <v>0</v>
      </c>
      <c r="AA143" s="491">
        <f t="shared" si="45"/>
        <v>0</v>
      </c>
      <c r="AB143" s="491">
        <f t="shared" si="45"/>
        <v>0</v>
      </c>
      <c r="AC143" s="491">
        <f t="shared" si="45"/>
        <v>0</v>
      </c>
      <c r="AD143" s="491">
        <f t="shared" si="45"/>
        <v>0</v>
      </c>
      <c r="AE143" s="63"/>
      <c r="AF143" s="33"/>
    </row>
    <row r="144" spans="2:32" x14ac:dyDescent="0.2">
      <c r="B144" s="31"/>
      <c r="C144" s="60"/>
      <c r="D144" s="196"/>
      <c r="E144" s="196"/>
      <c r="F144" s="250"/>
      <c r="G144" s="249"/>
      <c r="H144" s="198"/>
      <c r="I144" s="249"/>
      <c r="J144" s="249"/>
      <c r="K144" s="62"/>
      <c r="L144" s="151">
        <f t="shared" si="40"/>
        <v>0</v>
      </c>
      <c r="M144" s="491">
        <f t="shared" si="41"/>
        <v>0</v>
      </c>
      <c r="N144" s="491">
        <f t="shared" si="42"/>
        <v>0</v>
      </c>
      <c r="O144" s="492" t="str">
        <f t="shared" si="43"/>
        <v>-</v>
      </c>
      <c r="P144" s="491">
        <f t="shared" si="44"/>
        <v>0</v>
      </c>
      <c r="Q144" s="62"/>
      <c r="R144" s="491">
        <f t="shared" si="46"/>
        <v>0</v>
      </c>
      <c r="S144" s="491">
        <f t="shared" si="46"/>
        <v>0</v>
      </c>
      <c r="T144" s="491">
        <f t="shared" si="46"/>
        <v>0</v>
      </c>
      <c r="U144" s="491">
        <f t="shared" si="46"/>
        <v>0</v>
      </c>
      <c r="V144" s="491">
        <f t="shared" si="46"/>
        <v>0</v>
      </c>
      <c r="W144" s="491">
        <f t="shared" si="46"/>
        <v>0</v>
      </c>
      <c r="X144" s="62"/>
      <c r="Y144" s="491">
        <f t="shared" si="45"/>
        <v>0</v>
      </c>
      <c r="Z144" s="491">
        <f t="shared" si="45"/>
        <v>0</v>
      </c>
      <c r="AA144" s="491">
        <f t="shared" si="45"/>
        <v>0</v>
      </c>
      <c r="AB144" s="491">
        <f t="shared" si="45"/>
        <v>0</v>
      </c>
      <c r="AC144" s="491">
        <f t="shared" si="45"/>
        <v>0</v>
      </c>
      <c r="AD144" s="491">
        <f t="shared" si="45"/>
        <v>0</v>
      </c>
      <c r="AE144" s="63"/>
      <c r="AF144" s="33"/>
    </row>
    <row r="145" spans="2:32" x14ac:dyDescent="0.2">
      <c r="B145" s="31"/>
      <c r="C145" s="60"/>
      <c r="D145" s="196"/>
      <c r="E145" s="196"/>
      <c r="F145" s="250"/>
      <c r="G145" s="249"/>
      <c r="H145" s="198"/>
      <c r="I145" s="249"/>
      <c r="J145" s="249"/>
      <c r="K145" s="62"/>
      <c r="L145" s="151">
        <f t="shared" si="40"/>
        <v>0</v>
      </c>
      <c r="M145" s="491">
        <f t="shared" si="41"/>
        <v>0</v>
      </c>
      <c r="N145" s="491">
        <f t="shared" si="42"/>
        <v>0</v>
      </c>
      <c r="O145" s="492" t="str">
        <f t="shared" si="43"/>
        <v>-</v>
      </c>
      <c r="P145" s="491">
        <f t="shared" si="44"/>
        <v>0</v>
      </c>
      <c r="Q145" s="62"/>
      <c r="R145" s="491">
        <f t="shared" si="46"/>
        <v>0</v>
      </c>
      <c r="S145" s="491">
        <f t="shared" si="46"/>
        <v>0</v>
      </c>
      <c r="T145" s="491">
        <f t="shared" si="46"/>
        <v>0</v>
      </c>
      <c r="U145" s="491">
        <f t="shared" si="46"/>
        <v>0</v>
      </c>
      <c r="V145" s="491">
        <f t="shared" si="46"/>
        <v>0</v>
      </c>
      <c r="W145" s="491">
        <f t="shared" si="46"/>
        <v>0</v>
      </c>
      <c r="X145" s="62"/>
      <c r="Y145" s="491">
        <f t="shared" si="45"/>
        <v>0</v>
      </c>
      <c r="Z145" s="491">
        <f t="shared" si="45"/>
        <v>0</v>
      </c>
      <c r="AA145" s="491">
        <f t="shared" si="45"/>
        <v>0</v>
      </c>
      <c r="AB145" s="491">
        <f t="shared" si="45"/>
        <v>0</v>
      </c>
      <c r="AC145" s="491">
        <f t="shared" si="45"/>
        <v>0</v>
      </c>
      <c r="AD145" s="491">
        <f t="shared" si="45"/>
        <v>0</v>
      </c>
      <c r="AE145" s="63"/>
      <c r="AF145" s="33"/>
    </row>
    <row r="146" spans="2:32" x14ac:dyDescent="0.2">
      <c r="B146" s="31"/>
      <c r="C146" s="60"/>
      <c r="D146" s="196"/>
      <c r="E146" s="196"/>
      <c r="F146" s="250"/>
      <c r="G146" s="249"/>
      <c r="H146" s="198"/>
      <c r="I146" s="249"/>
      <c r="J146" s="249"/>
      <c r="K146" s="62"/>
      <c r="L146" s="151">
        <f t="shared" si="40"/>
        <v>0</v>
      </c>
      <c r="M146" s="491">
        <f t="shared" si="41"/>
        <v>0</v>
      </c>
      <c r="N146" s="491">
        <f t="shared" si="42"/>
        <v>0</v>
      </c>
      <c r="O146" s="492" t="str">
        <f t="shared" si="43"/>
        <v>-</v>
      </c>
      <c r="P146" s="491">
        <f t="shared" si="44"/>
        <v>0</v>
      </c>
      <c r="Q146" s="62"/>
      <c r="R146" s="491">
        <f t="shared" si="46"/>
        <v>0</v>
      </c>
      <c r="S146" s="491">
        <f t="shared" si="46"/>
        <v>0</v>
      </c>
      <c r="T146" s="491">
        <f t="shared" si="46"/>
        <v>0</v>
      </c>
      <c r="U146" s="491">
        <f t="shared" si="46"/>
        <v>0</v>
      </c>
      <c r="V146" s="491">
        <f t="shared" si="46"/>
        <v>0</v>
      </c>
      <c r="W146" s="491">
        <f t="shared" si="46"/>
        <v>0</v>
      </c>
      <c r="X146" s="62"/>
      <c r="Y146" s="491">
        <f t="shared" si="45"/>
        <v>0</v>
      </c>
      <c r="Z146" s="491">
        <f t="shared" si="45"/>
        <v>0</v>
      </c>
      <c r="AA146" s="491">
        <f t="shared" si="45"/>
        <v>0</v>
      </c>
      <c r="AB146" s="491">
        <f t="shared" si="45"/>
        <v>0</v>
      </c>
      <c r="AC146" s="491">
        <f t="shared" si="45"/>
        <v>0</v>
      </c>
      <c r="AD146" s="491">
        <f t="shared" si="45"/>
        <v>0</v>
      </c>
      <c r="AE146" s="63"/>
      <c r="AF146" s="33"/>
    </row>
    <row r="147" spans="2:32" x14ac:dyDescent="0.2">
      <c r="B147" s="31"/>
      <c r="C147" s="60"/>
      <c r="D147" s="196"/>
      <c r="E147" s="196"/>
      <c r="F147" s="250"/>
      <c r="G147" s="249"/>
      <c r="H147" s="198"/>
      <c r="I147" s="249"/>
      <c r="J147" s="249"/>
      <c r="K147" s="62"/>
      <c r="L147" s="151">
        <f t="shared" si="30"/>
        <v>0</v>
      </c>
      <c r="M147" s="491">
        <f t="shared" si="31"/>
        <v>0</v>
      </c>
      <c r="N147" s="491">
        <f t="shared" si="32"/>
        <v>0</v>
      </c>
      <c r="O147" s="492" t="str">
        <f t="shared" si="33"/>
        <v>-</v>
      </c>
      <c r="P147" s="491">
        <f t="shared" si="26"/>
        <v>0</v>
      </c>
      <c r="Q147" s="62"/>
      <c r="R147" s="491">
        <f t="shared" ref="R147:T148" si="47">(IF(R$8&lt;$I147,0,IF($O147&lt;=R$8-1,0,$N147)))</f>
        <v>0</v>
      </c>
      <c r="S147" s="491">
        <f t="shared" si="47"/>
        <v>0</v>
      </c>
      <c r="T147" s="491">
        <f t="shared" si="47"/>
        <v>0</v>
      </c>
      <c r="U147" s="491">
        <f t="shared" si="35"/>
        <v>0</v>
      </c>
      <c r="V147" s="491">
        <f t="shared" si="35"/>
        <v>0</v>
      </c>
      <c r="W147" s="491">
        <f t="shared" si="35"/>
        <v>0</v>
      </c>
      <c r="X147" s="62"/>
      <c r="Y147" s="491">
        <f t="shared" si="27"/>
        <v>0</v>
      </c>
      <c r="Z147" s="491">
        <f t="shared" si="27"/>
        <v>0</v>
      </c>
      <c r="AA147" s="491">
        <f t="shared" si="27"/>
        <v>0</v>
      </c>
      <c r="AB147" s="491">
        <f t="shared" si="39"/>
        <v>0</v>
      </c>
      <c r="AC147" s="491">
        <f t="shared" si="39"/>
        <v>0</v>
      </c>
      <c r="AD147" s="491">
        <f t="shared" si="39"/>
        <v>0</v>
      </c>
      <c r="AE147" s="63"/>
      <c r="AF147" s="33"/>
    </row>
    <row r="148" spans="2:32" x14ac:dyDescent="0.2">
      <c r="B148" s="31"/>
      <c r="C148" s="60"/>
      <c r="D148" s="196"/>
      <c r="E148" s="196"/>
      <c r="F148" s="250"/>
      <c r="G148" s="249"/>
      <c r="H148" s="198"/>
      <c r="I148" s="249"/>
      <c r="J148" s="249"/>
      <c r="K148" s="62"/>
      <c r="L148" s="151">
        <f t="shared" si="30"/>
        <v>0</v>
      </c>
      <c r="M148" s="491">
        <f t="shared" si="31"/>
        <v>0</v>
      </c>
      <c r="N148" s="491">
        <f t="shared" si="32"/>
        <v>0</v>
      </c>
      <c r="O148" s="492" t="str">
        <f t="shared" si="33"/>
        <v>-</v>
      </c>
      <c r="P148" s="491">
        <f t="shared" si="26"/>
        <v>0</v>
      </c>
      <c r="Q148" s="62"/>
      <c r="R148" s="491">
        <f t="shared" si="47"/>
        <v>0</v>
      </c>
      <c r="S148" s="491">
        <f t="shared" si="47"/>
        <v>0</v>
      </c>
      <c r="T148" s="491">
        <f t="shared" si="47"/>
        <v>0</v>
      </c>
      <c r="U148" s="491">
        <f t="shared" si="35"/>
        <v>0</v>
      </c>
      <c r="V148" s="491">
        <f t="shared" si="35"/>
        <v>0</v>
      </c>
      <c r="W148" s="491">
        <f t="shared" si="35"/>
        <v>0</v>
      </c>
      <c r="X148" s="62"/>
      <c r="Y148" s="491">
        <f t="shared" si="27"/>
        <v>0</v>
      </c>
      <c r="Z148" s="491">
        <f t="shared" si="27"/>
        <v>0</v>
      </c>
      <c r="AA148" s="491">
        <f t="shared" si="27"/>
        <v>0</v>
      </c>
      <c r="AB148" s="491">
        <f t="shared" si="39"/>
        <v>0</v>
      </c>
      <c r="AC148" s="491">
        <f t="shared" si="39"/>
        <v>0</v>
      </c>
      <c r="AD148" s="491">
        <f t="shared" si="39"/>
        <v>0</v>
      </c>
      <c r="AE148" s="63"/>
      <c r="AF148" s="33"/>
    </row>
    <row r="149" spans="2:32" x14ac:dyDescent="0.2">
      <c r="B149" s="31"/>
      <c r="C149" s="71"/>
      <c r="D149" s="244"/>
      <c r="E149" s="244"/>
      <c r="F149" s="192"/>
      <c r="G149" s="192"/>
      <c r="H149" s="192"/>
      <c r="I149" s="192"/>
      <c r="J149" s="19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4"/>
      <c r="AF149" s="33"/>
    </row>
    <row r="150" spans="2:32" x14ac:dyDescent="0.2">
      <c r="B150" s="52"/>
      <c r="C150" s="53"/>
      <c r="D150" s="53"/>
      <c r="E150" s="53"/>
      <c r="F150" s="228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5"/>
    </row>
  </sheetData>
  <sheetProtection algorithmName="SHA-512" hashValue="UBsOPw6mVlTUZT+sPPKYpG8VYjCxH4dxZYqYvqKHEXd9rytKvksqosCPmDQ0EMx5cJ+k1ClTabflq6vC0F6+rA==" saltValue="tLXzPiwU9afMnV4Vf/+C6A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" style="17" customWidth="1"/>
    <col min="2" max="3" width="2.7109375" style="17" customWidth="1"/>
    <col min="4" max="4" width="45.7109375" style="17" customWidth="1"/>
    <col min="5" max="5" width="2.7109375" style="17" customWidth="1"/>
    <col min="6" max="8" width="14.85546875" style="17" customWidth="1"/>
    <col min="9" max="9" width="14.85546875" style="25" customWidth="1"/>
    <col min="10" max="10" width="14.85546875" style="17" customWidth="1"/>
    <col min="11" max="11" width="14.85546875" style="17" hidden="1" customWidth="1"/>
    <col min="12" max="13" width="2.7109375" style="17" customWidth="1"/>
    <col min="14" max="16384" width="9.140625" style="17"/>
  </cols>
  <sheetData>
    <row r="1" spans="2:13" ht="12.75" customHeight="1" x14ac:dyDescent="0.2"/>
    <row r="2" spans="2:13" x14ac:dyDescent="0.2">
      <c r="B2" s="27"/>
      <c r="C2" s="28"/>
      <c r="D2" s="28"/>
      <c r="E2" s="28"/>
      <c r="F2" s="28"/>
      <c r="G2" s="28"/>
      <c r="H2" s="140"/>
      <c r="I2" s="28"/>
      <c r="J2" s="28"/>
      <c r="K2" s="28"/>
      <c r="L2" s="28"/>
      <c r="M2" s="30"/>
    </row>
    <row r="3" spans="2:13" x14ac:dyDescent="0.2">
      <c r="B3" s="31"/>
      <c r="C3" s="32"/>
      <c r="D3" s="32"/>
      <c r="E3" s="32"/>
      <c r="F3" s="32"/>
      <c r="G3" s="32"/>
      <c r="H3" s="50"/>
      <c r="I3" s="32"/>
      <c r="J3" s="32"/>
      <c r="K3" s="32"/>
      <c r="L3" s="32"/>
      <c r="M3" s="33"/>
    </row>
    <row r="4" spans="2:13" s="82" customFormat="1" ht="18.75" x14ac:dyDescent="0.3">
      <c r="B4" s="423"/>
      <c r="C4" s="388" t="s">
        <v>138</v>
      </c>
      <c r="D4" s="254"/>
      <c r="E4" s="254"/>
      <c r="F4" s="254"/>
      <c r="G4" s="254"/>
      <c r="H4" s="254"/>
      <c r="I4" s="254"/>
      <c r="J4" s="254"/>
      <c r="K4" s="254"/>
      <c r="L4" s="254"/>
      <c r="M4" s="255"/>
    </row>
    <row r="5" spans="2:13" s="403" customFormat="1" ht="14.45" customHeight="1" x14ac:dyDescent="0.25">
      <c r="B5" s="399"/>
      <c r="C5" s="319"/>
      <c r="D5" s="400"/>
      <c r="E5" s="401"/>
      <c r="F5" s="401"/>
      <c r="G5" s="401"/>
      <c r="H5" s="401"/>
      <c r="I5" s="401"/>
      <c r="J5" s="401"/>
      <c r="K5" s="401"/>
      <c r="L5" s="401"/>
      <c r="M5" s="402"/>
    </row>
    <row r="6" spans="2:13" ht="14.45" customHeight="1" x14ac:dyDescent="0.2">
      <c r="B6" s="295"/>
      <c r="C6" s="122"/>
      <c r="D6" s="296"/>
      <c r="E6" s="35"/>
      <c r="F6" s="35"/>
      <c r="G6" s="35"/>
      <c r="H6" s="35"/>
      <c r="I6" s="35"/>
      <c r="J6" s="35"/>
      <c r="K6" s="35"/>
      <c r="L6" s="35"/>
      <c r="M6" s="123"/>
    </row>
    <row r="7" spans="2:13" ht="14.45" customHeight="1" x14ac:dyDescent="0.2">
      <c r="B7" s="295"/>
      <c r="C7" s="122"/>
      <c r="D7" s="296"/>
      <c r="E7" s="35"/>
      <c r="F7" s="35"/>
      <c r="G7" s="35"/>
      <c r="H7" s="35"/>
      <c r="I7" s="35"/>
      <c r="J7" s="35"/>
      <c r="K7" s="35"/>
      <c r="L7" s="35"/>
      <c r="M7" s="123"/>
    </row>
    <row r="8" spans="2:13" s="18" customFormat="1" ht="14.45" customHeight="1" x14ac:dyDescent="0.2">
      <c r="B8" s="297"/>
      <c r="C8" s="298"/>
      <c r="D8" s="36"/>
      <c r="E8" s="286"/>
      <c r="F8" s="432">
        <f>+tab!D2</f>
        <v>2019</v>
      </c>
      <c r="G8" s="432">
        <f>F8+1</f>
        <v>2020</v>
      </c>
      <c r="H8" s="432">
        <f>G8+1</f>
        <v>2021</v>
      </c>
      <c r="I8" s="432">
        <f>H8+1</f>
        <v>2022</v>
      </c>
      <c r="J8" s="432">
        <f>I8+1</f>
        <v>2023</v>
      </c>
      <c r="K8" s="432">
        <f>J8+1</f>
        <v>2024</v>
      </c>
      <c r="L8" s="286"/>
      <c r="M8" s="299"/>
    </row>
    <row r="9" spans="2:13" ht="14.45" customHeight="1" x14ac:dyDescent="0.2">
      <c r="B9" s="295"/>
      <c r="C9" s="122"/>
      <c r="D9" s="300"/>
      <c r="E9" s="35"/>
      <c r="F9" s="477"/>
      <c r="G9" s="477"/>
      <c r="H9" s="477"/>
      <c r="I9" s="477"/>
      <c r="J9" s="477"/>
      <c r="K9" s="477"/>
      <c r="L9" s="35"/>
      <c r="M9" s="123"/>
    </row>
    <row r="10" spans="2:13" ht="14.45" customHeight="1" x14ac:dyDescent="0.2">
      <c r="B10" s="301"/>
      <c r="C10" s="302"/>
      <c r="D10" s="303"/>
      <c r="E10" s="57"/>
      <c r="F10" s="57"/>
      <c r="G10" s="57"/>
      <c r="H10" s="57"/>
      <c r="I10" s="57"/>
      <c r="J10" s="57"/>
      <c r="K10" s="57"/>
      <c r="L10" s="150"/>
      <c r="M10" s="33"/>
    </row>
    <row r="11" spans="2:13" ht="14.45" customHeight="1" x14ac:dyDescent="0.2">
      <c r="B11" s="301"/>
      <c r="C11" s="304"/>
      <c r="D11" s="430" t="s">
        <v>65</v>
      </c>
      <c r="E11" s="62"/>
      <c r="F11" s="62"/>
      <c r="G11" s="62"/>
      <c r="H11" s="62"/>
      <c r="I11" s="62"/>
      <c r="J11" s="62"/>
      <c r="K11" s="62"/>
      <c r="L11" s="63"/>
      <c r="M11" s="33"/>
    </row>
    <row r="12" spans="2:13" ht="14.45" customHeight="1" x14ac:dyDescent="0.2">
      <c r="B12" s="301"/>
      <c r="C12" s="304"/>
      <c r="D12" s="61" t="s">
        <v>43</v>
      </c>
      <c r="E12" s="62"/>
      <c r="F12" s="198">
        <v>0</v>
      </c>
      <c r="G12" s="495">
        <f t="shared" ref="G12:K17" si="0">F55</f>
        <v>0</v>
      </c>
      <c r="H12" s="495">
        <f t="shared" si="0"/>
        <v>0</v>
      </c>
      <c r="I12" s="495">
        <f t="shared" si="0"/>
        <v>0</v>
      </c>
      <c r="J12" s="495">
        <f t="shared" si="0"/>
        <v>0</v>
      </c>
      <c r="K12" s="495">
        <f t="shared" si="0"/>
        <v>0</v>
      </c>
      <c r="L12" s="63"/>
      <c r="M12" s="33"/>
    </row>
    <row r="13" spans="2:13" ht="14.45" customHeight="1" x14ac:dyDescent="0.2">
      <c r="B13" s="301"/>
      <c r="C13" s="304"/>
      <c r="D13" s="61" t="s">
        <v>44</v>
      </c>
      <c r="E13" s="62"/>
      <c r="F13" s="75">
        <v>0</v>
      </c>
      <c r="G13" s="495">
        <f t="shared" si="0"/>
        <v>0</v>
      </c>
      <c r="H13" s="495">
        <f t="shared" si="0"/>
        <v>0</v>
      </c>
      <c r="I13" s="495">
        <f t="shared" si="0"/>
        <v>0</v>
      </c>
      <c r="J13" s="495">
        <f t="shared" si="0"/>
        <v>0</v>
      </c>
      <c r="K13" s="495">
        <f t="shared" si="0"/>
        <v>0</v>
      </c>
      <c r="L13" s="63"/>
      <c r="M13" s="33"/>
    </row>
    <row r="14" spans="2:13" ht="14.45" customHeight="1" x14ac:dyDescent="0.2">
      <c r="B14" s="301"/>
      <c r="C14" s="304"/>
      <c r="D14" s="174" t="s">
        <v>119</v>
      </c>
      <c r="E14" s="62"/>
      <c r="F14" s="75">
        <v>0</v>
      </c>
      <c r="G14" s="495">
        <f t="shared" si="0"/>
        <v>0</v>
      </c>
      <c r="H14" s="495">
        <f t="shared" si="0"/>
        <v>0</v>
      </c>
      <c r="I14" s="495">
        <f t="shared" si="0"/>
        <v>0</v>
      </c>
      <c r="J14" s="495">
        <f t="shared" si="0"/>
        <v>0</v>
      </c>
      <c r="K14" s="495">
        <f t="shared" si="0"/>
        <v>0</v>
      </c>
      <c r="L14" s="63"/>
      <c r="M14" s="33"/>
    </row>
    <row r="15" spans="2:13" ht="14.45" customHeight="1" x14ac:dyDescent="0.2">
      <c r="B15" s="301"/>
      <c r="C15" s="304"/>
      <c r="D15" s="174" t="s">
        <v>120</v>
      </c>
      <c r="E15" s="62"/>
      <c r="F15" s="75">
        <v>0</v>
      </c>
      <c r="G15" s="495">
        <f t="shared" si="0"/>
        <v>0</v>
      </c>
      <c r="H15" s="495">
        <f t="shared" si="0"/>
        <v>0</v>
      </c>
      <c r="I15" s="495">
        <f t="shared" si="0"/>
        <v>0</v>
      </c>
      <c r="J15" s="495">
        <f t="shared" si="0"/>
        <v>0</v>
      </c>
      <c r="K15" s="495">
        <f t="shared" si="0"/>
        <v>0</v>
      </c>
      <c r="L15" s="63"/>
      <c r="M15" s="33"/>
    </row>
    <row r="16" spans="2:13" ht="14.45" customHeight="1" x14ac:dyDescent="0.2">
      <c r="B16" s="301"/>
      <c r="C16" s="304"/>
      <c r="D16" s="61" t="s">
        <v>57</v>
      </c>
      <c r="E16" s="62"/>
      <c r="F16" s="75">
        <v>0</v>
      </c>
      <c r="G16" s="495">
        <f t="shared" si="0"/>
        <v>0</v>
      </c>
      <c r="H16" s="495">
        <f t="shared" si="0"/>
        <v>0</v>
      </c>
      <c r="I16" s="495">
        <f t="shared" si="0"/>
        <v>0</v>
      </c>
      <c r="J16" s="495">
        <f t="shared" si="0"/>
        <v>0</v>
      </c>
      <c r="K16" s="495">
        <f t="shared" si="0"/>
        <v>0</v>
      </c>
      <c r="L16" s="63"/>
      <c r="M16" s="33"/>
    </row>
    <row r="17" spans="2:13" ht="14.45" customHeight="1" x14ac:dyDescent="0.2">
      <c r="B17" s="301"/>
      <c r="C17" s="304"/>
      <c r="D17" s="61" t="s">
        <v>45</v>
      </c>
      <c r="E17" s="62"/>
      <c r="F17" s="75">
        <v>0</v>
      </c>
      <c r="G17" s="495">
        <f t="shared" si="0"/>
        <v>0</v>
      </c>
      <c r="H17" s="495">
        <f t="shared" si="0"/>
        <v>0</v>
      </c>
      <c r="I17" s="495">
        <f t="shared" si="0"/>
        <v>0</v>
      </c>
      <c r="J17" s="495">
        <f t="shared" si="0"/>
        <v>0</v>
      </c>
      <c r="K17" s="495">
        <f t="shared" si="0"/>
        <v>0</v>
      </c>
      <c r="L17" s="63"/>
      <c r="M17" s="33"/>
    </row>
    <row r="18" spans="2:13" ht="14.45" customHeight="1" x14ac:dyDescent="0.2">
      <c r="B18" s="301"/>
      <c r="C18" s="304"/>
      <c r="D18" s="305" t="s">
        <v>64</v>
      </c>
      <c r="E18" s="62"/>
      <c r="F18" s="472">
        <f t="shared" ref="F18:K18" si="1">SUM(F12:F17)</f>
        <v>0</v>
      </c>
      <c r="G18" s="472">
        <f t="shared" si="1"/>
        <v>0</v>
      </c>
      <c r="H18" s="472">
        <f t="shared" si="1"/>
        <v>0</v>
      </c>
      <c r="I18" s="472">
        <f t="shared" si="1"/>
        <v>0</v>
      </c>
      <c r="J18" s="472">
        <f t="shared" si="1"/>
        <v>0</v>
      </c>
      <c r="K18" s="472">
        <f t="shared" si="1"/>
        <v>0</v>
      </c>
      <c r="L18" s="63"/>
      <c r="M18" s="33"/>
    </row>
    <row r="19" spans="2:13" ht="14.45" customHeight="1" x14ac:dyDescent="0.2">
      <c r="B19" s="301"/>
      <c r="C19" s="306"/>
      <c r="D19" s="244"/>
      <c r="E19" s="72"/>
      <c r="F19" s="72"/>
      <c r="G19" s="72"/>
      <c r="H19" s="72"/>
      <c r="I19" s="72"/>
      <c r="J19" s="72"/>
      <c r="K19" s="72"/>
      <c r="L19" s="74"/>
      <c r="M19" s="33"/>
    </row>
    <row r="20" spans="2:13" ht="14.45" customHeight="1" x14ac:dyDescent="0.2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2:13" ht="14.45" customHeight="1" x14ac:dyDescent="0.2">
      <c r="B21" s="301"/>
      <c r="C21" s="302"/>
      <c r="D21" s="303"/>
      <c r="E21" s="57"/>
      <c r="F21" s="57"/>
      <c r="G21" s="57"/>
      <c r="H21" s="57"/>
      <c r="I21" s="57"/>
      <c r="J21" s="57"/>
      <c r="K21" s="57"/>
      <c r="L21" s="150"/>
      <c r="M21" s="33"/>
    </row>
    <row r="22" spans="2:13" ht="14.45" customHeight="1" x14ac:dyDescent="0.2">
      <c r="B22" s="301"/>
      <c r="C22" s="304"/>
      <c r="D22" s="430" t="s">
        <v>75</v>
      </c>
      <c r="E22" s="62"/>
      <c r="F22" s="305"/>
      <c r="G22" s="62"/>
      <c r="H22" s="62"/>
      <c r="I22" s="62"/>
      <c r="J22" s="62"/>
      <c r="K22" s="62"/>
      <c r="L22" s="63"/>
      <c r="M22" s="33"/>
    </row>
    <row r="23" spans="2:13" ht="14.45" customHeight="1" x14ac:dyDescent="0.2">
      <c r="B23" s="301"/>
      <c r="C23" s="304"/>
      <c r="D23" s="61" t="s">
        <v>43</v>
      </c>
      <c r="E23" s="62"/>
      <c r="F23" s="491">
        <f>SUMIF(mip!$D14:$D149,"gebouwen en terreinen",mip!Y14:Y149)</f>
        <v>0</v>
      </c>
      <c r="G23" s="491">
        <f>SUMIF(mip!$D14:$D149,"gebouwen en terreinen",mip!Z14:Z149)</f>
        <v>0</v>
      </c>
      <c r="H23" s="491">
        <f>SUMIF(mip!$D14:$D149,"gebouwen en terreinen",mip!AA14:AA149)</f>
        <v>0</v>
      </c>
      <c r="I23" s="491">
        <f>SUMIF(mip!$D14:$D149,"gebouwen en terreinen",mip!AB14:AB149)</f>
        <v>0</v>
      </c>
      <c r="J23" s="491">
        <f>SUMIF(mip!$D14:$D149,"gebouwen en terreinen",mip!AC14:AC149)</f>
        <v>0</v>
      </c>
      <c r="K23" s="491">
        <f>SUMIF(mip!$D14:$D149,"gebouwen en terreinen",mip!AD14:AD149)</f>
        <v>0</v>
      </c>
      <c r="L23" s="63"/>
      <c r="M23" s="33"/>
    </row>
    <row r="24" spans="2:13" ht="14.45" customHeight="1" x14ac:dyDescent="0.2">
      <c r="B24" s="301"/>
      <c r="C24" s="304"/>
      <c r="D24" s="61" t="s">
        <v>44</v>
      </c>
      <c r="E24" s="62"/>
      <c r="F24" s="483">
        <f>SUMIF(mip!$D14:$D149,"inventaris en apparatuur",mip!Y14:Y149)</f>
        <v>0</v>
      </c>
      <c r="G24" s="483">
        <f>SUMIF(mip!$D14:$D149,"inventaris en apparatuur",mip!Z14:Z149)</f>
        <v>0</v>
      </c>
      <c r="H24" s="483">
        <f>SUMIF(mip!$D14:$D149,"inventaris en apparatuur",mip!AA14:AA149)</f>
        <v>0</v>
      </c>
      <c r="I24" s="483">
        <f>SUMIF(mip!$D14:$D149,"inventaris en apparatuur",mip!AB14:AB149)</f>
        <v>0</v>
      </c>
      <c r="J24" s="483">
        <f>SUMIF(mip!$D14:$D149,"inventaris en apparatuur",mip!AC14:AC149)</f>
        <v>0</v>
      </c>
      <c r="K24" s="483">
        <f>SUMIF(mip!$D14:$D149,"inventaris en apparatuur",mip!AD14:AD149)</f>
        <v>0</v>
      </c>
      <c r="L24" s="63"/>
      <c r="M24" s="33"/>
    </row>
    <row r="25" spans="2:13" ht="14.45" customHeight="1" x14ac:dyDescent="0.2">
      <c r="B25" s="301"/>
      <c r="C25" s="304"/>
      <c r="D25" s="174" t="s">
        <v>119</v>
      </c>
      <c r="E25" s="62"/>
      <c r="F25" s="483">
        <f>SUMIF(mip!$D14:$D149,"meubilair",mip!Y14:Y149)</f>
        <v>0</v>
      </c>
      <c r="G25" s="483">
        <f>SUMIF(mip!$D14:$D149,"meubilair",mip!Z14:Z149)</f>
        <v>0</v>
      </c>
      <c r="H25" s="483">
        <f>SUMIF(mip!$D14:$D149,"meubilair",mip!AA14:AA149)</f>
        <v>0</v>
      </c>
      <c r="I25" s="483">
        <f>SUMIF(mip!$D14:$D149,"meubilair",mip!AB14:AB149)</f>
        <v>0</v>
      </c>
      <c r="J25" s="483">
        <f>SUMIF(mip!$D14:$D149,"meubilair",mip!AC14:AC149)</f>
        <v>0</v>
      </c>
      <c r="K25" s="483">
        <f>SUMIF(mip!$D14:$D149,"meubilair",mip!AD14:AD149)</f>
        <v>0</v>
      </c>
      <c r="L25" s="63"/>
      <c r="M25" s="33"/>
    </row>
    <row r="26" spans="2:13" ht="14.45" customHeight="1" x14ac:dyDescent="0.2">
      <c r="B26" s="301"/>
      <c r="C26" s="304"/>
      <c r="D26" s="174" t="s">
        <v>120</v>
      </c>
      <c r="E26" s="62"/>
      <c r="F26" s="483">
        <f>SUMIF(mip!$D14:$D149,"ICT",mip!Y14:Y149)</f>
        <v>0</v>
      </c>
      <c r="G26" s="483">
        <f>SUMIF(mip!$D14:$D149,"ICT",mip!Z14:Z149)</f>
        <v>0</v>
      </c>
      <c r="H26" s="483">
        <f>SUMIF(mip!$D14:$D149,"ICT",mip!AA14:AA149)</f>
        <v>0</v>
      </c>
      <c r="I26" s="483">
        <f>SUMIF(mip!$D14:$D149,"ICT",mip!AB14:AB149)</f>
        <v>0</v>
      </c>
      <c r="J26" s="483">
        <f>SUMIF(mip!$D14:$D149,"ICT",mip!AC14:AC149)</f>
        <v>0</v>
      </c>
      <c r="K26" s="483">
        <f>SUMIF(mip!$D14:$D149,"ICT",mip!AD14:AD149)</f>
        <v>0</v>
      </c>
      <c r="L26" s="63"/>
      <c r="M26" s="33"/>
    </row>
    <row r="27" spans="2:13" ht="14.45" customHeight="1" x14ac:dyDescent="0.2">
      <c r="B27" s="301"/>
      <c r="C27" s="304"/>
      <c r="D27" s="61" t="s">
        <v>57</v>
      </c>
      <c r="E27" s="62"/>
      <c r="F27" s="483">
        <f>SUMIF(mip!$D14:$D149,"Leermiddelen PO",mip!Y14:Y149)</f>
        <v>0</v>
      </c>
      <c r="G27" s="483">
        <f>SUMIF(mip!$D14:$D149,"Leermiddelen PO",mip!Z14:Z149)</f>
        <v>0</v>
      </c>
      <c r="H27" s="483">
        <f>SUMIF(mip!$D14:$D149,"Leermiddelen PO",mip!AA14:AA149)</f>
        <v>0</v>
      </c>
      <c r="I27" s="483">
        <f>SUMIF(mip!$D14:$D149,"Leermiddelen PO",mip!AB14:AB149)</f>
        <v>0</v>
      </c>
      <c r="J27" s="483">
        <f>SUMIF(mip!$D14:$D149,"Leermiddelen PO",mip!AC14:AC149)</f>
        <v>0</v>
      </c>
      <c r="K27" s="483">
        <f>SUMIF(mip!$D14:$D149,"Leermiddelen PO",mip!AD14:AD149)</f>
        <v>0</v>
      </c>
      <c r="L27" s="63"/>
      <c r="M27" s="33"/>
    </row>
    <row r="28" spans="2:13" ht="14.45" customHeight="1" x14ac:dyDescent="0.2">
      <c r="B28" s="301"/>
      <c r="C28" s="304"/>
      <c r="D28" s="61" t="s">
        <v>45</v>
      </c>
      <c r="E28" s="62"/>
      <c r="F28" s="483">
        <f>SUMIF(mip!$D14:$D149,"overige materiële vaste activa",mip!Y14:Y149)</f>
        <v>0</v>
      </c>
      <c r="G28" s="483">
        <f>SUMIF(mip!$D14:$D149,"overige materiële vaste activa",mip!Z14:Z149)</f>
        <v>0</v>
      </c>
      <c r="H28" s="483">
        <f>SUMIF(mip!$D14:$D149,"overige materiële vaste activa",mip!AA14:AA149)</f>
        <v>0</v>
      </c>
      <c r="I28" s="483">
        <f>SUMIF(mip!$D14:$D149,"overige materiële vaste activa",mip!AB14:AB149)</f>
        <v>0</v>
      </c>
      <c r="J28" s="483">
        <f>SUMIF(mip!$D14:$D149,"overige materiële vaste activa",mip!AC14:AC149)</f>
        <v>0</v>
      </c>
      <c r="K28" s="483">
        <f>SUMIF(mip!$D14:$D149,"overige materiële vaste activa",mip!AD14:AD149)</f>
        <v>0</v>
      </c>
      <c r="L28" s="63"/>
      <c r="M28" s="33"/>
    </row>
    <row r="29" spans="2:13" ht="14.45" customHeight="1" x14ac:dyDescent="0.2">
      <c r="B29" s="301"/>
      <c r="C29" s="304"/>
      <c r="D29" s="305" t="s">
        <v>64</v>
      </c>
      <c r="E29" s="62"/>
      <c r="F29" s="472">
        <f t="shared" ref="F29:K29" si="2">SUM(F23:F28)</f>
        <v>0</v>
      </c>
      <c r="G29" s="472">
        <f t="shared" si="2"/>
        <v>0</v>
      </c>
      <c r="H29" s="472">
        <f t="shared" si="2"/>
        <v>0</v>
      </c>
      <c r="I29" s="472">
        <f t="shared" si="2"/>
        <v>0</v>
      </c>
      <c r="J29" s="472">
        <f t="shared" si="2"/>
        <v>0</v>
      </c>
      <c r="K29" s="472">
        <f t="shared" si="2"/>
        <v>0</v>
      </c>
      <c r="L29" s="63"/>
      <c r="M29" s="33"/>
    </row>
    <row r="30" spans="2:13" ht="14.45" customHeight="1" x14ac:dyDescent="0.2">
      <c r="B30" s="301"/>
      <c r="C30" s="306"/>
      <c r="D30" s="244"/>
      <c r="E30" s="72"/>
      <c r="F30" s="72"/>
      <c r="G30" s="72"/>
      <c r="H30" s="72"/>
      <c r="I30" s="72"/>
      <c r="J30" s="72"/>
      <c r="K30" s="72"/>
      <c r="L30" s="74"/>
      <c r="M30" s="33"/>
    </row>
    <row r="31" spans="2:13" ht="14.45" customHeight="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2:13" ht="14.45" customHeight="1" x14ac:dyDescent="0.2">
      <c r="B32" s="31"/>
      <c r="C32" s="56"/>
      <c r="D32" s="234"/>
      <c r="E32" s="57"/>
      <c r="F32" s="57"/>
      <c r="G32" s="57"/>
      <c r="H32" s="307"/>
      <c r="I32" s="57"/>
      <c r="J32" s="57"/>
      <c r="K32" s="57"/>
      <c r="L32" s="150"/>
      <c r="M32" s="33"/>
    </row>
    <row r="33" spans="2:13" ht="14.45" customHeight="1" x14ac:dyDescent="0.2">
      <c r="B33" s="301"/>
      <c r="C33" s="304"/>
      <c r="D33" s="430" t="s">
        <v>55</v>
      </c>
      <c r="E33" s="62"/>
      <c r="F33" s="62"/>
      <c r="G33" s="62"/>
      <c r="H33" s="62"/>
      <c r="I33" s="62"/>
      <c r="J33" s="62"/>
      <c r="K33" s="62"/>
      <c r="L33" s="63"/>
      <c r="M33" s="33"/>
    </row>
    <row r="34" spans="2:13" ht="14.45" customHeight="1" x14ac:dyDescent="0.2">
      <c r="B34" s="301"/>
      <c r="C34" s="304"/>
      <c r="D34" s="61" t="s">
        <v>43</v>
      </c>
      <c r="E34" s="62"/>
      <c r="F34" s="491">
        <f>SUMIF(mip!$D14:$D149,"gebouwen en terreinen",mip!R14:R149)</f>
        <v>0</v>
      </c>
      <c r="G34" s="495">
        <f>SUMIF(mip!$D14:$D149,"gebouwen en terreinen",mip!S14:S149)</f>
        <v>0</v>
      </c>
      <c r="H34" s="495">
        <f>SUMIF(mip!$D14:$D149,"gebouwen en terreinen",mip!T14:T149)</f>
        <v>0</v>
      </c>
      <c r="I34" s="495">
        <f>SUMIF(mip!$D14:$D149,"gebouwen en terreinen",mip!U14:U149)</f>
        <v>0</v>
      </c>
      <c r="J34" s="495">
        <f>SUMIF(mip!$D14:$D149,"gebouwen en terreinen",mip!V14:V149)</f>
        <v>0</v>
      </c>
      <c r="K34" s="495">
        <f>SUMIF(mip!$D14:$D149,"gebouwen en terreinen",mip!W14:W149)</f>
        <v>0</v>
      </c>
      <c r="L34" s="63"/>
      <c r="M34" s="33"/>
    </row>
    <row r="35" spans="2:13" ht="14.45" customHeight="1" x14ac:dyDescent="0.2">
      <c r="B35" s="301"/>
      <c r="C35" s="304"/>
      <c r="D35" s="61" t="s">
        <v>44</v>
      </c>
      <c r="E35" s="62"/>
      <c r="F35" s="483">
        <f>SUMIF(mip!$D14:$D149,"inventaris en apparatuur",mip!R14:R149)</f>
        <v>0</v>
      </c>
      <c r="G35" s="495">
        <f>SUMIF(mip!$D14:$D149,"inventaris en apparatuur",mip!S14:S149)</f>
        <v>0</v>
      </c>
      <c r="H35" s="495">
        <f>SUMIF(mip!$D14:$D149,"inventaris en apparatuur",mip!T14:T149)</f>
        <v>0</v>
      </c>
      <c r="I35" s="495">
        <f>SUMIF(mip!$D14:$D149,"inventaris en apparatuur",mip!U14:U149)</f>
        <v>0</v>
      </c>
      <c r="J35" s="495">
        <f>SUMIF(mip!$D14:$D149,"inventaris en apparatuur",mip!V14:V149)</f>
        <v>0</v>
      </c>
      <c r="K35" s="495">
        <f>SUMIF(mip!$D14:$D149,"inventaris en apparatuur",mip!W14:W149)</f>
        <v>0</v>
      </c>
      <c r="L35" s="63"/>
      <c r="M35" s="33"/>
    </row>
    <row r="36" spans="2:13" ht="14.45" customHeight="1" x14ac:dyDescent="0.2">
      <c r="B36" s="301"/>
      <c r="C36" s="304"/>
      <c r="D36" s="174" t="s">
        <v>119</v>
      </c>
      <c r="E36" s="62"/>
      <c r="F36" s="483">
        <f>SUMIF(mip!$D14:$D149,"meubilair",mip!R14:R149)</f>
        <v>0</v>
      </c>
      <c r="G36" s="495">
        <f>SUMIF(mip!$D14:$D149,"meubilair",mip!S14:S149)</f>
        <v>0</v>
      </c>
      <c r="H36" s="495">
        <f>SUMIF(mip!$D14:$D149,"meubilair",mip!T14:T149)</f>
        <v>0</v>
      </c>
      <c r="I36" s="495">
        <f>SUMIF(mip!$D14:$D149,"meubilair",mip!U14:U149)</f>
        <v>0</v>
      </c>
      <c r="J36" s="495">
        <f>SUMIF(mip!$D14:$D149,"meubilair",mip!V14:V149)</f>
        <v>0</v>
      </c>
      <c r="K36" s="495">
        <f>SUMIF(mip!$D14:$D149,"meubilair",mip!W14:W149)</f>
        <v>0</v>
      </c>
      <c r="L36" s="63"/>
      <c r="M36" s="33"/>
    </row>
    <row r="37" spans="2:13" ht="14.45" customHeight="1" x14ac:dyDescent="0.2">
      <c r="B37" s="301"/>
      <c r="C37" s="304"/>
      <c r="D37" s="174" t="s">
        <v>120</v>
      </c>
      <c r="E37" s="62"/>
      <c r="F37" s="483">
        <f>SUMIF(mip!$D14:$D149,"ICT",mip!R14:R149)</f>
        <v>0</v>
      </c>
      <c r="G37" s="495">
        <f>SUMIF(mip!$D14:$D149,"ICT",mip!S14:S149)</f>
        <v>0</v>
      </c>
      <c r="H37" s="495">
        <f>SUMIF(mip!$D14:$D149,"ICT",mip!T14:T149)</f>
        <v>0</v>
      </c>
      <c r="I37" s="495">
        <f>SUMIF(mip!$D14:$D149,"ICT",mip!U14:U149)</f>
        <v>0</v>
      </c>
      <c r="J37" s="495">
        <f>SUMIF(mip!$D14:$D149,"ICT",mip!V14:V149)</f>
        <v>0</v>
      </c>
      <c r="K37" s="495">
        <f>SUMIF(mip!$D14:$D149,"ICT",mip!W14:W149)</f>
        <v>0</v>
      </c>
      <c r="L37" s="63"/>
      <c r="M37" s="33"/>
    </row>
    <row r="38" spans="2:13" ht="14.45" customHeight="1" x14ac:dyDescent="0.2">
      <c r="B38" s="301"/>
      <c r="C38" s="304"/>
      <c r="D38" s="61" t="s">
        <v>57</v>
      </c>
      <c r="E38" s="62"/>
      <c r="F38" s="483">
        <f>SUMIF(mip!$D14:$D149,"Leermiddelen PO",mip!R14:R149)</f>
        <v>0</v>
      </c>
      <c r="G38" s="495">
        <f>SUMIF(mip!$D14:$D149,"Leermiddelen PO",mip!S14:S149)</f>
        <v>0</v>
      </c>
      <c r="H38" s="495">
        <f>SUMIF(mip!$D14:$D149,"Leermiddelen PO",mip!T14:T149)</f>
        <v>0</v>
      </c>
      <c r="I38" s="495">
        <f>SUMIF(mip!$D14:$D149,"Leermiddelen PO",mip!U14:U149)</f>
        <v>0</v>
      </c>
      <c r="J38" s="495">
        <f>SUMIF(mip!$D14:$D149,"Leermiddelen PO",mip!V14:V149)</f>
        <v>0</v>
      </c>
      <c r="K38" s="495">
        <f>SUMIF(mip!$D14:$D149,"Leermiddelen PO",mip!W14:W149)</f>
        <v>0</v>
      </c>
      <c r="L38" s="63"/>
      <c r="M38" s="33"/>
    </row>
    <row r="39" spans="2:13" ht="14.45" customHeight="1" x14ac:dyDescent="0.2">
      <c r="B39" s="301"/>
      <c r="C39" s="304"/>
      <c r="D39" s="61" t="s">
        <v>45</v>
      </c>
      <c r="E39" s="62"/>
      <c r="F39" s="483">
        <f>SUMIF(mip!$D14:$D149,"overige materiële vaste activa",mip!R14:R149)</f>
        <v>0</v>
      </c>
      <c r="G39" s="495">
        <f>SUMIF(mip!$D14:$D149,"overige materiële vaste activa",mip!S14:S149)</f>
        <v>0</v>
      </c>
      <c r="H39" s="495">
        <f>SUMIF(mip!$D14:$D149,"overige materiële vaste activa",mip!T14:T149)</f>
        <v>0</v>
      </c>
      <c r="I39" s="495">
        <f>SUMIF(mip!$D14:$D149,"overige materiële vaste activa",mip!U14:U149)</f>
        <v>0</v>
      </c>
      <c r="J39" s="495">
        <f>SUMIF(mip!$D14:$D149,"overige materiële vaste activa",mip!V14:V149)</f>
        <v>0</v>
      </c>
      <c r="K39" s="495">
        <f>SUMIF(mip!$D14:$D149,"overige materiële vaste activa",mip!W14:W149)</f>
        <v>0</v>
      </c>
      <c r="L39" s="63"/>
      <c r="M39" s="33"/>
    </row>
    <row r="40" spans="2:13" ht="14.45" hidden="1" customHeight="1" x14ac:dyDescent="0.2">
      <c r="B40" s="267"/>
      <c r="C40" s="308"/>
      <c r="D40" s="309"/>
      <c r="E40" s="310"/>
      <c r="F40" s="493">
        <f t="shared" ref="F40:K40" si="3">SUM(F34:F39)</f>
        <v>0</v>
      </c>
      <c r="G40" s="493">
        <f t="shared" si="3"/>
        <v>0</v>
      </c>
      <c r="H40" s="493">
        <f t="shared" si="3"/>
        <v>0</v>
      </c>
      <c r="I40" s="493">
        <f t="shared" si="3"/>
        <v>0</v>
      </c>
      <c r="J40" s="493">
        <f t="shared" si="3"/>
        <v>0</v>
      </c>
      <c r="K40" s="493">
        <f t="shared" si="3"/>
        <v>0</v>
      </c>
      <c r="L40" s="311"/>
      <c r="M40" s="281"/>
    </row>
    <row r="41" spans="2:13" ht="14.45" hidden="1" customHeight="1" x14ac:dyDescent="0.2">
      <c r="B41" s="301"/>
      <c r="C41" s="304"/>
      <c r="D41" s="430" t="s">
        <v>257</v>
      </c>
      <c r="E41" s="62"/>
      <c r="F41" s="62"/>
      <c r="G41" s="62"/>
      <c r="H41" s="62"/>
      <c r="I41" s="62"/>
      <c r="J41" s="62"/>
      <c r="K41" s="62"/>
      <c r="L41" s="63"/>
      <c r="M41" s="33"/>
    </row>
    <row r="42" spans="2:13" ht="14.45" hidden="1" customHeight="1" x14ac:dyDescent="0.2">
      <c r="B42" s="301"/>
      <c r="C42" s="304"/>
      <c r="D42" s="61" t="s">
        <v>43</v>
      </c>
      <c r="E42" s="62"/>
      <c r="F42" s="198">
        <v>0</v>
      </c>
      <c r="G42" s="203">
        <v>0</v>
      </c>
      <c r="H42" s="203">
        <v>0</v>
      </c>
      <c r="I42" s="203">
        <v>0</v>
      </c>
      <c r="J42" s="203">
        <v>0</v>
      </c>
      <c r="K42" s="203">
        <v>0</v>
      </c>
      <c r="L42" s="63"/>
      <c r="M42" s="33"/>
    </row>
    <row r="43" spans="2:13" ht="14.45" hidden="1" customHeight="1" x14ac:dyDescent="0.2">
      <c r="B43" s="301"/>
      <c r="C43" s="304"/>
      <c r="D43" s="61" t="s">
        <v>44</v>
      </c>
      <c r="E43" s="62"/>
      <c r="F43" s="75">
        <v>0</v>
      </c>
      <c r="G43" s="203">
        <v>0</v>
      </c>
      <c r="H43" s="203">
        <v>0</v>
      </c>
      <c r="I43" s="203">
        <v>0</v>
      </c>
      <c r="J43" s="203">
        <v>0</v>
      </c>
      <c r="K43" s="203">
        <v>0</v>
      </c>
      <c r="L43" s="63"/>
      <c r="M43" s="33"/>
    </row>
    <row r="44" spans="2:13" ht="14.45" hidden="1" customHeight="1" x14ac:dyDescent="0.2">
      <c r="B44" s="301"/>
      <c r="C44" s="304"/>
      <c r="D44" s="174" t="s">
        <v>119</v>
      </c>
      <c r="E44" s="62"/>
      <c r="F44" s="75">
        <v>0</v>
      </c>
      <c r="G44" s="203">
        <v>0</v>
      </c>
      <c r="H44" s="203">
        <v>0</v>
      </c>
      <c r="I44" s="203">
        <v>0</v>
      </c>
      <c r="J44" s="203">
        <v>0</v>
      </c>
      <c r="K44" s="203">
        <v>0</v>
      </c>
      <c r="L44" s="63"/>
      <c r="M44" s="33"/>
    </row>
    <row r="45" spans="2:13" ht="14.45" hidden="1" customHeight="1" x14ac:dyDescent="0.2">
      <c r="B45" s="301"/>
      <c r="C45" s="304"/>
      <c r="D45" s="174" t="s">
        <v>120</v>
      </c>
      <c r="E45" s="62"/>
      <c r="F45" s="75">
        <v>0</v>
      </c>
      <c r="G45" s="203">
        <v>0</v>
      </c>
      <c r="H45" s="203">
        <v>0</v>
      </c>
      <c r="I45" s="203">
        <v>0</v>
      </c>
      <c r="J45" s="203">
        <v>0</v>
      </c>
      <c r="K45" s="203">
        <v>0</v>
      </c>
      <c r="L45" s="63"/>
      <c r="M45" s="33"/>
    </row>
    <row r="46" spans="2:13" ht="14.45" hidden="1" customHeight="1" x14ac:dyDescent="0.2">
      <c r="B46" s="301"/>
      <c r="C46" s="304"/>
      <c r="D46" s="61" t="s">
        <v>57</v>
      </c>
      <c r="E46" s="62"/>
      <c r="F46" s="75">
        <v>0</v>
      </c>
      <c r="G46" s="203">
        <v>0</v>
      </c>
      <c r="H46" s="203">
        <v>0</v>
      </c>
      <c r="I46" s="203">
        <v>0</v>
      </c>
      <c r="J46" s="203">
        <v>0</v>
      </c>
      <c r="K46" s="203">
        <v>0</v>
      </c>
      <c r="L46" s="63"/>
      <c r="M46" s="33"/>
    </row>
    <row r="47" spans="2:13" ht="14.45" hidden="1" customHeight="1" x14ac:dyDescent="0.2">
      <c r="B47" s="301"/>
      <c r="C47" s="304"/>
      <c r="D47" s="61" t="s">
        <v>45</v>
      </c>
      <c r="E47" s="62"/>
      <c r="F47" s="75">
        <v>0</v>
      </c>
      <c r="G47" s="203">
        <v>0</v>
      </c>
      <c r="H47" s="203">
        <v>0</v>
      </c>
      <c r="I47" s="203">
        <v>0</v>
      </c>
      <c r="J47" s="203">
        <v>0</v>
      </c>
      <c r="K47" s="203">
        <v>0</v>
      </c>
      <c r="L47" s="63"/>
      <c r="M47" s="33"/>
    </row>
    <row r="48" spans="2:13" ht="14.45" hidden="1" customHeight="1" x14ac:dyDescent="0.2">
      <c r="B48" s="267"/>
      <c r="C48" s="308"/>
      <c r="D48" s="309"/>
      <c r="E48" s="310"/>
      <c r="F48" s="493">
        <f t="shared" ref="F48:K48" si="4">SUM(F42:F47)</f>
        <v>0</v>
      </c>
      <c r="G48" s="493">
        <f t="shared" si="4"/>
        <v>0</v>
      </c>
      <c r="H48" s="493">
        <f t="shared" si="4"/>
        <v>0</v>
      </c>
      <c r="I48" s="493">
        <f t="shared" si="4"/>
        <v>0</v>
      </c>
      <c r="J48" s="493">
        <f t="shared" si="4"/>
        <v>0</v>
      </c>
      <c r="K48" s="493">
        <f t="shared" si="4"/>
        <v>0</v>
      </c>
      <c r="L48" s="311"/>
      <c r="M48" s="281"/>
    </row>
    <row r="49" spans="2:13" ht="14.45" hidden="1" customHeight="1" x14ac:dyDescent="0.2">
      <c r="B49" s="31"/>
      <c r="C49" s="60"/>
      <c r="D49" s="62"/>
      <c r="E49" s="62"/>
      <c r="F49" s="62"/>
      <c r="G49" s="62"/>
      <c r="H49" s="70"/>
      <c r="I49" s="62"/>
      <c r="J49" s="62"/>
      <c r="K49" s="62"/>
      <c r="L49" s="63"/>
      <c r="M49" s="33"/>
    </row>
    <row r="50" spans="2:13" s="85" customFormat="1" ht="14.45" customHeight="1" x14ac:dyDescent="0.2">
      <c r="B50" s="312"/>
      <c r="C50" s="313"/>
      <c r="D50" s="314" t="s">
        <v>66</v>
      </c>
      <c r="E50" s="314"/>
      <c r="F50" s="494">
        <f t="shared" ref="F50:K50" si="5">F40+F48</f>
        <v>0</v>
      </c>
      <c r="G50" s="494">
        <f t="shared" si="5"/>
        <v>0</v>
      </c>
      <c r="H50" s="494">
        <f t="shared" si="5"/>
        <v>0</v>
      </c>
      <c r="I50" s="494">
        <f t="shared" si="5"/>
        <v>0</v>
      </c>
      <c r="J50" s="494">
        <f t="shared" si="5"/>
        <v>0</v>
      </c>
      <c r="K50" s="494">
        <f t="shared" si="5"/>
        <v>0</v>
      </c>
      <c r="L50" s="315"/>
      <c r="M50" s="316"/>
    </row>
    <row r="51" spans="2:13" ht="14.45" customHeight="1" x14ac:dyDescent="0.2">
      <c r="B51" s="31"/>
      <c r="C51" s="71"/>
      <c r="D51" s="72"/>
      <c r="E51" s="72"/>
      <c r="F51" s="72"/>
      <c r="G51" s="72"/>
      <c r="H51" s="185"/>
      <c r="I51" s="72"/>
      <c r="J51" s="72"/>
      <c r="K51" s="72"/>
      <c r="L51" s="74"/>
      <c r="M51" s="33"/>
    </row>
    <row r="52" spans="2:13" ht="14.45" customHeight="1" x14ac:dyDescent="0.2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/>
    </row>
    <row r="53" spans="2:13" ht="14.45" customHeight="1" x14ac:dyDescent="0.2">
      <c r="B53" s="301"/>
      <c r="C53" s="302"/>
      <c r="D53" s="303"/>
      <c r="E53" s="57"/>
      <c r="F53" s="57"/>
      <c r="G53" s="57"/>
      <c r="H53" s="57"/>
      <c r="I53" s="57"/>
      <c r="J53" s="57"/>
      <c r="K53" s="57"/>
      <c r="L53" s="150"/>
      <c r="M53" s="33"/>
    </row>
    <row r="54" spans="2:13" ht="14.45" customHeight="1" x14ac:dyDescent="0.2">
      <c r="B54" s="301"/>
      <c r="C54" s="304"/>
      <c r="D54" s="430" t="s">
        <v>60</v>
      </c>
      <c r="E54" s="62"/>
      <c r="F54" s="62"/>
      <c r="G54" s="62"/>
      <c r="H54" s="62"/>
      <c r="I54" s="62"/>
      <c r="J54" s="62"/>
      <c r="K54" s="62"/>
      <c r="L54" s="63"/>
      <c r="M54" s="33"/>
    </row>
    <row r="55" spans="2:13" ht="14.45" customHeight="1" x14ac:dyDescent="0.2">
      <c r="B55" s="301"/>
      <c r="C55" s="304"/>
      <c r="D55" s="61" t="s">
        <v>43</v>
      </c>
      <c r="E55" s="62"/>
      <c r="F55" s="495">
        <f t="shared" ref="F55:J60" si="6">F12+F23-F34-F42</f>
        <v>0</v>
      </c>
      <c r="G55" s="495">
        <f t="shared" si="6"/>
        <v>0</v>
      </c>
      <c r="H55" s="495">
        <f t="shared" si="6"/>
        <v>0</v>
      </c>
      <c r="I55" s="495">
        <f t="shared" si="6"/>
        <v>0</v>
      </c>
      <c r="J55" s="495">
        <f t="shared" si="6"/>
        <v>0</v>
      </c>
      <c r="K55" s="495">
        <f t="shared" ref="K55" si="7">K12+K23-K34-K42</f>
        <v>0</v>
      </c>
      <c r="L55" s="63"/>
      <c r="M55" s="33"/>
    </row>
    <row r="56" spans="2:13" ht="14.45" customHeight="1" x14ac:dyDescent="0.2">
      <c r="B56" s="301"/>
      <c r="C56" s="304"/>
      <c r="D56" s="61" t="s">
        <v>44</v>
      </c>
      <c r="E56" s="62"/>
      <c r="F56" s="495">
        <f t="shared" si="6"/>
        <v>0</v>
      </c>
      <c r="G56" s="495">
        <f t="shared" si="6"/>
        <v>0</v>
      </c>
      <c r="H56" s="495">
        <f t="shared" si="6"/>
        <v>0</v>
      </c>
      <c r="I56" s="495">
        <f t="shared" si="6"/>
        <v>0</v>
      </c>
      <c r="J56" s="495">
        <f t="shared" si="6"/>
        <v>0</v>
      </c>
      <c r="K56" s="495">
        <f t="shared" ref="K56" si="8">K13+K24-K35-K43</f>
        <v>0</v>
      </c>
      <c r="L56" s="63"/>
      <c r="M56" s="33"/>
    </row>
    <row r="57" spans="2:13" ht="14.45" customHeight="1" x14ac:dyDescent="0.2">
      <c r="B57" s="301"/>
      <c r="C57" s="304"/>
      <c r="D57" s="174" t="s">
        <v>119</v>
      </c>
      <c r="E57" s="62"/>
      <c r="F57" s="495">
        <f t="shared" si="6"/>
        <v>0</v>
      </c>
      <c r="G57" s="495">
        <f t="shared" si="6"/>
        <v>0</v>
      </c>
      <c r="H57" s="495">
        <f t="shared" si="6"/>
        <v>0</v>
      </c>
      <c r="I57" s="495">
        <f t="shared" si="6"/>
        <v>0</v>
      </c>
      <c r="J57" s="495">
        <f t="shared" si="6"/>
        <v>0</v>
      </c>
      <c r="K57" s="495">
        <f t="shared" ref="K57" si="9">K14+K25-K36-K44</f>
        <v>0</v>
      </c>
      <c r="L57" s="63"/>
      <c r="M57" s="33"/>
    </row>
    <row r="58" spans="2:13" ht="14.45" customHeight="1" x14ac:dyDescent="0.2">
      <c r="B58" s="301"/>
      <c r="C58" s="304"/>
      <c r="D58" s="174" t="s">
        <v>120</v>
      </c>
      <c r="E58" s="62"/>
      <c r="F58" s="495">
        <f t="shared" si="6"/>
        <v>0</v>
      </c>
      <c r="G58" s="495">
        <f t="shared" si="6"/>
        <v>0</v>
      </c>
      <c r="H58" s="495">
        <f t="shared" si="6"/>
        <v>0</v>
      </c>
      <c r="I58" s="495">
        <f t="shared" si="6"/>
        <v>0</v>
      </c>
      <c r="J58" s="495">
        <f t="shared" si="6"/>
        <v>0</v>
      </c>
      <c r="K58" s="495">
        <f t="shared" ref="K58" si="10">K15+K26-K37-K45</f>
        <v>0</v>
      </c>
      <c r="L58" s="63"/>
      <c r="M58" s="33"/>
    </row>
    <row r="59" spans="2:13" ht="14.45" customHeight="1" x14ac:dyDescent="0.2">
      <c r="B59" s="301"/>
      <c r="C59" s="304"/>
      <c r="D59" s="61" t="s">
        <v>57</v>
      </c>
      <c r="E59" s="62"/>
      <c r="F59" s="495">
        <f t="shared" si="6"/>
        <v>0</v>
      </c>
      <c r="G59" s="495">
        <f t="shared" si="6"/>
        <v>0</v>
      </c>
      <c r="H59" s="495">
        <f t="shared" si="6"/>
        <v>0</v>
      </c>
      <c r="I59" s="495">
        <f t="shared" si="6"/>
        <v>0</v>
      </c>
      <c r="J59" s="495">
        <f t="shared" si="6"/>
        <v>0</v>
      </c>
      <c r="K59" s="495">
        <f t="shared" ref="K59" si="11">K16+K27-K38-K46</f>
        <v>0</v>
      </c>
      <c r="L59" s="63"/>
      <c r="M59" s="33"/>
    </row>
    <row r="60" spans="2:13" ht="14.45" customHeight="1" x14ac:dyDescent="0.2">
      <c r="B60" s="301"/>
      <c r="C60" s="304"/>
      <c r="D60" s="61" t="s">
        <v>45</v>
      </c>
      <c r="E60" s="62"/>
      <c r="F60" s="495">
        <f t="shared" si="6"/>
        <v>0</v>
      </c>
      <c r="G60" s="495">
        <f t="shared" si="6"/>
        <v>0</v>
      </c>
      <c r="H60" s="495">
        <f t="shared" si="6"/>
        <v>0</v>
      </c>
      <c r="I60" s="495">
        <f t="shared" si="6"/>
        <v>0</v>
      </c>
      <c r="J60" s="495">
        <f t="shared" si="6"/>
        <v>0</v>
      </c>
      <c r="K60" s="495">
        <f t="shared" ref="K60" si="12">K17+K28-K39-K47</f>
        <v>0</v>
      </c>
      <c r="L60" s="63"/>
      <c r="M60" s="33"/>
    </row>
    <row r="61" spans="2:13" ht="14.45" customHeight="1" x14ac:dyDescent="0.2">
      <c r="B61" s="317"/>
      <c r="C61" s="318"/>
      <c r="D61" s="305" t="s">
        <v>64</v>
      </c>
      <c r="E61" s="314"/>
      <c r="F61" s="494">
        <f t="shared" ref="F61:K61" si="13">SUM(F55:F60)</f>
        <v>0</v>
      </c>
      <c r="G61" s="494">
        <f t="shared" si="13"/>
        <v>0</v>
      </c>
      <c r="H61" s="494">
        <f t="shared" si="13"/>
        <v>0</v>
      </c>
      <c r="I61" s="494">
        <f t="shared" si="13"/>
        <v>0</v>
      </c>
      <c r="J61" s="494">
        <f t="shared" si="13"/>
        <v>0</v>
      </c>
      <c r="K61" s="494">
        <f t="shared" si="13"/>
        <v>0</v>
      </c>
      <c r="L61" s="315"/>
      <c r="M61" s="316"/>
    </row>
    <row r="62" spans="2:13" ht="14.45" customHeight="1" x14ac:dyDescent="0.2">
      <c r="B62" s="31"/>
      <c r="C62" s="71"/>
      <c r="D62" s="72"/>
      <c r="E62" s="72"/>
      <c r="F62" s="72"/>
      <c r="G62" s="72"/>
      <c r="H62" s="72"/>
      <c r="I62" s="72"/>
      <c r="J62" s="72"/>
      <c r="K62" s="72"/>
      <c r="L62" s="74"/>
      <c r="M62" s="33"/>
    </row>
    <row r="63" spans="2:13" ht="14.45" customHeight="1" x14ac:dyDescent="0.2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3"/>
    </row>
    <row r="64" spans="2:13" ht="14.45" customHeight="1" x14ac:dyDescent="0.25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139" t="s">
        <v>214</v>
      </c>
      <c r="M64" s="55"/>
    </row>
  </sheetData>
  <sheetProtection algorithmName="SHA-512" hashValue="xU0sifGxLbJGVzIZucadbjXjaEobfwWmO5pncZE3zTqWmdCZ9JT4klu90CqBPsUq1odSDZaQIUqDrTI2h+9C1Q==" saltValue="7rc47VCoE7qCM+mu4kiw6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N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3" width="2.7109375" style="17" customWidth="1"/>
    <col min="4" max="4" width="40.7109375" style="17" customWidth="1"/>
    <col min="5" max="5" width="2.7109375" style="17" customWidth="1"/>
    <col min="6" max="6" width="14.85546875" style="17" hidden="1" customWidth="1"/>
    <col min="7" max="11" width="14.85546875" style="17" customWidth="1"/>
    <col min="12" max="12" width="14.85546875" style="17" hidden="1" customWidth="1"/>
    <col min="13" max="14" width="2.7109375" style="17" customWidth="1"/>
    <col min="15" max="16384" width="9.140625" style="17"/>
  </cols>
  <sheetData>
    <row r="1" spans="2:14" ht="12.75" customHeight="1" x14ac:dyDescent="0.2"/>
    <row r="2" spans="2:14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0"/>
    </row>
    <row r="3" spans="2:14" x14ac:dyDescent="0.2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2:14" ht="18.75" x14ac:dyDescent="0.3">
      <c r="B4" s="425"/>
      <c r="C4" s="388" t="s">
        <v>169</v>
      </c>
      <c r="D4" s="388"/>
      <c r="E4" s="359"/>
      <c r="F4" s="360"/>
      <c r="G4" s="360"/>
      <c r="H4" s="360"/>
      <c r="I4" s="359"/>
      <c r="J4" s="359"/>
      <c r="K4" s="359"/>
      <c r="L4" s="359"/>
      <c r="M4" s="32"/>
      <c r="N4" s="33"/>
    </row>
    <row r="5" spans="2:14" x14ac:dyDescent="0.2">
      <c r="B5" s="31"/>
      <c r="C5" s="32"/>
      <c r="D5" s="359"/>
      <c r="E5" s="359"/>
      <c r="F5" s="359"/>
      <c r="G5" s="359"/>
      <c r="H5" s="359"/>
      <c r="I5" s="359"/>
      <c r="J5" s="359"/>
      <c r="K5" s="359"/>
      <c r="L5" s="359"/>
      <c r="M5" s="32"/>
      <c r="N5" s="33"/>
    </row>
    <row r="6" spans="2:14" x14ac:dyDescent="0.2">
      <c r="B6" s="31"/>
      <c r="C6" s="32"/>
      <c r="D6" s="359"/>
      <c r="E6" s="76"/>
      <c r="F6" s="77"/>
      <c r="G6" s="77"/>
      <c r="H6" s="77"/>
      <c r="I6" s="77"/>
      <c r="J6" s="77"/>
      <c r="K6" s="77"/>
      <c r="L6" s="77"/>
      <c r="M6" s="42"/>
      <c r="N6" s="43"/>
    </row>
    <row r="7" spans="2:14" x14ac:dyDescent="0.2">
      <c r="B7" s="31"/>
      <c r="C7" s="32"/>
      <c r="D7" s="359"/>
      <c r="E7" s="76"/>
      <c r="F7" s="77"/>
      <c r="G7" s="77"/>
      <c r="H7" s="77"/>
      <c r="I7" s="77"/>
      <c r="J7" s="77"/>
      <c r="K7" s="77"/>
      <c r="L7" s="77"/>
      <c r="M7" s="42"/>
      <c r="N7" s="43"/>
    </row>
    <row r="8" spans="2:14" s="88" customFormat="1" x14ac:dyDescent="0.2">
      <c r="B8" s="291"/>
      <c r="C8" s="292"/>
      <c r="D8" s="361"/>
      <c r="E8" s="76"/>
      <c r="F8" s="432">
        <f>tab!C2</f>
        <v>0</v>
      </c>
      <c r="G8" s="432">
        <f>tab!D2</f>
        <v>2019</v>
      </c>
      <c r="H8" s="432">
        <f>tab!E2</f>
        <v>2020</v>
      </c>
      <c r="I8" s="432">
        <f>H8+1</f>
        <v>2021</v>
      </c>
      <c r="J8" s="432">
        <f>I8+1</f>
        <v>2022</v>
      </c>
      <c r="K8" s="432">
        <f>J8+1</f>
        <v>2023</v>
      </c>
      <c r="L8" s="432">
        <f>K8+1</f>
        <v>2024</v>
      </c>
      <c r="M8" s="293"/>
      <c r="N8" s="294"/>
    </row>
    <row r="9" spans="2:14" x14ac:dyDescent="0.2">
      <c r="B9" s="31"/>
      <c r="C9" s="32"/>
      <c r="D9" s="32"/>
      <c r="E9" s="41"/>
      <c r="F9" s="32"/>
      <c r="G9" s="32"/>
      <c r="H9" s="32"/>
      <c r="I9" s="32"/>
      <c r="J9" s="32"/>
      <c r="K9" s="32"/>
      <c r="L9" s="32"/>
      <c r="M9" s="42"/>
      <c r="N9" s="43"/>
    </row>
    <row r="10" spans="2:14" x14ac:dyDescent="0.2">
      <c r="B10" s="31"/>
      <c r="C10" s="56"/>
      <c r="D10" s="57"/>
      <c r="E10" s="343"/>
      <c r="F10" s="57"/>
      <c r="G10" s="57"/>
      <c r="H10" s="57"/>
      <c r="I10" s="57"/>
      <c r="J10" s="57"/>
      <c r="K10" s="57"/>
      <c r="L10" s="57"/>
      <c r="M10" s="344"/>
      <c r="N10" s="43"/>
    </row>
    <row r="11" spans="2:14" x14ac:dyDescent="0.2">
      <c r="B11" s="31"/>
      <c r="C11" s="60"/>
      <c r="D11" s="431" t="s">
        <v>215</v>
      </c>
      <c r="E11" s="345"/>
      <c r="F11" s="62"/>
      <c r="G11" s="62"/>
      <c r="H11" s="62"/>
      <c r="I11" s="62"/>
      <c r="J11" s="62"/>
      <c r="K11" s="62"/>
      <c r="L11" s="62"/>
      <c r="M11" s="346"/>
      <c r="N11" s="43"/>
    </row>
    <row r="12" spans="2:14" x14ac:dyDescent="0.2">
      <c r="B12" s="31"/>
      <c r="C12" s="60"/>
      <c r="D12" s="62"/>
      <c r="E12" s="345"/>
      <c r="F12" s="62"/>
      <c r="G12" s="62"/>
      <c r="H12" s="62"/>
      <c r="I12" s="62"/>
      <c r="J12" s="62"/>
      <c r="K12" s="62"/>
      <c r="L12" s="62"/>
      <c r="M12" s="346"/>
      <c r="N12" s="43"/>
    </row>
    <row r="13" spans="2:14" x14ac:dyDescent="0.2">
      <c r="B13" s="31"/>
      <c r="C13" s="60"/>
      <c r="D13" s="62" t="s">
        <v>170</v>
      </c>
      <c r="E13" s="345"/>
      <c r="F13" s="62"/>
      <c r="G13" s="62"/>
      <c r="H13" s="62"/>
      <c r="I13" s="62"/>
      <c r="J13" s="62"/>
      <c r="K13" s="62"/>
      <c r="L13" s="62"/>
      <c r="M13" s="346"/>
      <c r="N13" s="43"/>
    </row>
    <row r="14" spans="2:14" x14ac:dyDescent="0.2">
      <c r="B14" s="31"/>
      <c r="C14" s="60"/>
      <c r="D14" s="61" t="s">
        <v>227</v>
      </c>
      <c r="E14" s="62"/>
      <c r="F14" s="357">
        <v>0</v>
      </c>
      <c r="G14" s="357">
        <v>0</v>
      </c>
      <c r="H14" s="446">
        <f>'begr(bk)'!H26+'1'!F10+'2'!F10+'3'!F10+'4'!F10+'5'!F10+'6'!F10+'7'!F10+'8'!F10+'9'!F10+'10'!F10+'11'!F10+'12'!F10+'13'!F10+'14'!F10+'15'!F10+'16'!F10+'17'!F10+'18'!F10+'19'!F10+'20'!F10</f>
        <v>0</v>
      </c>
      <c r="I14" s="446">
        <f>'begr(bk)'!I26+'1'!G10+'2'!G10+'3'!G10+'4'!G10+'5'!G10+'6'!G10+'7'!G10+'8'!G10+'9'!G10+'10'!G10+'11'!G10+'12'!G10+'13'!G10+'14'!G10+'15'!G10+'16'!G10+'17'!G10+'18'!G10+'19'!G10+'20'!G10</f>
        <v>0</v>
      </c>
      <c r="J14" s="446">
        <f>'begr(bk)'!J26+'1'!H10+'2'!H10+'3'!H10+'4'!H10+'5'!H10+'6'!H10+'7'!H10+'8'!H10+'9'!H10+'10'!H10+'11'!H10+'12'!H10+'13'!H10+'14'!H10+'15'!H10+'16'!H10+'17'!H10+'18'!H10+'19'!H10+'20'!H10</f>
        <v>0</v>
      </c>
      <c r="K14" s="446">
        <f>'begr(bk)'!K26+'1'!I10+'2'!I10+'3'!I10+'4'!I10+'5'!I10+'6'!I10+'7'!I10+'8'!I10+'9'!I10+'10'!I10+'11'!I10+'12'!I10+'13'!I10+'14'!I10+'15'!I10+'16'!I10+'17'!I10+'18'!I10+'19'!I10+'20'!I10</f>
        <v>0</v>
      </c>
      <c r="L14" s="446">
        <f>'begr(bk)'!L26+'1'!I10+'2'!J10+'3'!J10+'4'!J10+'5'!J10+'6'!J10+'7'!J10+'8'!J10+'9'!J10+'10'!J10+'11'!J10+'12'!J10+'13'!J10+'14'!J10+'15'!J10+'16'!J10+'17'!J10+'18'!J10+'19'!J10+'20'!J10</f>
        <v>0</v>
      </c>
      <c r="M14" s="63"/>
      <c r="N14" s="33"/>
    </row>
    <row r="15" spans="2:14" x14ac:dyDescent="0.2">
      <c r="B15" s="31"/>
      <c r="C15" s="60"/>
      <c r="D15" s="61" t="s">
        <v>228</v>
      </c>
      <c r="E15" s="62"/>
      <c r="F15" s="357">
        <v>0</v>
      </c>
      <c r="G15" s="357">
        <v>0</v>
      </c>
      <c r="H15" s="449">
        <f>'begr(bk)'!H38+'1'!F11+'2'!F11+'3'!F11+'4'!F11+'5'!F11+'6'!F11+'7'!F11+'8'!F11+'9'!F11+'10'!F11+'11'!F11+'12'!F11+'13'!F11+'14'!F11+'15'!F11+'16'!F11+'17'!F11+'18'!F11+'19'!F11+'20'!F11</f>
        <v>0</v>
      </c>
      <c r="I15" s="449">
        <f>'begr(bk)'!I38+'1'!G11+'2'!G11+'3'!G11+'4'!G11+'5'!G11+'6'!G11+'7'!G11+'8'!G11+'9'!G11+'10'!G11+'11'!G11+'12'!G11+'13'!G11+'14'!G11+'15'!G11+'16'!G11+'17'!G11+'18'!G11+'19'!G11+'20'!G11</f>
        <v>0</v>
      </c>
      <c r="J15" s="449">
        <f>'begr(bk)'!J38+'1'!H11+'2'!H11+'3'!H11+'4'!H11+'5'!H11+'6'!H11+'7'!H11+'8'!H11+'9'!H11+'10'!H11+'11'!H11+'12'!H11+'13'!H11+'14'!H11+'15'!H11+'16'!H11+'17'!H11+'18'!H11+'19'!H11+'20'!H11</f>
        <v>0</v>
      </c>
      <c r="K15" s="449">
        <f>'begr(bk)'!K38+'1'!I11+'2'!I11+'3'!I11+'4'!I11+'5'!I11+'6'!I11+'7'!I11+'8'!I11+'9'!I11+'10'!I11+'11'!I11+'12'!I11+'13'!I11+'14'!I11+'15'!I11+'16'!I11+'17'!I11+'18'!I11+'19'!I11+'20'!I11</f>
        <v>0</v>
      </c>
      <c r="L15" s="449">
        <f>'begr(bk)'!L38+'1'!J11+'2'!J11+'3'!J11+'4'!J11+'5'!J11+'6'!J11+'7'!J11+'8'!J11+'9'!J11+'10'!J11+'11'!J11+'12'!J11+'13'!J11+'14'!J11+'15'!J11+'16'!J11+'17'!J11+'18'!J11+'19'!J11+'20'!J11</f>
        <v>0</v>
      </c>
      <c r="M15" s="63"/>
      <c r="N15" s="33"/>
    </row>
    <row r="16" spans="2:14" x14ac:dyDescent="0.2">
      <c r="B16" s="31"/>
      <c r="C16" s="60"/>
      <c r="D16" s="61" t="s">
        <v>229</v>
      </c>
      <c r="E16" s="62"/>
      <c r="F16" s="357">
        <v>0</v>
      </c>
      <c r="G16" s="357">
        <v>0</v>
      </c>
      <c r="H16" s="446">
        <f>'begr(bk)'!H44+'1'!F12+'2'!F12+'3'!F12+'4'!F12+'5'!F12+'6'!F12+'7'!F12+'8'!F12+'9'!F12+'10'!F12+'11'!F12+'12'!F12+'13'!F12+'14'!F12+'15'!F12+'16'!F12+'17'!F12+'18'!F12+'19'!F12+'20'!F12</f>
        <v>0</v>
      </c>
      <c r="I16" s="446">
        <f>'begr(bk)'!I44+'1'!G12+'2'!G12+'3'!G12+'4'!G12+'5'!G12+'6'!G12+'7'!G12+'8'!G12+'9'!G12+'10'!G12+'11'!G12+'12'!G12+'13'!G12+'14'!G12+'15'!G12+'16'!G12+'17'!G12+'18'!G12+'19'!G12+'20'!G12</f>
        <v>0</v>
      </c>
      <c r="J16" s="446">
        <f>'begr(bk)'!J44+'1'!H12+'2'!H12+'3'!H12+'4'!H12+'5'!H12+'6'!H12+'7'!H12+'8'!H12+'9'!H12+'10'!H12+'11'!H12+'12'!H12+'13'!H12+'14'!H12+'15'!H12+'16'!H12+'17'!H12+'18'!H12+'19'!H12+'20'!H12</f>
        <v>0</v>
      </c>
      <c r="K16" s="446">
        <f>'begr(bk)'!K44+'1'!I12+'2'!I12+'3'!I12+'4'!I12+'5'!I12+'6'!I12+'7'!I12+'8'!I12+'9'!I12+'10'!I12+'11'!I12+'12'!I12+'13'!I12+'14'!I12+'15'!I12+'16'!I12+'17'!I12+'18'!I12+'19'!I12+'20'!I12</f>
        <v>0</v>
      </c>
      <c r="L16" s="446">
        <f>'begr(bk)'!L44+'1'!J12+'2'!J12+'3'!J12+'4'!J12+'5'!J12+'6'!J12+'7'!J12+'8'!J12+'9'!J12+'10'!J12+'11'!J12+'12'!J12+'13'!J12+'14'!J12+'15'!J12+'16'!J12+'17'!J12+'18'!J12+'19'!J12+'20'!J12</f>
        <v>0</v>
      </c>
      <c r="M16" s="63"/>
      <c r="N16" s="33"/>
    </row>
    <row r="17" spans="2:14" x14ac:dyDescent="0.2">
      <c r="B17" s="31"/>
      <c r="C17" s="60"/>
      <c r="D17" s="61" t="s">
        <v>230</v>
      </c>
      <c r="E17" s="62"/>
      <c r="F17" s="357">
        <v>0</v>
      </c>
      <c r="G17" s="357">
        <v>0</v>
      </c>
      <c r="H17" s="446">
        <f>'begr(bk)'!H45+'1'!F13+'2'!F13+'3'!F13+'4'!F13+'5'!F13+'6'!F13+'7'!F13+'8'!F13+'9'!F13+'10'!F13+'11'!F13+'12'!F13+'13'!F13+'14'!F13+'15'!F13+'16'!F13+'17'!F13+'18'!F13+'19'!F13+'20'!F13</f>
        <v>0</v>
      </c>
      <c r="I17" s="446">
        <f>'begr(bk)'!I45+'1'!G13+'2'!G13+'3'!G13+'4'!G13+'5'!G13+'6'!G13+'7'!G13+'8'!G13+'9'!G13+'10'!G13+'11'!G13+'12'!G13+'13'!G13+'14'!G13+'15'!G13+'16'!G13+'17'!G13+'18'!G13+'19'!G13+'20'!G13</f>
        <v>0</v>
      </c>
      <c r="J17" s="446">
        <f>'begr(bk)'!J45+'1'!H13+'2'!H13+'3'!H13+'4'!H13+'5'!H13+'6'!H13+'7'!H13+'8'!H13+'9'!H13+'10'!H13+'11'!H13+'12'!H13+'13'!H13+'14'!H13+'15'!H13+'16'!H13+'17'!H13+'18'!H13+'19'!H13+'20'!H13</f>
        <v>0</v>
      </c>
      <c r="K17" s="446">
        <f>'begr(bk)'!K45+'1'!I13+'2'!I13+'3'!I13+'4'!I13+'5'!I13+'6'!I13+'7'!I13+'8'!I13+'9'!I13+'10'!I13+'11'!I13+'12'!I13+'13'!I13+'14'!I13+'15'!I13+'16'!I13+'17'!I13+'18'!I13+'19'!I13+'20'!I13</f>
        <v>0</v>
      </c>
      <c r="L17" s="446">
        <f>'begr(bk)'!L45+'1'!J13+'2'!J13+'3'!J13+'4'!J13+'5'!J13+'6'!J13+'7'!J13+'8'!J13+'9'!J13+'10'!J13+'11'!J13+'12'!J13+'13'!J13+'14'!J13+'15'!J13+'16'!J13+'17'!J13+'18'!J13+'19'!J13+'20'!J13</f>
        <v>0</v>
      </c>
      <c r="M17" s="63"/>
      <c r="N17" s="33"/>
    </row>
    <row r="18" spans="2:14" ht="12" customHeight="1" x14ac:dyDescent="0.2">
      <c r="B18" s="31"/>
      <c r="C18" s="60"/>
      <c r="D18" s="61" t="s">
        <v>231</v>
      </c>
      <c r="E18" s="62"/>
      <c r="F18" s="357">
        <v>0</v>
      </c>
      <c r="G18" s="357">
        <v>0</v>
      </c>
      <c r="H18" s="446">
        <f>'begr(bk)'!H54-'begr(bk)'!H45+'1'!F14+'2'!F14+'3'!F14+'4'!F14+'5'!F14+'6'!F14+'7'!F14+'8'!F14+'9'!F14+'10'!F14+'11'!F14+'12'!F14+'13'!F14+'14'!F14+'15'!F14+'16'!F14+'17'!F14+'18'!F14+'19'!F14+'20'!F14</f>
        <v>0</v>
      </c>
      <c r="I18" s="446">
        <f>'begr(bk)'!I54-'begr(bk)'!I45+'1'!G14+'2'!G14+'3'!G14+'4'!G14+'5'!G14+'6'!G14+'7'!G14+'8'!G14+'9'!G14+'10'!G14+'11'!G14+'12'!G14+'13'!G14+'14'!G14+'15'!G14+'16'!G14+'17'!G14+'18'!G14+'19'!G14+'20'!G14</f>
        <v>0</v>
      </c>
      <c r="J18" s="446">
        <f>'begr(bk)'!J54-'begr(bk)'!J45+'1'!H14+'2'!H14+'3'!H14+'4'!H14+'5'!H14+'6'!H14+'7'!H14+'8'!H14+'9'!H14+'10'!H14+'11'!H14+'12'!H14+'13'!H14+'14'!H14+'15'!H14+'16'!H14+'17'!H14+'18'!H14+'19'!H14+'20'!H14</f>
        <v>0</v>
      </c>
      <c r="K18" s="446">
        <f>'begr(bk)'!K54-'begr(bk)'!K45+'1'!I14+'2'!I14+'3'!I14+'4'!I14+'5'!I14+'6'!I14+'7'!I14+'8'!I14+'9'!I14+'10'!I14+'11'!I14+'12'!I14+'13'!I14+'14'!I14+'15'!I14+'16'!I14+'17'!I14+'18'!I14+'19'!I14+'20'!I14</f>
        <v>0</v>
      </c>
      <c r="L18" s="446">
        <f>'begr(bk)'!L54-'begr(bk)'!L45+'1'!J14+'2'!J14+'3'!J14+'4'!J14+'5'!J14+'6'!J14+'7'!J14+'8'!J14+'9'!J14+'10'!J14+'11'!J14+'12'!J14+'13'!J14+'14'!J14+'15'!J14+'16'!J14+'17'!J14+'18'!J14+'19'!J14+'20'!J14</f>
        <v>0</v>
      </c>
      <c r="M18" s="63"/>
      <c r="N18" s="33"/>
    </row>
    <row r="19" spans="2:14" s="85" customFormat="1" ht="12" customHeight="1" x14ac:dyDescent="0.2">
      <c r="B19" s="131"/>
      <c r="C19" s="60"/>
      <c r="D19" s="305"/>
      <c r="E19" s="314"/>
      <c r="F19" s="502">
        <f t="shared" ref="F19:K19" si="0">SUM(F14:F18)</f>
        <v>0</v>
      </c>
      <c r="G19" s="502">
        <f t="shared" si="0"/>
        <v>0</v>
      </c>
      <c r="H19" s="502">
        <f t="shared" si="0"/>
        <v>0</v>
      </c>
      <c r="I19" s="502">
        <f t="shared" si="0"/>
        <v>0</v>
      </c>
      <c r="J19" s="502">
        <f t="shared" si="0"/>
        <v>0</v>
      </c>
      <c r="K19" s="502">
        <f t="shared" si="0"/>
        <v>0</v>
      </c>
      <c r="L19" s="502">
        <f t="shared" ref="L19" si="1">SUM(L14:L18)</f>
        <v>0</v>
      </c>
      <c r="M19" s="63"/>
      <c r="N19" s="132"/>
    </row>
    <row r="20" spans="2:14" ht="12" customHeight="1" x14ac:dyDescent="0.2">
      <c r="B20" s="31"/>
      <c r="C20" s="347"/>
      <c r="D20" s="62" t="s">
        <v>171</v>
      </c>
      <c r="E20" s="314"/>
      <c r="F20" s="348"/>
      <c r="G20" s="348"/>
      <c r="H20" s="348"/>
      <c r="I20" s="348"/>
      <c r="J20" s="348"/>
      <c r="K20" s="348"/>
      <c r="L20" s="348"/>
      <c r="M20" s="63"/>
      <c r="N20" s="33"/>
    </row>
    <row r="21" spans="2:14" ht="12" customHeight="1" x14ac:dyDescent="0.2">
      <c r="B21" s="31"/>
      <c r="C21" s="60"/>
      <c r="D21" s="339" t="s">
        <v>77</v>
      </c>
      <c r="E21" s="310"/>
      <c r="F21" s="349">
        <v>0</v>
      </c>
      <c r="G21" s="349">
        <f>'begr(bk)'!G66+'1'!E15+'2'!E15+'3'!E15+'4'!E15+'5'!E15+'6'!E15+'7'!E15+'8'!E15+'9'!E15+'10'!E15+'11'!E15+'12'!E15+'13'!E15+'14'!E15+'15'!E15+'16'!E15+'17'!E15+'18'!E15+'19'!E15+'20'!E15</f>
        <v>0</v>
      </c>
      <c r="H21" s="349">
        <f>'begr(bk)'!H66+'1'!F15+'2'!F15+'3'!F15+'4'!F15+'5'!F15+'6'!F15+'7'!F15+'8'!F15+'9'!F15+'10'!F15+'11'!F15+'12'!F15+'13'!F15+'14'!F15+'15'!F15+'16'!F15+'17'!F15+'18'!F15+'19'!F15+'20'!F15</f>
        <v>153136.00000000003</v>
      </c>
      <c r="I21" s="349">
        <f>'begr(bk)'!I66+'1'!G15+'2'!G15+'3'!G15+'4'!G15+'5'!G15+'6'!G15+'7'!G15+'8'!G15+'9'!G15+'10'!G15+'11'!G15+'12'!G15+'13'!G15+'14'!G15+'15'!G15+'16'!G15+'17'!G15+'18'!G15+'19'!G15+'20'!G15</f>
        <v>154739.20000000001</v>
      </c>
      <c r="J21" s="349">
        <f>'begr(bk)'!J66+'1'!H15+'2'!H15+'3'!H15+'4'!H15+'5'!H15+'6'!H15+'7'!H15+'8'!H15+'9'!H15+'10'!H15+'11'!H15+'12'!H15+'13'!H15+'14'!H15+'15'!H15+'16'!H15+'17'!H15+'18'!H15+'19'!H15+'20'!H15</f>
        <v>159564.79999999999</v>
      </c>
      <c r="K21" s="349">
        <f>'begr(bk)'!K66+'1'!I15+'2'!I15+'3'!I15+'4'!I15+'5'!I15+'6'!I15+'7'!I15+'8'!I15+'9'!I15+'10'!I15+'11'!I15+'12'!I15+'13'!I15+'14'!I15+'15'!I15+'16'!I15+'17'!I15+'18'!I15+'19'!I15+'20'!I15</f>
        <v>164536</v>
      </c>
      <c r="L21" s="349">
        <f>'begr(bk)'!L66+'1'!J15+'2'!J15+'3'!J15+'4'!J15+'5'!J15+'6'!J15+'7'!J15+'8'!J15+'9'!J15+'10'!J15+'11'!J15+'12'!J15+'13'!J15+'14'!J15+'15'!J15+'16'!J15+'17'!J15+'18'!J15+'19'!J15+'20'!J15</f>
        <v>168441.60000000003</v>
      </c>
      <c r="M21" s="63"/>
      <c r="N21" s="33"/>
    </row>
    <row r="22" spans="2:14" ht="12" customHeight="1" x14ac:dyDescent="0.2">
      <c r="B22" s="31"/>
      <c r="C22" s="60"/>
      <c r="D22" s="350" t="s">
        <v>74</v>
      </c>
      <c r="E22" s="310"/>
      <c r="F22" s="349">
        <v>0</v>
      </c>
      <c r="G22" s="349">
        <f>'begr(bk)'!G90+'1'!E16+'2'!E16+'3'!E16+'4'!E16+'5'!E16+'6'!E16+'7'!E16+'8'!E16+'9'!E16+'10'!E16+'11'!E16+'12'!E16+'13'!E16+'14'!E16+'15'!E16+'16'!E16+'17'!E16+'18'!E16+'19'!E16+'20'!E16</f>
        <v>0</v>
      </c>
      <c r="H22" s="349">
        <f>'begr(bk)'!H90+'1'!F16+'2'!F16+'3'!F16+'4'!F16+'5'!F16+'6'!F16+'7'!F16+'8'!F16+'9'!F16+'10'!F16+'11'!F16+'12'!F16+'13'!F16+'14'!F16+'15'!F16+'16'!F16+'17'!F16+'18'!F16+'19'!F16+'20'!F16</f>
        <v>0</v>
      </c>
      <c r="I22" s="349">
        <f>'begr(bk)'!I90+'1'!G16+'2'!G16+'3'!G16+'4'!G16+'5'!G16+'6'!G16+'7'!G16+'8'!G16+'9'!G16+'10'!G16+'11'!G16+'12'!G16+'13'!G16+'14'!G16+'15'!G16+'16'!G16+'17'!G16+'18'!G16+'19'!G16+'20'!G16</f>
        <v>0</v>
      </c>
      <c r="J22" s="349">
        <f>'begr(bk)'!J90+'1'!H16+'2'!H16+'3'!H16+'4'!H16+'5'!H16+'6'!H16+'7'!H16+'8'!H16+'9'!H16+'10'!H16+'11'!H16+'12'!H16+'13'!H16+'14'!H16+'15'!H16+'16'!H16+'17'!H16+'18'!H16+'19'!H16+'20'!H16</f>
        <v>0</v>
      </c>
      <c r="K22" s="349">
        <f>'begr(bk)'!K90+'1'!I16+'2'!I16+'3'!I16+'4'!I16+'5'!I16+'6'!I16+'7'!I16+'8'!I16+'9'!I16+'10'!I16+'11'!I16+'12'!I16+'13'!I16+'14'!I16+'15'!I16+'16'!I16+'17'!I16+'18'!I16+'19'!I16+'20'!I16</f>
        <v>0</v>
      </c>
      <c r="L22" s="349">
        <f>'begr(bk)'!L90+'1'!J16+'2'!J16+'3'!J16+'4'!J16+'5'!J16+'6'!J16+'7'!J16+'8'!J16+'9'!J16+'10'!J16+'11'!J16+'12'!J16+'13'!J16+'14'!J16+'15'!J16+'16'!J16+'17'!J16+'18'!J16+'19'!J16+'20'!J16</f>
        <v>0</v>
      </c>
      <c r="M22" s="63"/>
      <c r="N22" s="33"/>
    </row>
    <row r="23" spans="2:14" ht="12" customHeight="1" x14ac:dyDescent="0.2">
      <c r="B23" s="31"/>
      <c r="C23" s="60"/>
      <c r="D23" s="351" t="s">
        <v>232</v>
      </c>
      <c r="E23" s="310"/>
      <c r="F23" s="357">
        <v>0</v>
      </c>
      <c r="G23" s="357">
        <v>0</v>
      </c>
      <c r="H23" s="449">
        <f>H21+H22</f>
        <v>153136.00000000003</v>
      </c>
      <c r="I23" s="449">
        <f>I21+I22</f>
        <v>154739.20000000001</v>
      </c>
      <c r="J23" s="449">
        <f>J21+J22</f>
        <v>159564.79999999999</v>
      </c>
      <c r="K23" s="449">
        <f>K21+K22</f>
        <v>164536</v>
      </c>
      <c r="L23" s="449">
        <f>L21+L22</f>
        <v>168441.60000000003</v>
      </c>
      <c r="M23" s="63"/>
      <c r="N23" s="33"/>
    </row>
    <row r="24" spans="2:14" ht="12" customHeight="1" x14ac:dyDescent="0.2">
      <c r="B24" s="31"/>
      <c r="C24" s="60"/>
      <c r="D24" s="62" t="s">
        <v>233</v>
      </c>
      <c r="E24" s="62"/>
      <c r="F24" s="357">
        <v>0</v>
      </c>
      <c r="G24" s="357">
        <v>0</v>
      </c>
      <c r="H24" s="449">
        <f>'begr(bk)'!H108+'1'!F17+'2'!F17+'3'!F17+'4'!F17+'5'!F17+'6'!F17+'7'!F17+'8'!F17+'9'!F17+'10'!F17+'11'!F17+'12'!F17+'13'!F17+'14'!F17+'15'!F17+'16'!F17+'17'!F17+'18'!F17+'19'!F17+'20'!F17</f>
        <v>0</v>
      </c>
      <c r="I24" s="449">
        <f>'begr(bk)'!I108+'1'!G17+'2'!G17+'3'!G17+'4'!G17+'5'!G17+'6'!G17+'7'!G17+'8'!G17+'9'!G17+'10'!G17+'11'!G17+'12'!G17+'13'!G17+'14'!G17+'15'!G17+'16'!G17+'17'!G17+'18'!G17+'19'!G17+'20'!G17</f>
        <v>0</v>
      </c>
      <c r="J24" s="449">
        <f>'begr(bk)'!J108+'1'!H17+'2'!H17+'3'!H17+'4'!H17+'5'!H17+'6'!H17+'7'!H17+'8'!H17+'9'!H17+'10'!H17+'11'!H17+'12'!H17+'13'!H17+'14'!H17+'15'!H17+'16'!H17+'17'!H17+'18'!H17+'19'!H17+'20'!H17</f>
        <v>0</v>
      </c>
      <c r="K24" s="449">
        <f>'begr(bk)'!K108+'1'!I17+'2'!I17+'3'!I17+'4'!I17+'5'!I17+'6'!I17+'7'!I17+'8'!I17+'9'!I17+'10'!I17+'11'!I17+'12'!I17+'13'!I17+'14'!I17+'15'!I17+'16'!I17+'17'!I17+'18'!I17+'19'!I17+'20'!I17</f>
        <v>0</v>
      </c>
      <c r="L24" s="449">
        <f>'begr(bk)'!L108+'1'!I17+'2'!J17+'3'!J17+'4'!J17+'5'!J17+'6'!J17+'7'!J17+'8'!J17+'9'!J17+'10'!J17+'11'!J17+'12'!J17+'13'!J17+'14'!J17+'15'!J17+'16'!J17+'17'!J17+'18'!J17+'19'!J17+'20'!J17</f>
        <v>0</v>
      </c>
      <c r="M24" s="63"/>
      <c r="N24" s="33"/>
    </row>
    <row r="25" spans="2:14" ht="12" customHeight="1" x14ac:dyDescent="0.2">
      <c r="B25" s="31"/>
      <c r="C25" s="60"/>
      <c r="D25" s="62" t="s">
        <v>234</v>
      </c>
      <c r="E25" s="62"/>
      <c r="F25" s="357">
        <v>0</v>
      </c>
      <c r="G25" s="357">
        <v>0</v>
      </c>
      <c r="H25" s="449">
        <f>'begr(bk)'!H125+'1'!F18+'2'!F18+'3'!F18+'4'!F18+'5'!F18+'6'!F18+'7'!F18+'8'!F18+'9'!F18+'10'!F18+'11'!F18+'12'!F18+'13'!F18+'14'!F18+'15'!F18+'16'!F18+'17'!F18+'18'!F18+'19'!F18+'20'!F18</f>
        <v>0</v>
      </c>
      <c r="I25" s="449">
        <f>'begr(bk)'!I125+'1'!G18+'2'!G18+'3'!G18+'4'!G18+'5'!G18+'6'!G18+'7'!G18+'8'!G18+'9'!G18+'10'!G18+'11'!G18+'12'!G18+'13'!G18+'14'!G18+'15'!G18+'16'!G18+'17'!G18+'18'!G18+'19'!G18+'20'!G18</f>
        <v>0</v>
      </c>
      <c r="J25" s="449">
        <f>'begr(bk)'!J125+'1'!H18+'2'!H18+'3'!H18+'4'!H18+'5'!H18+'6'!H18+'7'!H18+'8'!H18+'9'!H18+'10'!H18+'11'!H18+'12'!H18+'13'!H18+'14'!H18+'15'!H18+'16'!H18+'17'!H18+'18'!H18+'19'!H18+'20'!H18</f>
        <v>0</v>
      </c>
      <c r="K25" s="449">
        <f>'begr(bk)'!K125+'1'!I18+'2'!I18+'3'!I18+'4'!I18+'5'!I18+'6'!I18+'7'!I18+'8'!I18+'9'!I18+'10'!I18+'11'!I18+'12'!I18+'13'!I18+'14'!I18+'15'!I18+'16'!I18+'17'!I18+'18'!I18+'19'!I18+'20'!I18</f>
        <v>0</v>
      </c>
      <c r="L25" s="449">
        <f>'begr(bk)'!L125+'1'!I18+'2'!J18+'3'!J18+'4'!J18+'5'!J18+'6'!J18+'7'!J18+'8'!J18+'9'!J18+'10'!J18+'11'!J18+'12'!J18+'13'!J18+'14'!J18+'15'!J18+'16'!J18+'17'!J18+'18'!J18+'19'!J18+'20'!J18</f>
        <v>0</v>
      </c>
      <c r="M25" s="63"/>
      <c r="N25" s="33"/>
    </row>
    <row r="26" spans="2:14" ht="12" customHeight="1" x14ac:dyDescent="0.2">
      <c r="B26" s="31"/>
      <c r="C26" s="60"/>
      <c r="D26" s="62" t="s">
        <v>235</v>
      </c>
      <c r="E26" s="62"/>
      <c r="F26" s="357">
        <v>0</v>
      </c>
      <c r="G26" s="357">
        <v>0</v>
      </c>
      <c r="H26" s="446">
        <f>'begr(bk)'!H156+'1'!F19+'2'!F19+'3'!F19+'4'!F19+'5'!F19+'6'!F19+'7'!F19+'8'!F19+'9'!F19+'10'!F19+'11'!F19+'12'!F19+'13'!F19+'14'!F19+'15'!F19+'16'!F19+'17'!F19+'18'!F19+'19'!F19+'20'!F19</f>
        <v>0</v>
      </c>
      <c r="I26" s="446">
        <f>'begr(bk)'!I156+'1'!G19+'2'!G19+'3'!G19+'4'!G19+'5'!G19+'6'!G19+'7'!G19+'8'!G19+'9'!G19+'10'!G19+'11'!G19+'12'!G19+'13'!G19+'14'!G19+'15'!G19+'16'!G19+'17'!G19+'18'!G19+'19'!G19+'20'!G19</f>
        <v>0</v>
      </c>
      <c r="J26" s="446">
        <f>'begr(bk)'!J156+'1'!H19+'2'!H19+'3'!H19+'4'!H19+'5'!H19+'6'!H19+'7'!H19+'8'!H19+'9'!H19+'10'!H19+'11'!H19+'12'!H19+'13'!H19+'14'!H19+'15'!H19+'16'!H19+'17'!H19+'18'!H19+'19'!H19+'20'!H19</f>
        <v>0</v>
      </c>
      <c r="K26" s="446">
        <f>'begr(bk)'!K156+'1'!I19+'2'!I19+'3'!I19+'4'!I19+'5'!I19+'6'!I19+'7'!I19+'8'!I19+'9'!I19+'10'!I19+'11'!I19+'12'!I19+'13'!I19+'14'!I19+'15'!I19+'16'!I19+'17'!I19+'18'!I19+'19'!I19+'20'!I19</f>
        <v>0</v>
      </c>
      <c r="L26" s="446">
        <f>'begr(bk)'!L156+'1'!I19+'2'!J19+'3'!J19+'4'!J19+'5'!J19+'6'!J19+'7'!J19+'8'!J19+'9'!J19+'10'!J19+'11'!J19+'12'!J19+'13'!J19+'14'!J19+'15'!J19+'16'!J19+'17'!J19+'18'!J19+'19'!J19+'20'!J19</f>
        <v>0</v>
      </c>
      <c r="M26" s="63"/>
      <c r="N26" s="33"/>
    </row>
    <row r="27" spans="2:14" ht="12" customHeight="1" x14ac:dyDescent="0.2">
      <c r="B27" s="31"/>
      <c r="C27" s="60"/>
      <c r="D27" s="305"/>
      <c r="E27" s="62"/>
      <c r="F27" s="502">
        <f t="shared" ref="F27:K27" si="2">SUM(F23:F26)</f>
        <v>0</v>
      </c>
      <c r="G27" s="502">
        <f t="shared" si="2"/>
        <v>0</v>
      </c>
      <c r="H27" s="502">
        <f t="shared" si="2"/>
        <v>153136.00000000003</v>
      </c>
      <c r="I27" s="502">
        <f t="shared" si="2"/>
        <v>154739.20000000001</v>
      </c>
      <c r="J27" s="502">
        <f t="shared" si="2"/>
        <v>159564.79999999999</v>
      </c>
      <c r="K27" s="502">
        <f t="shared" si="2"/>
        <v>164536</v>
      </c>
      <c r="L27" s="502">
        <f t="shared" ref="L27" si="3">SUM(L23:L26)</f>
        <v>168441.60000000003</v>
      </c>
      <c r="M27" s="63"/>
      <c r="N27" s="33"/>
    </row>
    <row r="28" spans="2:14" ht="12" customHeight="1" x14ac:dyDescent="0.2">
      <c r="B28" s="31"/>
      <c r="C28" s="60"/>
      <c r="D28" s="352"/>
      <c r="E28" s="310"/>
      <c r="F28" s="353"/>
      <c r="G28" s="353"/>
      <c r="H28" s="353"/>
      <c r="I28" s="353"/>
      <c r="J28" s="353"/>
      <c r="K28" s="353"/>
      <c r="L28" s="353"/>
      <c r="M28" s="63"/>
      <c r="N28" s="33"/>
    </row>
    <row r="29" spans="2:14" ht="12" customHeight="1" x14ac:dyDescent="0.2">
      <c r="B29" s="31"/>
      <c r="C29" s="313"/>
      <c r="D29" s="305" t="s">
        <v>236</v>
      </c>
      <c r="E29" s="310"/>
      <c r="F29" s="501">
        <f t="shared" ref="F29:K29" si="4">F19-F27</f>
        <v>0</v>
      </c>
      <c r="G29" s="501">
        <f t="shared" si="4"/>
        <v>0</v>
      </c>
      <c r="H29" s="501">
        <f t="shared" si="4"/>
        <v>-153136.00000000003</v>
      </c>
      <c r="I29" s="501">
        <f t="shared" si="4"/>
        <v>-154739.20000000001</v>
      </c>
      <c r="J29" s="501">
        <f t="shared" si="4"/>
        <v>-159564.79999999999</v>
      </c>
      <c r="K29" s="501">
        <f t="shared" si="4"/>
        <v>-164536</v>
      </c>
      <c r="L29" s="501">
        <f t="shared" ref="L29" si="5">L19-L27</f>
        <v>-168441.60000000003</v>
      </c>
      <c r="M29" s="63"/>
      <c r="N29" s="33"/>
    </row>
    <row r="30" spans="2:14" ht="12" customHeight="1" x14ac:dyDescent="0.2">
      <c r="B30" s="31"/>
      <c r="C30" s="71"/>
      <c r="D30" s="354"/>
      <c r="E30" s="355"/>
      <c r="F30" s="193"/>
      <c r="G30" s="193"/>
      <c r="H30" s="193"/>
      <c r="I30" s="193"/>
      <c r="J30" s="193"/>
      <c r="K30" s="193"/>
      <c r="L30" s="193"/>
      <c r="M30" s="74"/>
      <c r="N30" s="33"/>
    </row>
    <row r="31" spans="2:14" ht="12" customHeight="1" x14ac:dyDescent="0.2">
      <c r="B31" s="31"/>
      <c r="C31" s="32"/>
      <c r="D31" s="45"/>
      <c r="E31" s="32"/>
      <c r="F31" s="143"/>
      <c r="G31" s="143"/>
      <c r="H31" s="143"/>
      <c r="I31" s="143"/>
      <c r="J31" s="143"/>
      <c r="K31" s="143"/>
      <c r="L31" s="143"/>
      <c r="M31" s="32"/>
      <c r="N31" s="33"/>
    </row>
    <row r="32" spans="2:14" ht="12" customHeight="1" x14ac:dyDescent="0.2">
      <c r="B32" s="31"/>
      <c r="C32" s="56"/>
      <c r="D32" s="329"/>
      <c r="E32" s="356"/>
      <c r="F32" s="195"/>
      <c r="G32" s="195"/>
      <c r="H32" s="195"/>
      <c r="I32" s="195"/>
      <c r="J32" s="195"/>
      <c r="K32" s="195"/>
      <c r="L32" s="195"/>
      <c r="M32" s="150"/>
      <c r="N32" s="33"/>
    </row>
    <row r="33" spans="2:14" ht="12" customHeight="1" x14ac:dyDescent="0.2">
      <c r="B33" s="31"/>
      <c r="C33" s="60"/>
      <c r="D33" s="430" t="s">
        <v>76</v>
      </c>
      <c r="E33" s="310"/>
      <c r="F33" s="152"/>
      <c r="G33" s="152"/>
      <c r="H33" s="152"/>
      <c r="I33" s="152"/>
      <c r="J33" s="152"/>
      <c r="K33" s="152"/>
      <c r="L33" s="152"/>
      <c r="M33" s="63"/>
      <c r="N33" s="33"/>
    </row>
    <row r="34" spans="2:14" ht="12" customHeight="1" x14ac:dyDescent="0.2">
      <c r="B34" s="31"/>
      <c r="C34" s="60"/>
      <c r="D34" s="339"/>
      <c r="E34" s="310"/>
      <c r="F34" s="152"/>
      <c r="G34" s="152"/>
      <c r="H34" s="152"/>
      <c r="I34" s="152"/>
      <c r="J34" s="152"/>
      <c r="K34" s="152"/>
      <c r="L34" s="152"/>
      <c r="M34" s="63"/>
      <c r="N34" s="33"/>
    </row>
    <row r="35" spans="2:14" ht="12" customHeight="1" x14ac:dyDescent="0.2">
      <c r="B35" s="31"/>
      <c r="C35" s="60"/>
      <c r="D35" s="61" t="s">
        <v>237</v>
      </c>
      <c r="E35" s="310"/>
      <c r="F35" s="357">
        <v>0</v>
      </c>
      <c r="G35" s="357">
        <v>0</v>
      </c>
      <c r="H35" s="500">
        <f>'begr(bk)'!H171+'1'!F20+'2'!F20+'3'!F20+'4'!F20+'5'!F20+'6'!F20+'7'!F20+'8'!F20+'9'!F20+'10'!F20+'11'!F20+'12'!F20+'13'!F20+'14'!F20+'15'!F20+'16'!F20+'17'!F20+'18'!F20+'19'!F20+'20'!F20</f>
        <v>0</v>
      </c>
      <c r="I35" s="500">
        <f>'begr(bk)'!I171+'1'!G20+'2'!G20+'3'!G20+'4'!G20+'5'!G20+'6'!G20+'7'!G20+'8'!G20+'9'!G20+'10'!G20+'11'!G20+'12'!G20+'13'!G20+'14'!G20+'15'!G20+'16'!G20+'17'!G20+'18'!G20+'19'!G20+'20'!G20</f>
        <v>0</v>
      </c>
      <c r="J35" s="500">
        <f>'begr(bk)'!J171+'1'!H20+'2'!H20+'3'!H20+'4'!H20+'5'!H20+'6'!H20+'7'!H20+'8'!H20+'9'!H20+'10'!H20+'11'!H20+'12'!H20+'13'!H20+'14'!H20+'15'!H20+'16'!H20+'17'!H20+'18'!H20+'19'!H20+'20'!H20</f>
        <v>0</v>
      </c>
      <c r="K35" s="500">
        <f>'begr(bk)'!K171+'1'!I20+'2'!I20+'3'!I20+'4'!I20+'5'!I20+'6'!I20+'7'!I20+'8'!I20+'9'!I20+'10'!I20+'11'!I20+'12'!I20+'13'!I20+'14'!I20+'15'!I20+'16'!I20+'17'!I20+'18'!I20+'19'!I20+'20'!I20</f>
        <v>0</v>
      </c>
      <c r="L35" s="500">
        <f>'begr(bk)'!L171+'1'!J20+'2'!J20+'3'!J20+'4'!J20+'5'!J20+'6'!J20+'7'!J20+'8'!J20+'9'!J20+'10'!J20+'11'!J20+'12'!J20+'13'!J20+'14'!J20+'15'!J20+'16'!J20+'17'!J20+'18'!J20+'19'!J20+'20'!J20</f>
        <v>0</v>
      </c>
      <c r="M35" s="63"/>
      <c r="N35" s="33"/>
    </row>
    <row r="36" spans="2:14" ht="12" customHeight="1" x14ac:dyDescent="0.2">
      <c r="B36" s="31"/>
      <c r="C36" s="60"/>
      <c r="D36" s="61" t="s">
        <v>238</v>
      </c>
      <c r="E36" s="310"/>
      <c r="F36" s="357">
        <v>0</v>
      </c>
      <c r="G36" s="357">
        <v>0</v>
      </c>
      <c r="H36" s="500">
        <f>'begr(bk)'!H172+'1'!F21+'2'!F21+'3'!F21+'4'!F21+'5'!F21+'6'!F21+'7'!F21+'8'!F21+'9'!F21+'10'!F21+'11'!F21+'12'!F21+'13'!F21+'14'!F21+'15'!F21+'16'!F21+'17'!F21+'18'!F21+'19'!F21+'20'!F21</f>
        <v>0</v>
      </c>
      <c r="I36" s="500">
        <f>'begr(bk)'!I172+'1'!G21+'2'!G21+'3'!G21+'4'!G21+'5'!G21+'6'!G21+'7'!G21+'8'!G21+'9'!G21+'10'!G21+'11'!G21+'12'!G21+'13'!G21+'14'!G21+'15'!G21+'16'!G21+'17'!G21+'18'!G21+'19'!G21+'20'!G21</f>
        <v>0</v>
      </c>
      <c r="J36" s="500">
        <f>'begr(bk)'!J172+'1'!H21+'2'!H21+'3'!H21+'4'!H21+'5'!H21+'6'!H21+'7'!H21+'8'!H21+'9'!H21+'10'!H21+'11'!H21+'12'!H21+'13'!H21+'14'!H21+'15'!H21+'16'!H21+'17'!H21+'18'!H21+'19'!H21+'20'!H21</f>
        <v>0</v>
      </c>
      <c r="K36" s="500">
        <f>'begr(bk)'!K172+'1'!I21+'2'!I21+'3'!I21+'4'!I21+'5'!I21+'6'!I21+'7'!I21+'8'!I21+'9'!I21+'10'!I21+'11'!I21+'12'!I21+'13'!I21+'14'!I21+'15'!I21+'16'!I21+'17'!I21+'18'!I21+'19'!I21+'20'!I21</f>
        <v>0</v>
      </c>
      <c r="L36" s="500">
        <f>'begr(bk)'!L172+'1'!J21+'2'!J21+'3'!J21+'4'!J21+'5'!J21+'6'!J21+'7'!J21+'8'!J21+'9'!J21+'10'!J21+'11'!J21+'12'!J21+'13'!J21+'14'!J21+'15'!J21+'16'!J21+'17'!J21+'18'!J21+'19'!J21+'20'!J21</f>
        <v>0</v>
      </c>
      <c r="M36" s="63"/>
      <c r="N36" s="33"/>
    </row>
    <row r="37" spans="2:14" ht="12" customHeight="1" x14ac:dyDescent="0.2">
      <c r="B37" s="31"/>
      <c r="C37" s="60"/>
      <c r="D37" s="61"/>
      <c r="E37" s="310"/>
      <c r="F37" s="152"/>
      <c r="G37" s="152"/>
      <c r="H37" s="152"/>
      <c r="I37" s="152"/>
      <c r="J37" s="152"/>
      <c r="K37" s="152"/>
      <c r="L37" s="152"/>
      <c r="M37" s="63"/>
      <c r="N37" s="33"/>
    </row>
    <row r="38" spans="2:14" ht="12" customHeight="1" x14ac:dyDescent="0.2">
      <c r="B38" s="31"/>
      <c r="C38" s="313"/>
      <c r="D38" s="305" t="s">
        <v>239</v>
      </c>
      <c r="E38" s="314"/>
      <c r="F38" s="501">
        <f t="shared" ref="F38:K38" si="6">F35-F36</f>
        <v>0</v>
      </c>
      <c r="G38" s="501">
        <f t="shared" si="6"/>
        <v>0</v>
      </c>
      <c r="H38" s="501">
        <f t="shared" si="6"/>
        <v>0</v>
      </c>
      <c r="I38" s="501">
        <f t="shared" si="6"/>
        <v>0</v>
      </c>
      <c r="J38" s="501">
        <f t="shared" si="6"/>
        <v>0</v>
      </c>
      <c r="K38" s="501">
        <f t="shared" si="6"/>
        <v>0</v>
      </c>
      <c r="L38" s="501">
        <f t="shared" ref="L38" si="7">L35-L36</f>
        <v>0</v>
      </c>
      <c r="M38" s="315"/>
      <c r="N38" s="33"/>
    </row>
    <row r="39" spans="2:14" ht="12" customHeight="1" x14ac:dyDescent="0.2">
      <c r="B39" s="31"/>
      <c r="C39" s="60"/>
      <c r="D39" s="61"/>
      <c r="E39" s="310"/>
      <c r="F39" s="152"/>
      <c r="G39" s="152"/>
      <c r="H39" s="152"/>
      <c r="I39" s="152"/>
      <c r="J39" s="152"/>
      <c r="K39" s="152"/>
      <c r="L39" s="152"/>
      <c r="M39" s="63"/>
      <c r="N39" s="33"/>
    </row>
    <row r="40" spans="2:14" ht="12" customHeight="1" x14ac:dyDescent="0.2">
      <c r="B40" s="31"/>
      <c r="C40" s="32"/>
      <c r="D40" s="326"/>
      <c r="E40" s="358"/>
      <c r="F40" s="127"/>
      <c r="G40" s="127"/>
      <c r="H40" s="127"/>
      <c r="I40" s="127"/>
      <c r="J40" s="127"/>
      <c r="K40" s="127"/>
      <c r="L40" s="127"/>
      <c r="M40" s="32"/>
      <c r="N40" s="33"/>
    </row>
    <row r="41" spans="2:14" ht="12" customHeight="1" x14ac:dyDescent="0.2">
      <c r="B41" s="31"/>
      <c r="C41" s="60"/>
      <c r="D41" s="61"/>
      <c r="E41" s="310"/>
      <c r="F41" s="152"/>
      <c r="G41" s="152"/>
      <c r="H41" s="152"/>
      <c r="I41" s="152"/>
      <c r="J41" s="152"/>
      <c r="K41" s="152"/>
      <c r="L41" s="152"/>
      <c r="M41" s="63"/>
      <c r="N41" s="33"/>
    </row>
    <row r="42" spans="2:14" ht="12" customHeight="1" x14ac:dyDescent="0.2">
      <c r="B42" s="31"/>
      <c r="C42" s="313"/>
      <c r="D42" s="430" t="s">
        <v>167</v>
      </c>
      <c r="E42" s="314"/>
      <c r="F42" s="501">
        <f t="shared" ref="F42:K42" si="8">F29+F38</f>
        <v>0</v>
      </c>
      <c r="G42" s="501">
        <f t="shared" si="8"/>
        <v>0</v>
      </c>
      <c r="H42" s="501">
        <f t="shared" si="8"/>
        <v>-153136.00000000003</v>
      </c>
      <c r="I42" s="501">
        <f t="shared" si="8"/>
        <v>-154739.20000000001</v>
      </c>
      <c r="J42" s="501">
        <f t="shared" si="8"/>
        <v>-159564.79999999999</v>
      </c>
      <c r="K42" s="501">
        <f t="shared" si="8"/>
        <v>-164536</v>
      </c>
      <c r="L42" s="501">
        <f t="shared" ref="L42" si="9">L29+L38</f>
        <v>-168441.60000000003</v>
      </c>
      <c r="M42" s="315"/>
      <c r="N42" s="33"/>
    </row>
    <row r="43" spans="2:14" ht="12" customHeight="1" x14ac:dyDescent="0.2">
      <c r="B43" s="31"/>
      <c r="C43" s="60"/>
      <c r="D43" s="61"/>
      <c r="E43" s="310"/>
      <c r="F43" s="152"/>
      <c r="G43" s="152"/>
      <c r="H43" s="152"/>
      <c r="I43" s="152"/>
      <c r="J43" s="152"/>
      <c r="K43" s="152"/>
      <c r="L43" s="152"/>
      <c r="M43" s="63"/>
      <c r="N43" s="33"/>
    </row>
    <row r="44" spans="2:14" ht="12" customHeight="1" x14ac:dyDescent="0.2">
      <c r="B44" s="31"/>
      <c r="C44" s="32"/>
      <c r="D44" s="44"/>
      <c r="E44" s="32"/>
      <c r="F44" s="143"/>
      <c r="G44" s="143"/>
      <c r="H44" s="143"/>
      <c r="I44" s="143"/>
      <c r="J44" s="143"/>
      <c r="K44" s="143"/>
      <c r="L44" s="143"/>
      <c r="M44" s="32"/>
      <c r="N44" s="33"/>
    </row>
    <row r="45" spans="2:14" ht="15" x14ac:dyDescent="0.25">
      <c r="B45" s="52"/>
      <c r="C45" s="53"/>
      <c r="D45" s="53"/>
      <c r="E45" s="53"/>
      <c r="F45" s="53"/>
      <c r="G45" s="53"/>
      <c r="H45" s="53"/>
      <c r="I45" s="53"/>
      <c r="J45" s="54"/>
      <c r="K45" s="53"/>
      <c r="L45" s="53"/>
      <c r="M45" s="139" t="s">
        <v>214</v>
      </c>
      <c r="N45" s="55"/>
    </row>
    <row r="46" spans="2:14" x14ac:dyDescent="0.2">
      <c r="J46" s="26"/>
    </row>
    <row r="47" spans="2:14" x14ac:dyDescent="0.2">
      <c r="J47" s="26"/>
    </row>
    <row r="48" spans="2:14" x14ac:dyDescent="0.2">
      <c r="J48" s="26"/>
    </row>
    <row r="49" spans="10:10" x14ac:dyDescent="0.2">
      <c r="J49" s="26"/>
    </row>
    <row r="50" spans="10:10" x14ac:dyDescent="0.2">
      <c r="J50" s="26"/>
    </row>
    <row r="51" spans="10:10" x14ac:dyDescent="0.2">
      <c r="J51" s="26"/>
    </row>
    <row r="52" spans="10:10" x14ac:dyDescent="0.2">
      <c r="J52" s="26"/>
    </row>
    <row r="53" spans="10:10" x14ac:dyDescent="0.2">
      <c r="J53" s="26"/>
    </row>
    <row r="54" spans="10:10" x14ac:dyDescent="0.2">
      <c r="J54" s="26"/>
    </row>
    <row r="55" spans="10:10" x14ac:dyDescent="0.2">
      <c r="J55" s="26"/>
    </row>
    <row r="56" spans="10:10" x14ac:dyDescent="0.2">
      <c r="J56" s="26"/>
    </row>
    <row r="57" spans="10:10" x14ac:dyDescent="0.2">
      <c r="J57" s="26"/>
    </row>
    <row r="58" spans="10:10" x14ac:dyDescent="0.2">
      <c r="J58" s="26"/>
    </row>
    <row r="59" spans="10:10" x14ac:dyDescent="0.2">
      <c r="J59" s="26"/>
    </row>
    <row r="60" spans="10:10" x14ac:dyDescent="0.2">
      <c r="J60" s="26"/>
    </row>
    <row r="61" spans="10:10" x14ac:dyDescent="0.2">
      <c r="J61" s="26"/>
    </row>
    <row r="62" spans="10:10" x14ac:dyDescent="0.2">
      <c r="J62" s="26"/>
    </row>
    <row r="63" spans="10:10" x14ac:dyDescent="0.2">
      <c r="J63" s="26"/>
    </row>
  </sheetData>
  <sheetProtection algorithmName="SHA-512" hashValue="ycWBTFjq2gieJrKMgN7q9o1XsnG+V75+bflFaHMNPH9N3yijdD/8uwCmlxjp/YcsN0OKvldzdjUbnrisUrHbHg==" saltValue="lGEVWlk4brUzFs67P2JFs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3" width="2.7109375" style="17" customWidth="1"/>
    <col min="4" max="4" width="40.7109375" style="17" customWidth="1"/>
    <col min="5" max="5" width="2.7109375" style="17" customWidth="1"/>
    <col min="6" max="6" width="16.85546875" style="79" hidden="1" customWidth="1"/>
    <col min="7" max="11" width="16.85546875" style="79" customWidth="1"/>
    <col min="12" max="12" width="16.85546875" style="79" hidden="1" customWidth="1"/>
    <col min="13" max="13" width="2.7109375" style="79" customWidth="1"/>
    <col min="14" max="14" width="2.7109375" style="17" customWidth="1"/>
    <col min="15" max="15" width="11.42578125" style="81" customWidth="1"/>
    <col min="16" max="16" width="33.7109375" style="17" customWidth="1"/>
    <col min="17" max="17" width="2.5703125" style="17" customWidth="1"/>
    <col min="18" max="22" width="10.7109375" style="17" customWidth="1"/>
    <col min="23" max="23" width="2.7109375" style="17" customWidth="1"/>
    <col min="24" max="16384" width="9.140625" style="17"/>
  </cols>
  <sheetData>
    <row r="1" spans="2:16" ht="12.75" customHeight="1" x14ac:dyDescent="0.2"/>
    <row r="2" spans="2:16" x14ac:dyDescent="0.2">
      <c r="B2" s="27"/>
      <c r="C2" s="28"/>
      <c r="D2" s="28"/>
      <c r="E2" s="28"/>
      <c r="F2" s="205"/>
      <c r="G2" s="205"/>
      <c r="H2" s="205"/>
      <c r="I2" s="205"/>
      <c r="J2" s="205"/>
      <c r="K2" s="205"/>
      <c r="L2" s="205"/>
      <c r="M2" s="205"/>
      <c r="N2" s="30"/>
    </row>
    <row r="3" spans="2:16" x14ac:dyDescent="0.2">
      <c r="B3" s="31"/>
      <c r="C3" s="32"/>
      <c r="D3" s="32"/>
      <c r="E3" s="32"/>
      <c r="F3" s="126"/>
      <c r="G3" s="126"/>
      <c r="H3" s="126"/>
      <c r="I3" s="126"/>
      <c r="J3" s="126"/>
      <c r="K3" s="126"/>
      <c r="L3" s="126"/>
      <c r="M3" s="126"/>
      <c r="N3" s="33"/>
    </row>
    <row r="4" spans="2:16" s="18" customFormat="1" ht="18.75" x14ac:dyDescent="0.3">
      <c r="B4" s="424"/>
      <c r="C4" s="388" t="s">
        <v>136</v>
      </c>
      <c r="D4" s="35"/>
      <c r="E4" s="35"/>
      <c r="F4" s="284"/>
      <c r="G4" s="284"/>
      <c r="H4" s="284"/>
      <c r="I4" s="284"/>
      <c r="J4" s="284"/>
      <c r="K4" s="284"/>
      <c r="L4" s="284"/>
      <c r="M4" s="284"/>
      <c r="N4" s="123"/>
      <c r="O4" s="84"/>
    </row>
    <row r="5" spans="2:16" x14ac:dyDescent="0.2">
      <c r="B5" s="285"/>
      <c r="C5" s="49"/>
      <c r="D5" s="32"/>
      <c r="E5" s="32"/>
      <c r="F5" s="126"/>
      <c r="G5" s="126"/>
      <c r="H5" s="126"/>
      <c r="I5" s="126"/>
      <c r="J5" s="126"/>
      <c r="K5" s="126"/>
      <c r="L5" s="126"/>
      <c r="M5" s="126"/>
      <c r="N5" s="33"/>
    </row>
    <row r="6" spans="2:16" x14ac:dyDescent="0.2">
      <c r="B6" s="46"/>
      <c r="C6" s="47"/>
      <c r="D6" s="32"/>
      <c r="E6" s="32"/>
      <c r="F6" s="126"/>
      <c r="G6" s="126"/>
      <c r="H6" s="126"/>
      <c r="I6" s="126"/>
      <c r="J6" s="126"/>
      <c r="K6" s="126"/>
      <c r="L6" s="126"/>
      <c r="M6" s="126"/>
      <c r="N6" s="33"/>
    </row>
    <row r="7" spans="2:16" x14ac:dyDescent="0.2">
      <c r="B7" s="46"/>
      <c r="C7" s="47"/>
      <c r="D7" s="32"/>
      <c r="E7" s="32"/>
      <c r="F7" s="126"/>
      <c r="G7" s="126"/>
      <c r="H7" s="126"/>
      <c r="I7" s="126"/>
      <c r="J7" s="126"/>
      <c r="K7" s="126"/>
      <c r="L7" s="126"/>
      <c r="M7" s="126"/>
      <c r="N7" s="33"/>
    </row>
    <row r="8" spans="2:16" s="18" customFormat="1" x14ac:dyDescent="0.2">
      <c r="B8" s="262"/>
      <c r="C8" s="263"/>
      <c r="D8" s="286"/>
      <c r="E8" s="35"/>
      <c r="F8" s="432">
        <f>'begr(tot)'!F8</f>
        <v>0</v>
      </c>
      <c r="G8" s="432">
        <f>'begr(tot)'!G8</f>
        <v>2019</v>
      </c>
      <c r="H8" s="432">
        <f>'begr(tot)'!H8</f>
        <v>2020</v>
      </c>
      <c r="I8" s="432">
        <f>'begr(tot)'!I8</f>
        <v>2021</v>
      </c>
      <c r="J8" s="432">
        <f>'begr(tot)'!J8</f>
        <v>2022</v>
      </c>
      <c r="K8" s="432">
        <f>'begr(tot)'!K8</f>
        <v>2023</v>
      </c>
      <c r="L8" s="432">
        <f>'begr(tot)'!L8</f>
        <v>2024</v>
      </c>
      <c r="M8" s="38"/>
      <c r="N8" s="123"/>
      <c r="O8" s="84"/>
    </row>
    <row r="9" spans="2:16" x14ac:dyDescent="0.2">
      <c r="B9" s="131"/>
      <c r="C9" s="130"/>
      <c r="D9" s="49"/>
      <c r="E9" s="32"/>
      <c r="F9" s="124"/>
      <c r="G9" s="124"/>
      <c r="H9" s="124"/>
      <c r="I9" s="124"/>
      <c r="J9" s="124"/>
      <c r="K9" s="124"/>
      <c r="L9" s="124"/>
      <c r="M9" s="124"/>
      <c r="N9" s="33"/>
    </row>
    <row r="10" spans="2:16" x14ac:dyDescent="0.2">
      <c r="B10" s="131"/>
      <c r="C10" s="376"/>
      <c r="D10" s="377"/>
      <c r="E10" s="57"/>
      <c r="F10" s="378"/>
      <c r="G10" s="378"/>
      <c r="H10" s="378"/>
      <c r="I10" s="378"/>
      <c r="J10" s="378"/>
      <c r="K10" s="378"/>
      <c r="L10" s="378"/>
      <c r="M10" s="379"/>
      <c r="N10" s="33"/>
    </row>
    <row r="11" spans="2:16" x14ac:dyDescent="0.2">
      <c r="B11" s="131"/>
      <c r="C11" s="60"/>
      <c r="D11" s="431" t="s">
        <v>102</v>
      </c>
      <c r="E11" s="62"/>
      <c r="F11" s="180"/>
      <c r="G11" s="180"/>
      <c r="H11" s="180"/>
      <c r="I11" s="180"/>
      <c r="J11" s="180"/>
      <c r="K11" s="180"/>
      <c r="L11" s="180"/>
      <c r="M11" s="380"/>
      <c r="N11" s="33"/>
    </row>
    <row r="12" spans="2:16" x14ac:dyDescent="0.2">
      <c r="B12" s="131"/>
      <c r="C12" s="60"/>
      <c r="D12" s="62"/>
      <c r="E12" s="62"/>
      <c r="F12" s="62"/>
      <c r="G12" s="62"/>
      <c r="H12" s="62"/>
      <c r="I12" s="62"/>
      <c r="J12" s="62"/>
      <c r="K12" s="62"/>
      <c r="L12" s="62"/>
      <c r="M12" s="63"/>
      <c r="N12" s="33"/>
    </row>
    <row r="13" spans="2:16" x14ac:dyDescent="0.2">
      <c r="B13" s="131"/>
      <c r="C13" s="60"/>
      <c r="D13" s="155" t="s">
        <v>131</v>
      </c>
      <c r="E13" s="62"/>
      <c r="F13" s="62"/>
      <c r="G13" s="62"/>
      <c r="H13" s="62"/>
      <c r="I13" s="62"/>
      <c r="J13" s="62"/>
      <c r="K13" s="62"/>
      <c r="L13" s="62"/>
      <c r="M13" s="63"/>
      <c r="N13" s="33"/>
    </row>
    <row r="14" spans="2:16" x14ac:dyDescent="0.2">
      <c r="B14" s="131"/>
      <c r="C14" s="60"/>
      <c r="D14" s="62" t="s">
        <v>218</v>
      </c>
      <c r="E14" s="62"/>
      <c r="F14" s="198">
        <v>0</v>
      </c>
      <c r="G14" s="198">
        <v>0</v>
      </c>
      <c r="H14" s="491">
        <f>'1'!F23+'2'!F23+'3'!F23+'4'!F23+'5'!F23+'6'!F23+'7'!F23+'8'!F23+'9'!F23+'10'!F23+'11'!F23+'12'!F23+'13'!F23+'14'!F23+'15'!F23+'16'!F23+'17'!F23+'18'!F23+'19'!F23+'20'!F23</f>
        <v>0</v>
      </c>
      <c r="I14" s="491">
        <f>'1'!G23+'2'!G23+'3'!G23+'4'!G23+'5'!G23+'6'!G23+'7'!G23+'8'!G23+'9'!G23+'10'!G23+'11'!G23+'12'!G23+'13'!G23+'14'!G23+'15'!G23+'16'!G23+'17'!G23+'18'!G23+'19'!G23+'20'!G23</f>
        <v>0</v>
      </c>
      <c r="J14" s="491">
        <f>'1'!H23+'2'!H23+'3'!H23+'4'!H23+'5'!H23+'6'!H23+'7'!H23+'8'!H23+'9'!H23+'10'!H23+'11'!H23+'12'!H23+'13'!H23+'14'!H23+'15'!H23+'16'!H23+'17'!H23+'18'!H23+'19'!H23+'20'!H23</f>
        <v>0</v>
      </c>
      <c r="K14" s="491">
        <f>'1'!I23+'2'!I23+'3'!I23+'4'!I23+'5'!I23+'6'!I23+'7'!I23+'8'!I23+'9'!I23+'10'!I23+'11'!I23+'12'!I23+'13'!I23+'14'!I23+'15'!I23+'16'!I23+'17'!I23+'18'!I23+'19'!I23+'20'!I23</f>
        <v>0</v>
      </c>
      <c r="L14" s="491">
        <f>'1'!I23+'2'!J23+'3'!J23+'4'!J23+'5'!J23+'6'!J23+'7'!J23+'8'!J23+'9'!J23+'10'!J23+'11'!J23+'12'!J23+'13'!J23+'14'!J23+'15'!J23+'16'!J23+'17'!J23+'18'!J23+'19'!J23+'20'!J23</f>
        <v>0</v>
      </c>
      <c r="M14" s="381"/>
      <c r="N14" s="33"/>
      <c r="P14" s="81"/>
    </row>
    <row r="15" spans="2:16" x14ac:dyDescent="0.2">
      <c r="B15" s="131"/>
      <c r="C15" s="60"/>
      <c r="D15" s="62" t="s">
        <v>152</v>
      </c>
      <c r="E15" s="62"/>
      <c r="F15" s="198">
        <v>0</v>
      </c>
      <c r="G15" s="198">
        <v>0</v>
      </c>
      <c r="H15" s="198">
        <v>0</v>
      </c>
      <c r="I15" s="198">
        <f>H15</f>
        <v>0</v>
      </c>
      <c r="J15" s="198">
        <f>I15</f>
        <v>0</v>
      </c>
      <c r="K15" s="198">
        <f>J15</f>
        <v>0</v>
      </c>
      <c r="L15" s="198">
        <f>K15</f>
        <v>0</v>
      </c>
      <c r="M15" s="381"/>
      <c r="N15" s="33"/>
      <c r="P15" s="81"/>
    </row>
    <row r="16" spans="2:16" x14ac:dyDescent="0.2">
      <c r="B16" s="131"/>
      <c r="C16" s="60"/>
      <c r="D16" s="62" t="s">
        <v>153</v>
      </c>
      <c r="E16" s="62"/>
      <c r="F16" s="198">
        <v>0</v>
      </c>
      <c r="G16" s="198">
        <v>0</v>
      </c>
      <c r="H16" s="491">
        <f>act!G61</f>
        <v>0</v>
      </c>
      <c r="I16" s="491">
        <f>act!H61</f>
        <v>0</v>
      </c>
      <c r="J16" s="491">
        <f>act!I61</f>
        <v>0</v>
      </c>
      <c r="K16" s="491">
        <f>act!J61</f>
        <v>0</v>
      </c>
      <c r="L16" s="491">
        <f>act!K61</f>
        <v>0</v>
      </c>
      <c r="M16" s="370"/>
      <c r="N16" s="33"/>
      <c r="P16" s="81"/>
    </row>
    <row r="17" spans="2:16" x14ac:dyDescent="0.2">
      <c r="B17" s="131"/>
      <c r="C17" s="60"/>
      <c r="D17" s="62" t="s">
        <v>154</v>
      </c>
      <c r="E17" s="62"/>
      <c r="F17" s="198">
        <v>0</v>
      </c>
      <c r="G17" s="198">
        <v>0</v>
      </c>
      <c r="H17" s="198">
        <v>0</v>
      </c>
      <c r="I17" s="198">
        <f>H17</f>
        <v>0</v>
      </c>
      <c r="J17" s="198">
        <f>I17</f>
        <v>0</v>
      </c>
      <c r="K17" s="198">
        <f>J17</f>
        <v>0</v>
      </c>
      <c r="L17" s="198">
        <f>K17</f>
        <v>0</v>
      </c>
      <c r="M17" s="381"/>
      <c r="N17" s="33"/>
      <c r="P17" s="81"/>
    </row>
    <row r="18" spans="2:16" s="24" customFormat="1" x14ac:dyDescent="0.2">
      <c r="B18" s="46"/>
      <c r="C18" s="382"/>
      <c r="D18" s="372"/>
      <c r="E18" s="68"/>
      <c r="F18" s="569">
        <f t="shared" ref="F18:K18" si="0">SUM(F14:F17)</f>
        <v>0</v>
      </c>
      <c r="G18" s="569">
        <f t="shared" si="0"/>
        <v>0</v>
      </c>
      <c r="H18" s="569">
        <f t="shared" si="0"/>
        <v>0</v>
      </c>
      <c r="I18" s="569">
        <f t="shared" si="0"/>
        <v>0</v>
      </c>
      <c r="J18" s="569">
        <f t="shared" si="0"/>
        <v>0</v>
      </c>
      <c r="K18" s="569">
        <f t="shared" si="0"/>
        <v>0</v>
      </c>
      <c r="L18" s="569">
        <f t="shared" ref="L18" si="1">SUM(L14:L17)</f>
        <v>0</v>
      </c>
      <c r="M18" s="383"/>
      <c r="N18" s="287"/>
      <c r="O18" s="86"/>
      <c r="P18" s="86"/>
    </row>
    <row r="19" spans="2:16" x14ac:dyDescent="0.2">
      <c r="B19" s="131"/>
      <c r="C19" s="60"/>
      <c r="D19" s="155" t="s">
        <v>132</v>
      </c>
      <c r="E19" s="62"/>
      <c r="F19" s="160"/>
      <c r="G19" s="160"/>
      <c r="H19" s="160"/>
      <c r="I19" s="160"/>
      <c r="J19" s="160"/>
      <c r="K19" s="160"/>
      <c r="L19" s="160"/>
      <c r="M19" s="381"/>
      <c r="N19" s="33"/>
      <c r="P19" s="81"/>
    </row>
    <row r="20" spans="2:16" x14ac:dyDescent="0.2">
      <c r="B20" s="131"/>
      <c r="C20" s="60"/>
      <c r="D20" s="62" t="s">
        <v>219</v>
      </c>
      <c r="E20" s="62"/>
      <c r="F20" s="198">
        <v>0</v>
      </c>
      <c r="G20" s="198">
        <v>0</v>
      </c>
      <c r="H20" s="491">
        <f>'1'!F24+'2'!F24+'3'!F24+'4'!F24+'5'!F24+'6'!F24+'7'!F24+'8'!F24+'9'!F24+'10'!F24+'11'!F24+'12'!F24+'13'!F24+'14'!F24+'15'!F24+'16'!F24+'17'!F24+'18'!F24+'19'!F24+'20'!F24</f>
        <v>0</v>
      </c>
      <c r="I20" s="491">
        <f>'1'!G24+'2'!G24+'3'!G24+'4'!G24+'5'!G24+'6'!G24+'7'!G24+'8'!G24+'9'!G24+'10'!G24+'11'!G24+'12'!G24+'13'!G24+'14'!G24+'15'!G24+'16'!G24+'17'!G24+'18'!G24+'19'!G24+'20'!G24</f>
        <v>0</v>
      </c>
      <c r="J20" s="491">
        <f>'1'!H24+'2'!H24+'3'!H24+'4'!H24+'5'!H24+'6'!H24+'7'!H24+'8'!H24+'9'!H24+'10'!H24+'11'!H24+'12'!H24+'13'!H24+'14'!H24+'15'!H24+'16'!H24+'17'!H24+'18'!H24+'19'!H24+'20'!H24</f>
        <v>0</v>
      </c>
      <c r="K20" s="491">
        <f>'1'!I24+'2'!I24+'3'!I24+'4'!I24+'5'!I24+'6'!I24+'7'!I24+'8'!I24+'9'!I24+'10'!I24+'11'!I24+'12'!I24+'13'!I24+'14'!I24+'15'!I24+'16'!I24+'17'!I24+'18'!I24+'19'!I24+'20'!I24</f>
        <v>0</v>
      </c>
      <c r="L20" s="491">
        <f>'1'!I24+'2'!J24+'3'!J24+'4'!J24+'5'!J24+'6'!J24+'7'!J24+'8'!J24+'9'!J24+'10'!J24+'11'!J24+'12'!J24+'13'!J24+'14'!J24+'15'!J24+'16'!J24+'17'!J24+'18'!J24+'19'!J24+'20'!J24</f>
        <v>0</v>
      </c>
      <c r="M20" s="381"/>
      <c r="N20" s="33"/>
      <c r="P20" s="81"/>
    </row>
    <row r="21" spans="2:16" x14ac:dyDescent="0.2">
      <c r="B21" s="131"/>
      <c r="C21" s="60"/>
      <c r="D21" s="62" t="s">
        <v>155</v>
      </c>
      <c r="E21" s="62"/>
      <c r="F21" s="198">
        <v>0</v>
      </c>
      <c r="G21" s="198">
        <v>0</v>
      </c>
      <c r="H21" s="198">
        <v>0</v>
      </c>
      <c r="I21" s="198">
        <f t="shared" ref="I21:L23" si="2">H21</f>
        <v>0</v>
      </c>
      <c r="J21" s="198">
        <f t="shared" si="2"/>
        <v>0</v>
      </c>
      <c r="K21" s="198">
        <f t="shared" si="2"/>
        <v>0</v>
      </c>
      <c r="L21" s="198">
        <f t="shared" si="2"/>
        <v>0</v>
      </c>
      <c r="M21" s="381"/>
      <c r="N21" s="33"/>
      <c r="P21" s="81"/>
    </row>
    <row r="22" spans="2:16" x14ac:dyDescent="0.2">
      <c r="B22" s="131"/>
      <c r="C22" s="60"/>
      <c r="D22" s="62" t="s">
        <v>156</v>
      </c>
      <c r="E22" s="62"/>
      <c r="F22" s="198">
        <v>0</v>
      </c>
      <c r="G22" s="198">
        <v>0</v>
      </c>
      <c r="H22" s="198">
        <v>0</v>
      </c>
      <c r="I22" s="198">
        <f t="shared" si="2"/>
        <v>0</v>
      </c>
      <c r="J22" s="198">
        <f t="shared" si="2"/>
        <v>0</v>
      </c>
      <c r="K22" s="198">
        <f t="shared" si="2"/>
        <v>0</v>
      </c>
      <c r="L22" s="198">
        <f t="shared" si="2"/>
        <v>0</v>
      </c>
      <c r="M22" s="381"/>
      <c r="N22" s="33"/>
      <c r="P22" s="81"/>
    </row>
    <row r="23" spans="2:16" x14ac:dyDescent="0.2">
      <c r="B23" s="131"/>
      <c r="C23" s="60"/>
      <c r="D23" s="62" t="s">
        <v>157</v>
      </c>
      <c r="E23" s="62"/>
      <c r="F23" s="198">
        <v>0</v>
      </c>
      <c r="G23" s="198">
        <v>0</v>
      </c>
      <c r="H23" s="198">
        <v>0</v>
      </c>
      <c r="I23" s="198">
        <f t="shared" si="2"/>
        <v>0</v>
      </c>
      <c r="J23" s="198">
        <f t="shared" si="2"/>
        <v>0</v>
      </c>
      <c r="K23" s="198">
        <f t="shared" si="2"/>
        <v>0</v>
      </c>
      <c r="L23" s="198">
        <f t="shared" si="2"/>
        <v>0</v>
      </c>
      <c r="M23" s="381"/>
      <c r="N23" s="33"/>
      <c r="P23" s="81"/>
    </row>
    <row r="24" spans="2:16" x14ac:dyDescent="0.2">
      <c r="B24" s="131"/>
      <c r="C24" s="60"/>
      <c r="D24" s="62" t="s">
        <v>158</v>
      </c>
      <c r="E24" s="62"/>
      <c r="F24" s="198">
        <v>0</v>
      </c>
      <c r="G24" s="198">
        <v>0</v>
      </c>
      <c r="H24" s="491">
        <f>H63-(SUM(H18:H23))</f>
        <v>-153136.00000000003</v>
      </c>
      <c r="I24" s="491">
        <f>I63-(SUM(I18:I23))</f>
        <v>-307875.20000000007</v>
      </c>
      <c r="J24" s="491">
        <f>J63-(SUM(J18:J23))</f>
        <v>-467440.00000000006</v>
      </c>
      <c r="K24" s="491">
        <f>K63-(SUM(K18:K23))</f>
        <v>-631976</v>
      </c>
      <c r="L24" s="491">
        <f>L63-(SUM(L18:L23))</f>
        <v>-800417.60000000009</v>
      </c>
      <c r="M24" s="381"/>
      <c r="N24" s="33"/>
      <c r="P24" s="81"/>
    </row>
    <row r="25" spans="2:16" s="24" customFormat="1" x14ac:dyDescent="0.2">
      <c r="B25" s="46"/>
      <c r="C25" s="382"/>
      <c r="D25" s="372"/>
      <c r="E25" s="68"/>
      <c r="F25" s="569">
        <f t="shared" ref="F25:K25" si="3">SUM(F20:F24)</f>
        <v>0</v>
      </c>
      <c r="G25" s="569">
        <f t="shared" si="3"/>
        <v>0</v>
      </c>
      <c r="H25" s="569">
        <f t="shared" si="3"/>
        <v>-153136.00000000003</v>
      </c>
      <c r="I25" s="569">
        <f t="shared" si="3"/>
        <v>-307875.20000000007</v>
      </c>
      <c r="J25" s="569">
        <f t="shared" si="3"/>
        <v>-467440.00000000006</v>
      </c>
      <c r="K25" s="569">
        <f t="shared" si="3"/>
        <v>-631976</v>
      </c>
      <c r="L25" s="569">
        <f t="shared" ref="L25" si="4">SUM(L20:L24)</f>
        <v>-800417.60000000009</v>
      </c>
      <c r="M25" s="383"/>
      <c r="N25" s="287"/>
      <c r="O25" s="86"/>
      <c r="P25" s="86"/>
    </row>
    <row r="26" spans="2:16" x14ac:dyDescent="0.2">
      <c r="B26" s="131"/>
      <c r="C26" s="60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33"/>
      <c r="P26" s="81"/>
    </row>
    <row r="27" spans="2:16" x14ac:dyDescent="0.2">
      <c r="B27" s="131"/>
      <c r="C27" s="60"/>
      <c r="D27" s="153" t="s">
        <v>149</v>
      </c>
      <c r="E27" s="364"/>
      <c r="F27" s="440">
        <f t="shared" ref="F27:K27" si="5">F18+F25</f>
        <v>0</v>
      </c>
      <c r="G27" s="440">
        <f t="shared" si="5"/>
        <v>0</v>
      </c>
      <c r="H27" s="440">
        <f t="shared" si="5"/>
        <v>-153136.00000000003</v>
      </c>
      <c r="I27" s="440">
        <f t="shared" si="5"/>
        <v>-307875.20000000007</v>
      </c>
      <c r="J27" s="440">
        <f t="shared" si="5"/>
        <v>-467440.00000000006</v>
      </c>
      <c r="K27" s="440">
        <f t="shared" si="5"/>
        <v>-631976</v>
      </c>
      <c r="L27" s="440">
        <f t="shared" ref="L27" si="6">L18+L25</f>
        <v>-800417.60000000009</v>
      </c>
      <c r="M27" s="371"/>
      <c r="N27" s="33"/>
      <c r="P27" s="81"/>
    </row>
    <row r="28" spans="2:16" x14ac:dyDescent="0.2">
      <c r="B28" s="131"/>
      <c r="C28" s="71"/>
      <c r="D28" s="72"/>
      <c r="E28" s="367"/>
      <c r="F28" s="192"/>
      <c r="G28" s="192"/>
      <c r="H28" s="192"/>
      <c r="I28" s="192"/>
      <c r="J28" s="192"/>
      <c r="K28" s="192"/>
      <c r="L28" s="192"/>
      <c r="M28" s="384"/>
      <c r="N28" s="33"/>
      <c r="P28" s="81"/>
    </row>
    <row r="29" spans="2:16" x14ac:dyDescent="0.2">
      <c r="B29" s="131"/>
      <c r="C29" s="32"/>
      <c r="D29" s="32"/>
      <c r="E29" s="264"/>
      <c r="F29" s="126"/>
      <c r="G29" s="126"/>
      <c r="H29" s="126"/>
      <c r="I29" s="126"/>
      <c r="J29" s="126"/>
      <c r="K29" s="126"/>
      <c r="L29" s="126"/>
      <c r="M29" s="126"/>
      <c r="N29" s="33"/>
      <c r="P29" s="81"/>
    </row>
    <row r="30" spans="2:16" x14ac:dyDescent="0.2">
      <c r="B30" s="131"/>
      <c r="C30" s="56"/>
      <c r="D30" s="57"/>
      <c r="E30" s="362"/>
      <c r="F30" s="147"/>
      <c r="G30" s="147"/>
      <c r="H30" s="147"/>
      <c r="I30" s="147"/>
      <c r="J30" s="147"/>
      <c r="K30" s="147"/>
      <c r="L30" s="147"/>
      <c r="M30" s="369"/>
      <c r="N30" s="33"/>
      <c r="P30" s="81"/>
    </row>
    <row r="31" spans="2:16" x14ac:dyDescent="0.2">
      <c r="B31" s="131"/>
      <c r="C31" s="60"/>
      <c r="D31" s="431" t="s">
        <v>206</v>
      </c>
      <c r="E31" s="62"/>
      <c r="F31" s="151"/>
      <c r="G31" s="151"/>
      <c r="H31" s="151"/>
      <c r="I31" s="151"/>
      <c r="J31" s="151"/>
      <c r="K31" s="151"/>
      <c r="L31" s="151"/>
      <c r="M31" s="370"/>
      <c r="N31" s="33"/>
    </row>
    <row r="32" spans="2:16" x14ac:dyDescent="0.2">
      <c r="B32" s="131"/>
      <c r="C32" s="65"/>
      <c r="D32" s="62"/>
      <c r="E32" s="364"/>
      <c r="F32" s="151"/>
      <c r="G32" s="151"/>
      <c r="H32" s="151"/>
      <c r="I32" s="151"/>
      <c r="J32" s="151"/>
      <c r="K32" s="151"/>
      <c r="L32" s="151"/>
      <c r="M32" s="370"/>
      <c r="N32" s="33"/>
    </row>
    <row r="33" spans="2:14" x14ac:dyDescent="0.2">
      <c r="B33" s="131"/>
      <c r="C33" s="65"/>
      <c r="D33" s="155" t="s">
        <v>0</v>
      </c>
      <c r="E33" s="364"/>
      <c r="F33" s="151"/>
      <c r="G33" s="151"/>
      <c r="H33" s="151"/>
      <c r="I33" s="151"/>
      <c r="J33" s="151"/>
      <c r="K33" s="151"/>
      <c r="L33" s="151"/>
      <c r="M33" s="370"/>
      <c r="N33" s="33"/>
    </row>
    <row r="34" spans="2:14" x14ac:dyDescent="0.2">
      <c r="B34" s="131"/>
      <c r="C34" s="60"/>
      <c r="D34" s="62" t="s">
        <v>250</v>
      </c>
      <c r="E34" s="62"/>
      <c r="F34" s="198">
        <v>0</v>
      </c>
      <c r="G34" s="198">
        <v>0</v>
      </c>
      <c r="H34" s="491">
        <f>G39+'begr(tot)'!H42-SUM(H35:H38)</f>
        <v>-153136.00000000003</v>
      </c>
      <c r="I34" s="491">
        <f>H39+'begr(tot)'!I42-SUM(I35:I38)</f>
        <v>-307875.20000000007</v>
      </c>
      <c r="J34" s="491">
        <f>I39+'begr(tot)'!J42-SUM(J35:J38)</f>
        <v>-467440.00000000006</v>
      </c>
      <c r="K34" s="491">
        <f>J39+'begr(tot)'!K42-SUM(K35:K38)</f>
        <v>-631976</v>
      </c>
      <c r="L34" s="491">
        <f>K39+'begr(tot)'!L42-SUM(L35:L38)</f>
        <v>-800417.60000000009</v>
      </c>
      <c r="M34" s="371"/>
      <c r="N34" s="33"/>
    </row>
    <row r="35" spans="2:14" x14ac:dyDescent="0.2">
      <c r="B35" s="131"/>
      <c r="C35" s="60"/>
      <c r="D35" s="61" t="s">
        <v>245</v>
      </c>
      <c r="E35" s="62"/>
      <c r="F35" s="198">
        <v>0</v>
      </c>
      <c r="G35" s="198">
        <v>0</v>
      </c>
      <c r="H35" s="491">
        <f>'1'!F25+'2'!F25+'3'!F25+'4'!F25+'5'!F25+'6'!F25+'7'!F25+'8'!F25+'9'!F25+'10'!F25+'11'!F25+'12'!F25+'13'!F25+'14'!F25+'15'!F25+'16'!F25+'17'!F25+'18'!F25+'19'!F25+'20'!F25</f>
        <v>0</v>
      </c>
      <c r="I35" s="491">
        <f>'1'!G25+'2'!G25+'3'!G25+'4'!G25+'5'!G25+'6'!G25+'7'!G25+'8'!G25+'9'!G25+'10'!G25+'11'!G25+'12'!G25+'13'!G25+'14'!G25+'15'!G25+'16'!G25+'17'!G25+'18'!G25+'19'!G25+'20'!G25</f>
        <v>0</v>
      </c>
      <c r="J35" s="491">
        <f>'1'!H25+'2'!H25+'3'!H25+'4'!H25+'5'!H25+'6'!H25+'7'!H25+'8'!H25+'9'!H25+'10'!H25+'11'!H25+'12'!H25+'13'!H25+'14'!H25+'15'!H25+'16'!H25+'17'!H25+'18'!H25+'19'!H25+'20'!H25</f>
        <v>0</v>
      </c>
      <c r="K35" s="491">
        <f>'1'!I25+'2'!I25+'3'!I25+'4'!I25+'5'!I25+'6'!I25+'7'!I25+'8'!I25+'9'!I25+'10'!I25+'11'!I25+'12'!I25+'13'!I25+'14'!I25+'15'!I25+'16'!I25+'17'!I25+'18'!I25+'19'!I25+'20'!I25</f>
        <v>0</v>
      </c>
      <c r="L35" s="491">
        <f>'1'!I25+'2'!J25+'3'!J25+'4'!J25+'5'!J25+'6'!J25+'7'!J25+'8'!J25+'9'!J25+'10'!J25+'11'!J25+'12'!J25+'13'!J25+'14'!J25+'15'!J25+'16'!J25+'17'!J25+'18'!J25+'19'!J25+'20'!J25</f>
        <v>0</v>
      </c>
      <c r="M35" s="371"/>
      <c r="N35" s="33"/>
    </row>
    <row r="36" spans="2:14" x14ac:dyDescent="0.2">
      <c r="B36" s="131"/>
      <c r="C36" s="60"/>
      <c r="D36" s="61" t="s">
        <v>173</v>
      </c>
      <c r="E36" s="62"/>
      <c r="F36" s="198">
        <v>0</v>
      </c>
      <c r="G36" s="198">
        <v>0</v>
      </c>
      <c r="H36" s="198">
        <v>0</v>
      </c>
      <c r="I36" s="198">
        <f t="shared" ref="I36:L38" si="7">H36</f>
        <v>0</v>
      </c>
      <c r="J36" s="198">
        <f t="shared" si="7"/>
        <v>0</v>
      </c>
      <c r="K36" s="198">
        <f t="shared" si="7"/>
        <v>0</v>
      </c>
      <c r="L36" s="198">
        <f t="shared" si="7"/>
        <v>0</v>
      </c>
      <c r="M36" s="371"/>
      <c r="N36" s="33"/>
    </row>
    <row r="37" spans="2:14" x14ac:dyDescent="0.2">
      <c r="B37" s="131"/>
      <c r="C37" s="60"/>
      <c r="D37" s="61" t="s">
        <v>175</v>
      </c>
      <c r="E37" s="62"/>
      <c r="F37" s="198">
        <v>0</v>
      </c>
      <c r="G37" s="198">
        <v>0</v>
      </c>
      <c r="H37" s="198">
        <v>0</v>
      </c>
      <c r="I37" s="198">
        <f t="shared" si="7"/>
        <v>0</v>
      </c>
      <c r="J37" s="198">
        <f t="shared" si="7"/>
        <v>0</v>
      </c>
      <c r="K37" s="198">
        <f t="shared" si="7"/>
        <v>0</v>
      </c>
      <c r="L37" s="198">
        <f t="shared" si="7"/>
        <v>0</v>
      </c>
      <c r="M37" s="371"/>
      <c r="N37" s="33"/>
    </row>
    <row r="38" spans="2:14" x14ac:dyDescent="0.2">
      <c r="B38" s="131"/>
      <c r="C38" s="60"/>
      <c r="D38" s="61" t="s">
        <v>174</v>
      </c>
      <c r="E38" s="62"/>
      <c r="F38" s="198">
        <v>0</v>
      </c>
      <c r="G38" s="198">
        <v>0</v>
      </c>
      <c r="H38" s="198">
        <v>0</v>
      </c>
      <c r="I38" s="198">
        <f t="shared" si="7"/>
        <v>0</v>
      </c>
      <c r="J38" s="198">
        <f t="shared" si="7"/>
        <v>0</v>
      </c>
      <c r="K38" s="198">
        <f t="shared" si="7"/>
        <v>0</v>
      </c>
      <c r="L38" s="198">
        <f t="shared" si="7"/>
        <v>0</v>
      </c>
      <c r="M38" s="371"/>
      <c r="N38" s="33"/>
    </row>
    <row r="39" spans="2:14" x14ac:dyDescent="0.2">
      <c r="B39" s="131"/>
      <c r="C39" s="60"/>
      <c r="D39" s="67"/>
      <c r="E39" s="68"/>
      <c r="F39" s="570">
        <f t="shared" ref="F39:K39" si="8">SUM(F34:F38)</f>
        <v>0</v>
      </c>
      <c r="G39" s="570">
        <f t="shared" si="8"/>
        <v>0</v>
      </c>
      <c r="H39" s="570">
        <f t="shared" si="8"/>
        <v>-153136.00000000003</v>
      </c>
      <c r="I39" s="570">
        <f t="shared" si="8"/>
        <v>-307875.20000000007</v>
      </c>
      <c r="J39" s="570">
        <f t="shared" si="8"/>
        <v>-467440.00000000006</v>
      </c>
      <c r="K39" s="570">
        <f t="shared" si="8"/>
        <v>-631976</v>
      </c>
      <c r="L39" s="570">
        <f t="shared" ref="L39" si="9">SUM(L34:L38)</f>
        <v>-800417.60000000009</v>
      </c>
      <c r="M39" s="371"/>
      <c r="N39" s="33"/>
    </row>
    <row r="40" spans="2:14" x14ac:dyDescent="0.2">
      <c r="B40" s="131"/>
      <c r="C40" s="60"/>
      <c r="D40" s="155" t="s">
        <v>34</v>
      </c>
      <c r="E40" s="62"/>
      <c r="F40" s="62"/>
      <c r="G40" s="62"/>
      <c r="H40" s="62"/>
      <c r="I40" s="62"/>
      <c r="J40" s="62"/>
      <c r="K40" s="62"/>
      <c r="L40" s="62"/>
      <c r="M40" s="371"/>
      <c r="N40" s="33"/>
    </row>
    <row r="41" spans="2:14" x14ac:dyDescent="0.2">
      <c r="B41" s="131"/>
      <c r="C41" s="60"/>
      <c r="D41" s="62" t="s">
        <v>217</v>
      </c>
      <c r="E41" s="62"/>
      <c r="F41" s="198">
        <v>0</v>
      </c>
      <c r="G41" s="198">
        <v>0</v>
      </c>
      <c r="H41" s="491">
        <f>'1'!F26+'2'!F26+'3'!F26+'4'!F26+'5'!F26+'6'!F26+'7'!F26+'8'!F26+'9'!F26+'10'!F26+'11'!F26+'12'!F26+'13'!F26+'14'!F26+'15'!F26+'16'!F26+'17'!F26+'18'!F26+'19'!F26+'20'!F26</f>
        <v>0</v>
      </c>
      <c r="I41" s="491">
        <f>'1'!G26+'2'!G26+'3'!G26+'4'!G26+'5'!G26+'6'!G26+'7'!G26+'8'!G26+'9'!G26+'10'!G26+'11'!G26+'12'!G26+'13'!G26+'14'!G26+'15'!G26+'16'!G26+'17'!G26+'18'!G26+'19'!G26+'20'!G26</f>
        <v>0</v>
      </c>
      <c r="J41" s="491">
        <f>'1'!H26+'2'!H26+'3'!H26+'4'!H26+'5'!H26+'6'!H26+'7'!H26+'8'!H26+'9'!H26+'10'!H26+'11'!H26+'12'!H26+'13'!H26+'14'!H26+'15'!H26+'16'!H26+'17'!H26+'18'!H26+'19'!H26+'20'!H26</f>
        <v>0</v>
      </c>
      <c r="K41" s="491">
        <f>'1'!I26+'2'!I26+'3'!I26+'4'!I26+'5'!I26+'6'!I26+'7'!I26+'8'!I26+'9'!I26+'10'!I26+'11'!I26+'12'!I26+'13'!I26+'14'!I26+'15'!I26+'16'!I26+'17'!I26+'18'!I26+'19'!I26+'20'!I26</f>
        <v>0</v>
      </c>
      <c r="L41" s="491">
        <f>'1'!I26+'2'!J26+'3'!J26+'4'!J26+'5'!J26+'6'!J26+'7'!J26+'8'!J26+'9'!J26+'10'!J26+'11'!J26+'12'!J26+'13'!J26+'14'!J26+'15'!J26+'16'!J26+'17'!J26+'18'!J26+'19'!J26+'20'!J26</f>
        <v>0</v>
      </c>
      <c r="M41" s="63"/>
      <c r="N41" s="33"/>
    </row>
    <row r="42" spans="2:14" x14ac:dyDescent="0.2">
      <c r="B42" s="131"/>
      <c r="C42" s="60"/>
      <c r="D42" s="62" t="s">
        <v>198</v>
      </c>
      <c r="E42" s="62"/>
      <c r="F42" s="198">
        <v>0</v>
      </c>
      <c r="G42" s="198">
        <v>0</v>
      </c>
      <c r="H42" s="491">
        <f>mop!G18</f>
        <v>0</v>
      </c>
      <c r="I42" s="491">
        <f>mop!H18</f>
        <v>0</v>
      </c>
      <c r="J42" s="491">
        <f>mop!I18</f>
        <v>0</v>
      </c>
      <c r="K42" s="491">
        <f>mop!J18</f>
        <v>0</v>
      </c>
      <c r="L42" s="491">
        <f>mop!K18</f>
        <v>0</v>
      </c>
      <c r="M42" s="371"/>
      <c r="N42" s="33"/>
    </row>
    <row r="43" spans="2:14" x14ac:dyDescent="0.2">
      <c r="B43" s="131"/>
      <c r="C43" s="60"/>
      <c r="D43" s="62" t="s">
        <v>216</v>
      </c>
      <c r="E43" s="62"/>
      <c r="F43" s="198">
        <v>0</v>
      </c>
      <c r="G43" s="198">
        <v>0</v>
      </c>
      <c r="H43" s="198">
        <v>0</v>
      </c>
      <c r="I43" s="198">
        <f>H43</f>
        <v>0</v>
      </c>
      <c r="J43" s="198">
        <f>I43</f>
        <v>0</v>
      </c>
      <c r="K43" s="198">
        <f>J43</f>
        <v>0</v>
      </c>
      <c r="L43" s="198">
        <f>K43</f>
        <v>0</v>
      </c>
      <c r="M43" s="371"/>
      <c r="N43" s="33"/>
    </row>
    <row r="44" spans="2:14" x14ac:dyDescent="0.2">
      <c r="B44" s="131"/>
      <c r="C44" s="60"/>
      <c r="D44" s="199" t="s">
        <v>199</v>
      </c>
      <c r="E44" s="62"/>
      <c r="F44" s="198">
        <v>0</v>
      </c>
      <c r="G44" s="198">
        <v>0</v>
      </c>
      <c r="H44" s="198">
        <v>0</v>
      </c>
      <c r="I44" s="198">
        <f t="shared" ref="I44:L45" si="10">H44</f>
        <v>0</v>
      </c>
      <c r="J44" s="198">
        <f t="shared" si="10"/>
        <v>0</v>
      </c>
      <c r="K44" s="198">
        <f t="shared" si="10"/>
        <v>0</v>
      </c>
      <c r="L44" s="198">
        <f t="shared" si="10"/>
        <v>0</v>
      </c>
      <c r="M44" s="371"/>
      <c r="N44" s="33"/>
    </row>
    <row r="45" spans="2:14" x14ac:dyDescent="0.2">
      <c r="B45" s="131"/>
      <c r="C45" s="60"/>
      <c r="D45" s="199" t="s">
        <v>199</v>
      </c>
      <c r="E45" s="62"/>
      <c r="F45" s="198">
        <v>0</v>
      </c>
      <c r="G45" s="198">
        <v>0</v>
      </c>
      <c r="H45" s="198">
        <v>0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371"/>
      <c r="N45" s="33"/>
    </row>
    <row r="46" spans="2:14" x14ac:dyDescent="0.2">
      <c r="B46" s="131"/>
      <c r="C46" s="60"/>
      <c r="D46" s="67"/>
      <c r="E46" s="62"/>
      <c r="F46" s="569">
        <f t="shared" ref="F46:K46" si="11">SUM(F41:F45)</f>
        <v>0</v>
      </c>
      <c r="G46" s="569">
        <f t="shared" si="11"/>
        <v>0</v>
      </c>
      <c r="H46" s="569">
        <f t="shared" si="11"/>
        <v>0</v>
      </c>
      <c r="I46" s="569">
        <f t="shared" si="11"/>
        <v>0</v>
      </c>
      <c r="J46" s="569">
        <f t="shared" si="11"/>
        <v>0</v>
      </c>
      <c r="K46" s="569">
        <f t="shared" si="11"/>
        <v>0</v>
      </c>
      <c r="L46" s="569">
        <f t="shared" ref="L46" si="12">SUM(L41:L45)</f>
        <v>0</v>
      </c>
      <c r="M46" s="371"/>
      <c r="N46" s="33"/>
    </row>
    <row r="47" spans="2:14" x14ac:dyDescent="0.2">
      <c r="B47" s="131"/>
      <c r="C47" s="60"/>
      <c r="D47" s="155" t="s">
        <v>21</v>
      </c>
      <c r="E47" s="62"/>
      <c r="F47" s="62"/>
      <c r="G47" s="62"/>
      <c r="H47" s="62"/>
      <c r="I47" s="62"/>
      <c r="J47" s="62"/>
      <c r="K47" s="62"/>
      <c r="L47" s="62"/>
      <c r="M47" s="371"/>
      <c r="N47" s="33"/>
    </row>
    <row r="48" spans="2:14" x14ac:dyDescent="0.2">
      <c r="B48" s="131"/>
      <c r="C48" s="60"/>
      <c r="D48" s="62" t="s">
        <v>141</v>
      </c>
      <c r="E48" s="62"/>
      <c r="F48" s="198">
        <v>0</v>
      </c>
      <c r="G48" s="198">
        <v>0</v>
      </c>
      <c r="H48" s="491">
        <f>'1'!F27+'2'!F27+'3'!F27+'4'!F27+'5'!F27+'6'!F27+'7'!F27+'8'!F27+'9'!F27+'10'!F27+'11'!F27+'12'!F27+'13'!F27+'14'!F27+'15'!F27+'16'!F27+'17'!F27+'18'!F27+'19'!F27+'20'!F27</f>
        <v>0</v>
      </c>
      <c r="I48" s="491">
        <f>'1'!G27+'2'!G27+'3'!G27+'4'!G27+'5'!G27+'6'!G27+'7'!G27+'8'!G27+'9'!G27+'10'!G27+'11'!G27+'12'!G27+'13'!G27+'14'!G27+'15'!G27+'16'!G27+'17'!G27+'18'!G27+'19'!G27+'20'!G27</f>
        <v>0</v>
      </c>
      <c r="J48" s="491">
        <f>'1'!H27+'2'!H27+'3'!H27+'4'!H27+'5'!H27+'6'!H27+'7'!H27+'8'!H27+'9'!H27+'10'!H27+'11'!H27+'12'!H27+'13'!H27+'14'!H27+'15'!H27+'16'!H27+'17'!H27+'18'!H27+'19'!H27+'20'!H27</f>
        <v>0</v>
      </c>
      <c r="K48" s="491">
        <f>'1'!I27+'2'!I27+'3'!I27+'4'!I27+'5'!I27+'6'!I27+'7'!I27+'8'!I27+'9'!I27+'10'!I27+'11'!I27+'12'!I27+'13'!I27+'14'!I27+'15'!I27+'16'!I27+'17'!I27+'18'!I27+'19'!I27+'20'!I27</f>
        <v>0</v>
      </c>
      <c r="L48" s="491">
        <f>'1'!I27+'2'!J27+'3'!J27+'4'!J27+'5'!J27+'6'!J27+'7'!J27+'8'!J27+'9'!J27+'10'!J27+'11'!J27+'12'!J27+'13'!J27+'14'!J27+'15'!J27+'16'!J27+'17'!J27+'18'!J27+'19'!J27+'20'!J27</f>
        <v>0</v>
      </c>
      <c r="M48" s="371"/>
      <c r="N48" s="33"/>
    </row>
    <row r="49" spans="2:14" x14ac:dyDescent="0.2">
      <c r="B49" s="131"/>
      <c r="C49" s="60"/>
      <c r="D49" s="62" t="s">
        <v>184</v>
      </c>
      <c r="E49" s="62"/>
      <c r="F49" s="198">
        <v>0</v>
      </c>
      <c r="G49" s="198">
        <v>0</v>
      </c>
      <c r="H49" s="198">
        <v>0</v>
      </c>
      <c r="I49" s="198">
        <f t="shared" ref="I49:L50" si="13">H49</f>
        <v>0</v>
      </c>
      <c r="J49" s="198">
        <f t="shared" si="13"/>
        <v>0</v>
      </c>
      <c r="K49" s="198">
        <f t="shared" si="13"/>
        <v>0</v>
      </c>
      <c r="L49" s="198">
        <f t="shared" si="13"/>
        <v>0</v>
      </c>
      <c r="M49" s="371"/>
      <c r="N49" s="33"/>
    </row>
    <row r="50" spans="2:14" x14ac:dyDescent="0.2">
      <c r="B50" s="131"/>
      <c r="C50" s="60"/>
      <c r="D50" s="62" t="s">
        <v>185</v>
      </c>
      <c r="E50" s="62"/>
      <c r="F50" s="198">
        <v>0</v>
      </c>
      <c r="G50" s="198">
        <v>0</v>
      </c>
      <c r="H50" s="198">
        <v>0</v>
      </c>
      <c r="I50" s="198">
        <f t="shared" si="13"/>
        <v>0</v>
      </c>
      <c r="J50" s="198">
        <f t="shared" si="13"/>
        <v>0</v>
      </c>
      <c r="K50" s="198">
        <f t="shared" si="13"/>
        <v>0</v>
      </c>
      <c r="L50" s="198">
        <f t="shared" si="13"/>
        <v>0</v>
      </c>
      <c r="M50" s="371"/>
      <c r="N50" s="33"/>
    </row>
    <row r="51" spans="2:14" x14ac:dyDescent="0.2">
      <c r="B51" s="131"/>
      <c r="C51" s="60"/>
      <c r="D51" s="372"/>
      <c r="E51" s="62"/>
      <c r="F51" s="569">
        <f t="shared" ref="F51:K51" si="14">SUM(F48:F50)</f>
        <v>0</v>
      </c>
      <c r="G51" s="569">
        <f t="shared" si="14"/>
        <v>0</v>
      </c>
      <c r="H51" s="569">
        <f t="shared" si="14"/>
        <v>0</v>
      </c>
      <c r="I51" s="569">
        <f t="shared" si="14"/>
        <v>0</v>
      </c>
      <c r="J51" s="569">
        <f t="shared" si="14"/>
        <v>0</v>
      </c>
      <c r="K51" s="569">
        <f t="shared" si="14"/>
        <v>0</v>
      </c>
      <c r="L51" s="569">
        <f t="shared" ref="L51" si="15">SUM(L48:L50)</f>
        <v>0</v>
      </c>
      <c r="M51" s="371"/>
      <c r="N51" s="33"/>
    </row>
    <row r="52" spans="2:14" x14ac:dyDescent="0.2">
      <c r="B52" s="131"/>
      <c r="C52" s="60"/>
      <c r="D52" s="155" t="s">
        <v>22</v>
      </c>
      <c r="E52" s="62"/>
      <c r="F52" s="62"/>
      <c r="G52" s="62"/>
      <c r="H52" s="62"/>
      <c r="I52" s="62"/>
      <c r="J52" s="62"/>
      <c r="K52" s="62"/>
      <c r="L52" s="62"/>
      <c r="M52" s="371"/>
      <c r="N52" s="33"/>
    </row>
    <row r="53" spans="2:14" x14ac:dyDescent="0.2">
      <c r="B53" s="131"/>
      <c r="C53" s="60"/>
      <c r="D53" s="62" t="s">
        <v>142</v>
      </c>
      <c r="E53" s="62"/>
      <c r="F53" s="198">
        <v>0</v>
      </c>
      <c r="G53" s="198">
        <v>0</v>
      </c>
      <c r="H53" s="491">
        <f>'1'!F28+'2'!F28+'3'!F28+'4'!F28+'5'!F28+'6'!F28+'7'!F28+'8'!F28+'9'!F28+'10'!F28+'11'!F28+'12'!F28+'13'!F28+'14'!F28+'15'!F28+'16'!F28+'17'!F28+'18'!F28+'19'!F28+'20'!F28</f>
        <v>0</v>
      </c>
      <c r="I53" s="491">
        <f>'1'!G28+'2'!G28+'3'!G28+'4'!G28+'5'!G28+'6'!G28+'7'!G28+'8'!G28+'9'!G28+'10'!G28+'11'!G28+'12'!G28+'13'!G28+'14'!G28+'15'!G28+'16'!G28+'17'!G28+'18'!G28+'19'!G28+'20'!G28</f>
        <v>0</v>
      </c>
      <c r="J53" s="491">
        <f>'1'!H28+'2'!H28+'3'!H28+'4'!H28+'5'!H28+'6'!H28+'7'!H28+'8'!H28+'9'!H28+'10'!H28+'11'!H28+'12'!H28+'13'!H28+'14'!H28+'15'!H28+'16'!H28+'17'!H28+'18'!H28+'19'!H28+'20'!H28</f>
        <v>0</v>
      </c>
      <c r="K53" s="491">
        <f>'1'!I28+'2'!I28+'3'!I28+'4'!I28+'5'!I28+'6'!I28+'7'!I28+'8'!I28+'9'!I28+'10'!I28+'11'!I28+'12'!I28+'13'!I28+'14'!I28+'15'!I28+'16'!I28+'17'!I28+'18'!I28+'19'!I28+'20'!I28</f>
        <v>0</v>
      </c>
      <c r="L53" s="491">
        <f>'1'!I28+'2'!J28+'3'!J28+'4'!J28+'5'!J28+'6'!J28+'7'!J28+'8'!J28+'9'!J28+'10'!J28+'11'!J28+'12'!J28+'13'!J28+'14'!J28+'15'!J28+'16'!J28+'17'!J28+'18'!J28+'19'!J28+'20'!J28</f>
        <v>0</v>
      </c>
      <c r="M53" s="371"/>
      <c r="N53" s="33"/>
    </row>
    <row r="54" spans="2:14" x14ac:dyDescent="0.2">
      <c r="B54" s="131"/>
      <c r="C54" s="60"/>
      <c r="D54" s="62" t="s">
        <v>184</v>
      </c>
      <c r="E54" s="62"/>
      <c r="F54" s="198">
        <v>0</v>
      </c>
      <c r="G54" s="198">
        <v>0</v>
      </c>
      <c r="H54" s="198">
        <v>0</v>
      </c>
      <c r="I54" s="198">
        <f t="shared" ref="I54:L60" si="16">H54</f>
        <v>0</v>
      </c>
      <c r="J54" s="198">
        <f t="shared" si="16"/>
        <v>0</v>
      </c>
      <c r="K54" s="198">
        <f t="shared" si="16"/>
        <v>0</v>
      </c>
      <c r="L54" s="198">
        <f t="shared" si="16"/>
        <v>0</v>
      </c>
      <c r="M54" s="371"/>
      <c r="N54" s="33"/>
    </row>
    <row r="55" spans="2:14" x14ac:dyDescent="0.2">
      <c r="B55" s="131"/>
      <c r="C55" s="60"/>
      <c r="D55" s="62" t="s">
        <v>186</v>
      </c>
      <c r="E55" s="62"/>
      <c r="F55" s="198">
        <v>0</v>
      </c>
      <c r="G55" s="198">
        <v>0</v>
      </c>
      <c r="H55" s="198">
        <v>0</v>
      </c>
      <c r="I55" s="198">
        <f t="shared" si="16"/>
        <v>0</v>
      </c>
      <c r="J55" s="198">
        <f t="shared" si="16"/>
        <v>0</v>
      </c>
      <c r="K55" s="198">
        <f t="shared" si="16"/>
        <v>0</v>
      </c>
      <c r="L55" s="198">
        <f t="shared" si="16"/>
        <v>0</v>
      </c>
      <c r="M55" s="371"/>
      <c r="N55" s="33"/>
    </row>
    <row r="56" spans="2:14" x14ac:dyDescent="0.2">
      <c r="B56" s="131"/>
      <c r="C56" s="60"/>
      <c r="D56" s="62" t="s">
        <v>187</v>
      </c>
      <c r="E56" s="62"/>
      <c r="F56" s="198">
        <v>0</v>
      </c>
      <c r="G56" s="198">
        <v>0</v>
      </c>
      <c r="H56" s="198">
        <v>0</v>
      </c>
      <c r="I56" s="198">
        <f t="shared" si="16"/>
        <v>0</v>
      </c>
      <c r="J56" s="198">
        <f t="shared" si="16"/>
        <v>0</v>
      </c>
      <c r="K56" s="198">
        <f t="shared" si="16"/>
        <v>0</v>
      </c>
      <c r="L56" s="198">
        <f t="shared" si="16"/>
        <v>0</v>
      </c>
      <c r="M56" s="371"/>
      <c r="N56" s="33"/>
    </row>
    <row r="57" spans="2:14" x14ac:dyDescent="0.2">
      <c r="B57" s="131"/>
      <c r="C57" s="60"/>
      <c r="D57" s="62" t="s">
        <v>188</v>
      </c>
      <c r="E57" s="62"/>
      <c r="F57" s="198">
        <v>0</v>
      </c>
      <c r="G57" s="198">
        <v>0</v>
      </c>
      <c r="H57" s="198">
        <v>0</v>
      </c>
      <c r="I57" s="198">
        <f t="shared" si="16"/>
        <v>0</v>
      </c>
      <c r="J57" s="198">
        <f t="shared" si="16"/>
        <v>0</v>
      </c>
      <c r="K57" s="198">
        <f t="shared" si="16"/>
        <v>0</v>
      </c>
      <c r="L57" s="198">
        <f t="shared" si="16"/>
        <v>0</v>
      </c>
      <c r="M57" s="371"/>
      <c r="N57" s="33"/>
    </row>
    <row r="58" spans="2:14" x14ac:dyDescent="0.2">
      <c r="B58" s="131"/>
      <c r="C58" s="60"/>
      <c r="D58" s="62" t="s">
        <v>189</v>
      </c>
      <c r="E58" s="62"/>
      <c r="F58" s="198">
        <v>0</v>
      </c>
      <c r="G58" s="198">
        <v>0</v>
      </c>
      <c r="H58" s="198">
        <v>0</v>
      </c>
      <c r="I58" s="198">
        <f t="shared" si="16"/>
        <v>0</v>
      </c>
      <c r="J58" s="198">
        <f t="shared" si="16"/>
        <v>0</v>
      </c>
      <c r="K58" s="198">
        <f t="shared" si="16"/>
        <v>0</v>
      </c>
      <c r="L58" s="198">
        <f t="shared" si="16"/>
        <v>0</v>
      </c>
      <c r="M58" s="371"/>
      <c r="N58" s="33"/>
    </row>
    <row r="59" spans="2:14" x14ac:dyDescent="0.2">
      <c r="B59" s="131"/>
      <c r="C59" s="60"/>
      <c r="D59" s="62" t="s">
        <v>190</v>
      </c>
      <c r="E59" s="62"/>
      <c r="F59" s="198">
        <v>0</v>
      </c>
      <c r="G59" s="198">
        <v>0</v>
      </c>
      <c r="H59" s="198">
        <v>0</v>
      </c>
      <c r="I59" s="198">
        <f t="shared" si="16"/>
        <v>0</v>
      </c>
      <c r="J59" s="198">
        <f t="shared" si="16"/>
        <v>0</v>
      </c>
      <c r="K59" s="198">
        <f t="shared" si="16"/>
        <v>0</v>
      </c>
      <c r="L59" s="198">
        <f t="shared" si="16"/>
        <v>0</v>
      </c>
      <c r="M59" s="371"/>
      <c r="N59" s="33"/>
    </row>
    <row r="60" spans="2:14" x14ac:dyDescent="0.2">
      <c r="B60" s="131"/>
      <c r="C60" s="60"/>
      <c r="D60" s="62" t="s">
        <v>191</v>
      </c>
      <c r="E60" s="62"/>
      <c r="F60" s="198">
        <v>0</v>
      </c>
      <c r="G60" s="198">
        <v>0</v>
      </c>
      <c r="H60" s="198">
        <v>0</v>
      </c>
      <c r="I60" s="198">
        <f t="shared" si="16"/>
        <v>0</v>
      </c>
      <c r="J60" s="198">
        <f t="shared" si="16"/>
        <v>0</v>
      </c>
      <c r="K60" s="198">
        <f t="shared" si="16"/>
        <v>0</v>
      </c>
      <c r="L60" s="198">
        <f t="shared" si="16"/>
        <v>0</v>
      </c>
      <c r="M60" s="371"/>
      <c r="N60" s="33"/>
    </row>
    <row r="61" spans="2:14" x14ac:dyDescent="0.2">
      <c r="B61" s="131"/>
      <c r="C61" s="60"/>
      <c r="D61" s="67"/>
      <c r="E61" s="62"/>
      <c r="F61" s="569">
        <f t="shared" ref="F61:K61" si="17">SUM(F53:F60)</f>
        <v>0</v>
      </c>
      <c r="G61" s="569">
        <f t="shared" si="17"/>
        <v>0</v>
      </c>
      <c r="H61" s="569">
        <f t="shared" si="17"/>
        <v>0</v>
      </c>
      <c r="I61" s="569">
        <f t="shared" si="17"/>
        <v>0</v>
      </c>
      <c r="J61" s="569">
        <f t="shared" si="17"/>
        <v>0</v>
      </c>
      <c r="K61" s="569">
        <f t="shared" si="17"/>
        <v>0</v>
      </c>
      <c r="L61" s="569">
        <f t="shared" ref="L61" si="18">SUM(L53:L60)</f>
        <v>0</v>
      </c>
      <c r="M61" s="63"/>
      <c r="N61" s="33"/>
    </row>
    <row r="62" spans="2:14" x14ac:dyDescent="0.2">
      <c r="B62" s="131"/>
      <c r="C62" s="60"/>
      <c r="D62" s="62"/>
      <c r="E62" s="62"/>
      <c r="F62" s="62"/>
      <c r="G62" s="62"/>
      <c r="H62" s="62"/>
      <c r="I62" s="62"/>
      <c r="J62" s="62"/>
      <c r="K62" s="62"/>
      <c r="L62" s="62"/>
      <c r="M62" s="63"/>
      <c r="N62" s="33"/>
    </row>
    <row r="63" spans="2:14" x14ac:dyDescent="0.2">
      <c r="B63" s="131"/>
      <c r="C63" s="60"/>
      <c r="D63" s="153" t="s">
        <v>150</v>
      </c>
      <c r="E63" s="62"/>
      <c r="F63" s="440">
        <f t="shared" ref="F63:K63" si="19">F39+F46+F51+F61</f>
        <v>0</v>
      </c>
      <c r="G63" s="440">
        <f t="shared" si="19"/>
        <v>0</v>
      </c>
      <c r="H63" s="440">
        <f t="shared" si="19"/>
        <v>-153136.00000000003</v>
      </c>
      <c r="I63" s="440">
        <f t="shared" si="19"/>
        <v>-307875.20000000007</v>
      </c>
      <c r="J63" s="440">
        <f t="shared" si="19"/>
        <v>-467440.00000000006</v>
      </c>
      <c r="K63" s="440">
        <f t="shared" si="19"/>
        <v>-631976</v>
      </c>
      <c r="L63" s="440">
        <f t="shared" ref="L63" si="20">L39+L46+L51+L61</f>
        <v>-800417.60000000009</v>
      </c>
      <c r="M63" s="371"/>
      <c r="N63" s="33"/>
    </row>
    <row r="64" spans="2:14" x14ac:dyDescent="0.2">
      <c r="B64" s="131"/>
      <c r="C64" s="71"/>
      <c r="D64" s="373"/>
      <c r="E64" s="72"/>
      <c r="F64" s="374"/>
      <c r="G64" s="374"/>
      <c r="H64" s="374"/>
      <c r="I64" s="374"/>
      <c r="J64" s="374"/>
      <c r="K64" s="374"/>
      <c r="L64" s="374"/>
      <c r="M64" s="375"/>
      <c r="N64" s="33"/>
    </row>
    <row r="65" spans="2:14" x14ac:dyDescent="0.2">
      <c r="B65" s="31"/>
      <c r="C65" s="32"/>
      <c r="D65" s="260"/>
      <c r="E65" s="32"/>
      <c r="F65" s="288"/>
      <c r="G65" s="288"/>
      <c r="H65" s="288"/>
      <c r="I65" s="288"/>
      <c r="J65" s="288"/>
      <c r="K65" s="288"/>
      <c r="L65" s="288"/>
      <c r="M65" s="288"/>
      <c r="N65" s="33"/>
    </row>
    <row r="66" spans="2:14" x14ac:dyDescent="0.2">
      <c r="B66" s="31"/>
      <c r="C66" s="32"/>
      <c r="D66" s="32"/>
      <c r="E66" s="32"/>
      <c r="F66" s="212"/>
      <c r="G66" s="212"/>
      <c r="H66" s="212"/>
      <c r="I66" s="212"/>
      <c r="J66" s="212"/>
      <c r="K66" s="212"/>
      <c r="L66" s="212"/>
      <c r="M66" s="212"/>
      <c r="N66" s="33"/>
    </row>
    <row r="67" spans="2:14" x14ac:dyDescent="0.2">
      <c r="B67" s="31"/>
      <c r="C67" s="56"/>
      <c r="D67" s="57"/>
      <c r="E67" s="362"/>
      <c r="F67" s="362"/>
      <c r="G67" s="362"/>
      <c r="H67" s="362"/>
      <c r="I67" s="362"/>
      <c r="J67" s="362"/>
      <c r="K67" s="362"/>
      <c r="L67" s="362"/>
      <c r="M67" s="363"/>
      <c r="N67" s="33"/>
    </row>
    <row r="68" spans="2:14" x14ac:dyDescent="0.2">
      <c r="B68" s="31"/>
      <c r="C68" s="60"/>
      <c r="D68" s="431" t="s">
        <v>143</v>
      </c>
      <c r="E68" s="364"/>
      <c r="F68" s="364"/>
      <c r="G68" s="364"/>
      <c r="H68" s="364"/>
      <c r="I68" s="364"/>
      <c r="J68" s="364"/>
      <c r="K68" s="364"/>
      <c r="L68" s="364"/>
      <c r="M68" s="365"/>
      <c r="N68" s="33"/>
    </row>
    <row r="69" spans="2:14" x14ac:dyDescent="0.2">
      <c r="B69" s="31"/>
      <c r="C69" s="60"/>
      <c r="D69" s="62"/>
      <c r="E69" s="364"/>
      <c r="F69" s="364"/>
      <c r="G69" s="364"/>
      <c r="H69" s="364"/>
      <c r="I69" s="364"/>
      <c r="J69" s="364"/>
      <c r="K69" s="364"/>
      <c r="L69" s="364"/>
      <c r="M69" s="365"/>
      <c r="N69" s="33"/>
    </row>
    <row r="70" spans="2:14" x14ac:dyDescent="0.2">
      <c r="B70" s="31"/>
      <c r="C70" s="60"/>
      <c r="D70" s="62" t="s">
        <v>134</v>
      </c>
      <c r="E70" s="364"/>
      <c r="F70" s="496" t="e">
        <f t="shared" ref="F70:K70" si="21">F39/F63</f>
        <v>#DIV/0!</v>
      </c>
      <c r="G70" s="496" t="e">
        <f t="shared" si="21"/>
        <v>#DIV/0!</v>
      </c>
      <c r="H70" s="496">
        <f t="shared" si="21"/>
        <v>1</v>
      </c>
      <c r="I70" s="496">
        <f t="shared" si="21"/>
        <v>1</v>
      </c>
      <c r="J70" s="496">
        <f t="shared" si="21"/>
        <v>1</v>
      </c>
      <c r="K70" s="496">
        <f t="shared" si="21"/>
        <v>1</v>
      </c>
      <c r="L70" s="496">
        <f t="shared" ref="L70" si="22">L39/L63</f>
        <v>1</v>
      </c>
      <c r="M70" s="366"/>
      <c r="N70" s="33"/>
    </row>
    <row r="71" spans="2:14" x14ac:dyDescent="0.2">
      <c r="B71" s="31"/>
      <c r="C71" s="60"/>
      <c r="D71" s="62" t="s">
        <v>133</v>
      </c>
      <c r="E71" s="364"/>
      <c r="F71" s="497" t="e">
        <f t="shared" ref="F71:K71" si="23">F25/F61</f>
        <v>#DIV/0!</v>
      </c>
      <c r="G71" s="497" t="e">
        <f t="shared" si="23"/>
        <v>#DIV/0!</v>
      </c>
      <c r="H71" s="497" t="e">
        <f t="shared" si="23"/>
        <v>#DIV/0!</v>
      </c>
      <c r="I71" s="497" t="e">
        <f t="shared" si="23"/>
        <v>#DIV/0!</v>
      </c>
      <c r="J71" s="497" t="e">
        <f t="shared" si="23"/>
        <v>#DIV/0!</v>
      </c>
      <c r="K71" s="497" t="e">
        <f t="shared" si="23"/>
        <v>#DIV/0!</v>
      </c>
      <c r="L71" s="497" t="e">
        <f t="shared" ref="L71" si="24">L25/L61</f>
        <v>#DIV/0!</v>
      </c>
      <c r="M71" s="365"/>
      <c r="N71" s="33"/>
    </row>
    <row r="72" spans="2:14" x14ac:dyDescent="0.2">
      <c r="B72" s="31"/>
      <c r="C72" s="60"/>
      <c r="D72" s="62" t="s">
        <v>179</v>
      </c>
      <c r="E72" s="364"/>
      <c r="F72" s="496" t="e">
        <f>'begr(tot)'!F42/('begr(tot)'!F19+'begr(tot)'!F35)</f>
        <v>#DIV/0!</v>
      </c>
      <c r="G72" s="496" t="e">
        <f>'begr(tot)'!G42/('begr(tot)'!G19+'begr(tot)'!G35)</f>
        <v>#DIV/0!</v>
      </c>
      <c r="H72" s="496" t="e">
        <f>'begr(tot)'!H42/('begr(tot)'!H19+'begr(tot)'!H35)</f>
        <v>#DIV/0!</v>
      </c>
      <c r="I72" s="496" t="e">
        <f>'begr(tot)'!I42/('begr(tot)'!I19+'begr(tot)'!I35)</f>
        <v>#DIV/0!</v>
      </c>
      <c r="J72" s="496" t="e">
        <f>'begr(tot)'!J42/('begr(tot)'!J19+'begr(tot)'!J35)</f>
        <v>#DIV/0!</v>
      </c>
      <c r="K72" s="496" t="e">
        <f>'begr(tot)'!K42/('begr(tot)'!K19+'begr(tot)'!K35)</f>
        <v>#DIV/0!</v>
      </c>
      <c r="L72" s="496" t="e">
        <f>'begr(tot)'!L42/('begr(tot)'!L19+'begr(tot)'!L35)</f>
        <v>#DIV/0!</v>
      </c>
      <c r="M72" s="365"/>
      <c r="N72" s="33"/>
    </row>
    <row r="73" spans="2:14" x14ac:dyDescent="0.2">
      <c r="B73" s="31"/>
      <c r="C73" s="60"/>
      <c r="D73" s="62" t="s">
        <v>135</v>
      </c>
      <c r="E73" s="364"/>
      <c r="F73" s="498" t="e">
        <f>(F39-(F14+F16))/'begr(tot)'!F14</f>
        <v>#DIV/0!</v>
      </c>
      <c r="G73" s="498" t="e">
        <f>(G39-(G14+G16))/'begr(tot)'!G14</f>
        <v>#DIV/0!</v>
      </c>
      <c r="H73" s="498" t="e">
        <f>(H39-(H14+H16))/'begr(tot)'!H14</f>
        <v>#DIV/0!</v>
      </c>
      <c r="I73" s="498" t="e">
        <f>(I39-(I14+I16))/'begr(tot)'!I14</f>
        <v>#DIV/0!</v>
      </c>
      <c r="J73" s="498" t="e">
        <f>(J39-(J14+J16))/'begr(tot)'!J14</f>
        <v>#DIV/0!</v>
      </c>
      <c r="K73" s="498" t="e">
        <f>(K39-(K14+K16))/'begr(tot)'!K14</f>
        <v>#DIV/0!</v>
      </c>
      <c r="L73" s="498" t="e">
        <f>(L39-(L14+L16))/'begr(tot)'!L14</f>
        <v>#DIV/0!</v>
      </c>
      <c r="M73" s="365"/>
      <c r="N73" s="33"/>
    </row>
    <row r="74" spans="2:14" x14ac:dyDescent="0.2">
      <c r="B74" s="31"/>
      <c r="C74" s="60"/>
      <c r="D74" s="62" t="s">
        <v>207</v>
      </c>
      <c r="E74" s="364"/>
      <c r="F74" s="498" t="e">
        <f>F27/('begr(tot)'!F19+'begr(tot)'!F35)</f>
        <v>#DIV/0!</v>
      </c>
      <c r="G74" s="498" t="e">
        <f>G27/('begr(tot)'!G19+'begr(tot)'!G35)</f>
        <v>#DIV/0!</v>
      </c>
      <c r="H74" s="498" t="e">
        <f>H27/('begr(tot)'!H19+'begr(tot)'!H35)</f>
        <v>#DIV/0!</v>
      </c>
      <c r="I74" s="498" t="e">
        <f>I27/('begr(tot)'!I19+'begr(tot)'!I35)</f>
        <v>#DIV/0!</v>
      </c>
      <c r="J74" s="498" t="e">
        <f>J27/('begr(tot)'!J19+'begr(tot)'!J35)</f>
        <v>#DIV/0!</v>
      </c>
      <c r="K74" s="498" t="e">
        <f>K27/('begr(tot)'!K19+'begr(tot)'!K35)</f>
        <v>#DIV/0!</v>
      </c>
      <c r="L74" s="498" t="e">
        <f>L27/('begr(tot)'!L19+'begr(tot)'!L35)</f>
        <v>#DIV/0!</v>
      </c>
      <c r="M74" s="365"/>
      <c r="N74" s="33"/>
    </row>
    <row r="75" spans="2:14" x14ac:dyDescent="0.2">
      <c r="B75" s="31"/>
      <c r="C75" s="71"/>
      <c r="D75" s="72"/>
      <c r="E75" s="367"/>
      <c r="F75" s="367"/>
      <c r="G75" s="367"/>
      <c r="H75" s="367"/>
      <c r="I75" s="367"/>
      <c r="J75" s="367"/>
      <c r="K75" s="367"/>
      <c r="L75" s="367"/>
      <c r="M75" s="368"/>
      <c r="N75" s="33"/>
    </row>
    <row r="76" spans="2:14" x14ac:dyDescent="0.2">
      <c r="B76" s="31"/>
      <c r="C76" s="32"/>
      <c r="D76" s="32"/>
      <c r="E76" s="32"/>
      <c r="F76" s="212"/>
      <c r="G76" s="212"/>
      <c r="H76" s="212"/>
      <c r="I76" s="212"/>
      <c r="J76" s="212"/>
      <c r="K76" s="212"/>
      <c r="L76" s="212"/>
      <c r="M76" s="212"/>
      <c r="N76" s="33"/>
    </row>
    <row r="77" spans="2:14" ht="15" x14ac:dyDescent="0.25">
      <c r="B77" s="52"/>
      <c r="C77" s="53"/>
      <c r="D77" s="289"/>
      <c r="E77" s="53"/>
      <c r="F77" s="290"/>
      <c r="G77" s="290"/>
      <c r="H77" s="290"/>
      <c r="I77" s="290"/>
      <c r="J77" s="290"/>
      <c r="K77" s="290"/>
      <c r="L77" s="290"/>
      <c r="M77" s="139" t="s">
        <v>214</v>
      </c>
      <c r="N77" s="55"/>
    </row>
  </sheetData>
  <sheetProtection algorithmName="SHA-512" hashValue="E3A6kOKSPQe4f8apocfkTORFmUWkgw8wm8TS5CYzhhHju3GNhBCow68KDLi/2udL/XeGFs+paw08NoqJOwv9Eg==" saltValue="ERqq0PKPF2Ox9fq18Mwe/w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L115"/>
  <sheetViews>
    <sheetView showGridLines="0" zoomScale="85" zoomScaleNormal="85" zoomScaleSheetLayoutView="70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17" customWidth="1"/>
    <col min="2" max="3" width="2.7109375" style="17" customWidth="1"/>
    <col min="4" max="4" width="45.7109375" style="78" customWidth="1"/>
    <col min="5" max="5" width="2.7109375" style="17" customWidth="1"/>
    <col min="6" max="6" width="16.7109375" style="79" customWidth="1"/>
    <col min="7" max="9" width="16.7109375" style="80" customWidth="1"/>
    <col min="10" max="10" width="16.7109375" style="80" hidden="1" customWidth="1"/>
    <col min="11" max="11" width="2.7109375" style="81" customWidth="1"/>
    <col min="12" max="12" width="2.5703125" style="17" customWidth="1"/>
    <col min="13" max="14" width="14.7109375" style="17" customWidth="1"/>
    <col min="15" max="16384" width="9.140625" style="17"/>
  </cols>
  <sheetData>
    <row r="1" spans="2:12" ht="12.75" customHeight="1" x14ac:dyDescent="0.2"/>
    <row r="2" spans="2:12" x14ac:dyDescent="0.2">
      <c r="B2" s="27"/>
      <c r="C2" s="28"/>
      <c r="D2" s="276"/>
      <c r="E2" s="28"/>
      <c r="F2" s="205"/>
      <c r="G2" s="277"/>
      <c r="H2" s="277"/>
      <c r="I2" s="277"/>
      <c r="J2" s="277"/>
      <c r="K2" s="209"/>
      <c r="L2" s="30"/>
    </row>
    <row r="3" spans="2:12" x14ac:dyDescent="0.2">
      <c r="B3" s="31"/>
      <c r="C3" s="32"/>
      <c r="D3" s="278"/>
      <c r="E3" s="32"/>
      <c r="F3" s="126"/>
      <c r="G3" s="226"/>
      <c r="H3" s="226"/>
      <c r="I3" s="226"/>
      <c r="J3" s="226"/>
      <c r="K3" s="212"/>
      <c r="L3" s="33"/>
    </row>
    <row r="4" spans="2:12" s="82" customFormat="1" ht="18.75" x14ac:dyDescent="0.3">
      <c r="B4" s="423"/>
      <c r="C4" s="388" t="s">
        <v>137</v>
      </c>
      <c r="D4" s="503"/>
      <c r="E4" s="388"/>
      <c r="F4" s="389"/>
      <c r="G4" s="390"/>
      <c r="H4" s="390"/>
      <c r="I4" s="390"/>
      <c r="J4" s="390"/>
      <c r="K4" s="279"/>
      <c r="L4" s="255"/>
    </row>
    <row r="5" spans="2:12" x14ac:dyDescent="0.2">
      <c r="B5" s="31"/>
      <c r="C5" s="359"/>
      <c r="D5" s="278"/>
      <c r="E5" s="359"/>
      <c r="F5" s="391"/>
      <c r="G5" s="392"/>
      <c r="H5" s="392"/>
      <c r="I5" s="392"/>
      <c r="J5" s="392"/>
      <c r="K5" s="212"/>
      <c r="L5" s="33"/>
    </row>
    <row r="6" spans="2:12" x14ac:dyDescent="0.2">
      <c r="B6" s="31"/>
      <c r="C6" s="359"/>
      <c r="D6" s="278"/>
      <c r="E6" s="359"/>
      <c r="F6" s="359"/>
      <c r="G6" s="359"/>
      <c r="H6" s="359"/>
      <c r="I6" s="359"/>
      <c r="J6" s="359"/>
      <c r="K6" s="32"/>
      <c r="L6" s="33"/>
    </row>
    <row r="7" spans="2:12" x14ac:dyDescent="0.2">
      <c r="B7" s="31"/>
      <c r="C7" s="359"/>
      <c r="D7" s="278"/>
      <c r="E7" s="359"/>
      <c r="F7" s="359"/>
      <c r="G7" s="359"/>
      <c r="H7" s="359"/>
      <c r="I7" s="359"/>
      <c r="J7" s="359"/>
      <c r="K7" s="32"/>
      <c r="L7" s="33"/>
    </row>
    <row r="8" spans="2:12" x14ac:dyDescent="0.2">
      <c r="B8" s="31"/>
      <c r="C8" s="359"/>
      <c r="D8" s="278"/>
      <c r="E8" s="359"/>
      <c r="F8" s="432">
        <f>'begr(tot)'!H8</f>
        <v>2020</v>
      </c>
      <c r="G8" s="432">
        <f>'begr(tot)'!I8</f>
        <v>2021</v>
      </c>
      <c r="H8" s="432">
        <f>'begr(tot)'!J8</f>
        <v>2022</v>
      </c>
      <c r="I8" s="432">
        <f>'begr(tot)'!K8</f>
        <v>2023</v>
      </c>
      <c r="J8" s="432">
        <f>'begr(tot)'!L8</f>
        <v>2024</v>
      </c>
      <c r="K8" s="212"/>
      <c r="L8" s="33"/>
    </row>
    <row r="9" spans="2:12" x14ac:dyDescent="0.2">
      <c r="B9" s="31"/>
      <c r="C9" s="32"/>
      <c r="D9" s="278"/>
      <c r="E9" s="32"/>
      <c r="F9" s="124"/>
      <c r="G9" s="124"/>
      <c r="H9" s="124"/>
      <c r="I9" s="124"/>
      <c r="J9" s="124"/>
      <c r="K9" s="212"/>
      <c r="L9" s="33"/>
    </row>
    <row r="10" spans="2:12" x14ac:dyDescent="0.2">
      <c r="B10" s="46"/>
      <c r="C10" s="56"/>
      <c r="D10" s="329"/>
      <c r="E10" s="57"/>
      <c r="F10" s="149"/>
      <c r="G10" s="149"/>
      <c r="H10" s="149"/>
      <c r="I10" s="149"/>
      <c r="J10" s="149"/>
      <c r="K10" s="150"/>
      <c r="L10" s="33"/>
    </row>
    <row r="11" spans="2:12" x14ac:dyDescent="0.2">
      <c r="B11" s="46"/>
      <c r="C11" s="60"/>
      <c r="D11" s="310" t="s">
        <v>222</v>
      </c>
      <c r="E11" s="62"/>
      <c r="F11" s="393"/>
      <c r="G11" s="393"/>
      <c r="H11" s="393"/>
      <c r="I11" s="393"/>
      <c r="J11" s="393"/>
      <c r="K11" s="63"/>
      <c r="L11" s="33"/>
    </row>
    <row r="12" spans="2:12" x14ac:dyDescent="0.2">
      <c r="B12" s="46"/>
      <c r="C12" s="60"/>
      <c r="D12" s="62" t="s">
        <v>86</v>
      </c>
      <c r="E12" s="62"/>
      <c r="F12" s="504">
        <f>'1'!F29+'2'!F29+'3'!F29+'4'!F29+'5'!F29+'6'!F29+'7'!F29+'8'!F29+'9'!F29+'10'!F29+'11'!F29+'12'!F29+'13'!F29+'14'!F29+'15'!F29+'16'!F29+'17'!F29+'18'!F29+'19'!F29+'20'!F29</f>
        <v>0</v>
      </c>
      <c r="G12" s="504">
        <f>'1'!G29+'2'!G29+'3'!G29+'4'!G29+'5'!G29+'6'!G29+'7'!G29+'8'!G29+'9'!G29+'10'!G29+'11'!G29+'12'!G29+'13'!G29+'14'!G29+'15'!G29+'16'!G29+'17'!G29+'18'!G29+'19'!G29+'20'!G29</f>
        <v>0</v>
      </c>
      <c r="H12" s="504">
        <f>'1'!H29+'2'!H29+'3'!H29+'4'!H29+'5'!H29+'6'!H29+'7'!H29+'8'!H29+'9'!H29+'10'!H29+'11'!H29+'12'!H29+'13'!H29+'14'!H29+'15'!H29+'16'!H29+'17'!H29+'18'!H29+'19'!H29+'20'!H29</f>
        <v>0</v>
      </c>
      <c r="I12" s="504">
        <f>'1'!I29+'2'!I29+'3'!I29+'4'!I29+'5'!I29+'6'!I29+'7'!I29+'8'!I29+'9'!I29+'10'!I29+'11'!I29+'12'!I29+'13'!I29+'14'!I29+'15'!I29+'16'!I29+'17'!I29+'18'!I29+'19'!I29+'20'!I29</f>
        <v>0</v>
      </c>
      <c r="J12" s="504">
        <f>'1'!I29+'2'!J29+'3'!J29+'4'!J29+'5'!J29+'6'!J29+'7'!J29+'8'!J29+'9'!J29+'10'!J29+'11'!J29+'12'!J29+'13'!J29+'14'!J29+'15'!J29+'16'!J29+'17'!J29+'18'!J29+'19'!J29+'20'!J29</f>
        <v>0</v>
      </c>
      <c r="K12" s="63"/>
      <c r="L12" s="33"/>
    </row>
    <row r="13" spans="2:12" x14ac:dyDescent="0.2">
      <c r="B13" s="46"/>
      <c r="C13" s="60"/>
      <c r="D13" s="62" t="s">
        <v>87</v>
      </c>
      <c r="E13" s="62"/>
      <c r="F13" s="504">
        <f>'1'!F30+'2'!F30+'3'!F30+'4'!F30+'5'!F30+'6'!F30+'7'!F30+'8'!F30+'9'!F30+'10'!F30+'11'!F30+'12'!F30+'13'!F30+'14'!F30+'15'!F30+'16'!F30+'17'!F30+'18'!F30+'19'!F30+'20'!F30</f>
        <v>0</v>
      </c>
      <c r="G13" s="504">
        <f>'1'!G30+'2'!G30+'3'!G30+'4'!G30+'5'!G30+'6'!G30+'7'!G30+'8'!G30+'9'!G30+'10'!G30+'11'!G30+'12'!G30+'13'!G30+'14'!G30+'15'!G30+'16'!G30+'17'!G30+'18'!G30+'19'!G30+'20'!G30</f>
        <v>0</v>
      </c>
      <c r="H13" s="504">
        <f>'1'!H30+'2'!H30+'3'!H30+'4'!H30+'5'!H30+'6'!H30+'7'!H30+'8'!H30+'9'!H30+'10'!H30+'11'!H30+'12'!H30+'13'!H30+'14'!H30+'15'!H30+'16'!H30+'17'!H30+'18'!H30+'19'!H30+'20'!H30</f>
        <v>0</v>
      </c>
      <c r="I13" s="504">
        <f>'1'!I30+'2'!I30+'3'!I30+'4'!I30+'5'!I30+'6'!I30+'7'!I30+'8'!I30+'9'!I30+'10'!I30+'11'!I30+'12'!I30+'13'!I30+'14'!I30+'15'!I30+'16'!I30+'17'!I30+'18'!I30+'19'!I30+'20'!I30</f>
        <v>0</v>
      </c>
      <c r="J13" s="504">
        <f>'1'!I30+'2'!J30+'3'!J30+'4'!J30+'5'!J30+'6'!J30+'7'!J30+'8'!J30+'9'!J30+'10'!J30+'11'!J30+'12'!J30+'13'!J30+'14'!J30+'15'!J30+'16'!J30+'17'!J30+'18'!J30+'19'!J30+'20'!J30</f>
        <v>0</v>
      </c>
      <c r="K13" s="63"/>
      <c r="L13" s="33"/>
    </row>
    <row r="14" spans="2:12" x14ac:dyDescent="0.2">
      <c r="B14" s="46"/>
      <c r="C14" s="60"/>
      <c r="D14" s="61" t="s">
        <v>88</v>
      </c>
      <c r="E14" s="62"/>
      <c r="F14" s="504">
        <f>'1'!F31+'2'!F31+'3'!F31+'4'!F31+'5'!F31+'6'!F31+'7'!F31+'8'!F31+'9'!F31+'10'!F31+'11'!F31+'12'!F31+'13'!F31+'14'!F31+'15'!F31+'16'!F31+'17'!F31+'18'!F31+'19'!F31+'20'!F31</f>
        <v>0</v>
      </c>
      <c r="G14" s="504">
        <f>'1'!G31+'2'!G31+'3'!G31+'4'!G31+'5'!G31+'6'!G31+'7'!G31+'8'!G31+'9'!G31+'10'!G31+'11'!G31+'12'!G31+'13'!G31+'14'!G31+'15'!G31+'16'!G31+'17'!G31+'18'!G31+'19'!G31+'20'!G31</f>
        <v>0</v>
      </c>
      <c r="H14" s="504">
        <f>'1'!H31+'2'!H31+'3'!H31+'4'!H31+'5'!H31+'6'!H31+'7'!H31+'8'!H31+'9'!H31+'10'!H31+'11'!H31+'12'!H31+'13'!H31+'14'!H31+'15'!H31+'16'!H31+'17'!H31+'18'!H31+'19'!H31+'20'!H31</f>
        <v>0</v>
      </c>
      <c r="I14" s="504">
        <f>'1'!I31+'2'!I31+'3'!I31+'4'!I31+'5'!I31+'6'!I31+'7'!I31+'8'!I31+'9'!I31+'10'!I31+'11'!I31+'12'!I31+'13'!I31+'14'!I31+'15'!I31+'16'!I31+'17'!I31+'18'!I31+'19'!I31+'20'!I31</f>
        <v>0</v>
      </c>
      <c r="J14" s="504">
        <f>'1'!I31+'2'!J31+'3'!J31+'4'!J31+'5'!J31+'6'!J31+'7'!J31+'8'!J31+'9'!J31+'10'!J31+'11'!J31+'12'!J31+'13'!J31+'14'!J31+'15'!J31+'16'!J31+'17'!J31+'18'!J31+'19'!J31+'20'!J31</f>
        <v>0</v>
      </c>
      <c r="K14" s="63"/>
      <c r="L14" s="33"/>
    </row>
    <row r="15" spans="2:12" x14ac:dyDescent="0.2">
      <c r="B15" s="46"/>
      <c r="C15" s="60"/>
      <c r="D15" s="61" t="s">
        <v>89</v>
      </c>
      <c r="E15" s="62"/>
      <c r="F15" s="504">
        <f>'1'!F32+'2'!F32+'3'!F32+'4'!F32+'5'!F32+'6'!F32+'7'!F32+'8'!F32+'9'!F32+'10'!F32+'11'!F32+'12'!F32+'13'!F32+'14'!F32+'15'!F32+'16'!F32+'17'!F32+'18'!F32+'19'!F32+'20'!F32</f>
        <v>0</v>
      </c>
      <c r="G15" s="504">
        <f>'1'!G32+'2'!G32+'3'!G32+'4'!G32+'5'!G32+'6'!G32+'7'!G32+'8'!G32+'9'!G32+'10'!G32+'11'!G32+'12'!G32+'13'!G32+'14'!G32+'15'!G32+'16'!G32+'17'!G32+'18'!G32+'19'!G32+'20'!G32</f>
        <v>0</v>
      </c>
      <c r="H15" s="504">
        <f>'1'!H32+'2'!H32+'3'!H32+'4'!H32+'5'!H32+'6'!H32+'7'!H32+'8'!H32+'9'!H32+'10'!H32+'11'!H32+'12'!H32+'13'!H32+'14'!H32+'15'!H32+'16'!H32+'17'!H32+'18'!H32+'19'!H32+'20'!H32</f>
        <v>0</v>
      </c>
      <c r="I15" s="504">
        <f>'1'!I32+'2'!I32+'3'!I32+'4'!I32+'5'!I32+'6'!I32+'7'!I32+'8'!I32+'9'!I32+'10'!I32+'11'!I32+'12'!I32+'13'!I32+'14'!I32+'15'!I32+'16'!I32+'17'!I32+'18'!I32+'19'!I32+'20'!I32</f>
        <v>0</v>
      </c>
      <c r="J15" s="504">
        <f>'1'!I32+'2'!J32+'3'!J32+'4'!J32+'5'!J32+'6'!J32+'7'!J32+'8'!J32+'9'!J32+'10'!J32+'11'!J32+'12'!J32+'13'!J32+'14'!J32+'15'!J32+'16'!J32+'17'!J32+'18'!J32+'19'!J32+'20'!J32</f>
        <v>0</v>
      </c>
      <c r="K15" s="63"/>
      <c r="L15" s="33"/>
    </row>
    <row r="16" spans="2:12" x14ac:dyDescent="0.2">
      <c r="B16" s="46"/>
      <c r="C16" s="60"/>
      <c r="D16" s="61"/>
      <c r="E16" s="62"/>
      <c r="F16" s="243"/>
      <c r="G16" s="243"/>
      <c r="H16" s="243"/>
      <c r="I16" s="243"/>
      <c r="J16" s="243"/>
      <c r="K16" s="63"/>
      <c r="L16" s="33"/>
    </row>
    <row r="17" spans="2:12" x14ac:dyDescent="0.2">
      <c r="B17" s="46"/>
      <c r="C17" s="60"/>
      <c r="D17" s="339" t="s">
        <v>223</v>
      </c>
      <c r="E17" s="62"/>
      <c r="F17" s="243"/>
      <c r="G17" s="243"/>
      <c r="H17" s="243"/>
      <c r="I17" s="243"/>
      <c r="J17" s="243"/>
      <c r="K17" s="63"/>
      <c r="L17" s="33"/>
    </row>
    <row r="18" spans="2:12" x14ac:dyDescent="0.2">
      <c r="B18" s="46"/>
      <c r="C18" s="60"/>
      <c r="D18" s="61" t="s">
        <v>95</v>
      </c>
      <c r="E18" s="62"/>
      <c r="F18" s="504">
        <f>'1'!F33+'2'!F33+'3'!F33+'4'!F33+'5'!F33+'6'!F33+'7'!F33+'8'!F33+'9'!F33+'10'!F33+'11'!F33+'12'!F33+'13'!F33+'14'!F33+'15'!F33+'16'!F33+'17'!F33+'18'!F33+'19'!F33+'20'!F33</f>
        <v>0</v>
      </c>
      <c r="G18" s="504">
        <f>'1'!G33+'2'!G33+'3'!G33+'4'!G33+'5'!G33+'6'!G33+'7'!G33+'8'!G33+'9'!G33+'10'!G33+'11'!G33+'12'!G33+'13'!G33+'14'!G33+'15'!G33+'16'!G33+'17'!G33+'18'!G33+'19'!G33+'20'!G33</f>
        <v>0</v>
      </c>
      <c r="H18" s="504">
        <f>'1'!H33+'2'!H33+'3'!H33+'4'!H33+'5'!H33+'6'!H33+'7'!H33+'8'!H33+'9'!H33+'10'!H33+'11'!H33+'12'!H33+'13'!H33+'14'!H33+'15'!H33+'16'!H33+'17'!H33+'18'!H33+'19'!H33+'20'!H33</f>
        <v>0</v>
      </c>
      <c r="I18" s="504">
        <f>'1'!I33+'2'!I33+'3'!I33+'4'!I33+'5'!I33+'6'!I33+'7'!I33+'8'!I33+'9'!I33+'10'!I33+'11'!I33+'12'!I33+'13'!I33+'14'!I33+'15'!I33+'16'!I33+'17'!I33+'18'!I33+'19'!I33+'20'!I33</f>
        <v>0</v>
      </c>
      <c r="J18" s="504">
        <f>'1'!I33+'2'!J33+'3'!J33+'4'!J33+'5'!J33+'6'!J33+'7'!J33+'8'!J33+'9'!J33+'10'!J33+'11'!J33+'12'!J33+'13'!J33+'14'!J33+'15'!J33+'16'!J33+'17'!J33+'18'!J33+'19'!J33+'20'!J33</f>
        <v>0</v>
      </c>
      <c r="K18" s="63"/>
      <c r="L18" s="33"/>
    </row>
    <row r="19" spans="2:12" x14ac:dyDescent="0.2">
      <c r="B19" s="46"/>
      <c r="C19" s="60"/>
      <c r="D19" s="61" t="s">
        <v>121</v>
      </c>
      <c r="E19" s="62"/>
      <c r="F19" s="504">
        <f>'1'!F34+'2'!F34+'3'!F34+'4'!F34+'5'!F34+'6'!F34+'7'!F34+'8'!F34+'9'!F34+'10'!F34+'11'!F34+'12'!F34+'13'!F34+'14'!F34+'15'!F34+'16'!F34+'17'!F34+'18'!F34+'19'!F34+'20'!F34</f>
        <v>0</v>
      </c>
      <c r="G19" s="504">
        <f>'1'!G34+'2'!G34+'3'!G34+'4'!G34+'5'!G34+'6'!G34+'7'!G34+'8'!G34+'9'!G34+'10'!G34+'11'!G34+'12'!G34+'13'!G34+'14'!G34+'15'!G34+'16'!G34+'17'!G34+'18'!G34+'19'!G34+'20'!G34</f>
        <v>0</v>
      </c>
      <c r="H19" s="504">
        <f>'1'!H34+'2'!H34+'3'!H34+'4'!H34+'5'!H34+'6'!H34+'7'!H34+'8'!H34+'9'!H34+'10'!H34+'11'!H34+'12'!H34+'13'!H34+'14'!H34+'15'!H34+'16'!H34+'17'!H34+'18'!H34+'19'!H34+'20'!H34</f>
        <v>0</v>
      </c>
      <c r="I19" s="504">
        <f>'1'!I34+'2'!I34+'3'!I34+'4'!I34+'5'!I34+'6'!I34+'7'!I34+'8'!I34+'9'!I34+'10'!I34+'11'!I34+'12'!I34+'13'!I34+'14'!I34+'15'!I34+'16'!I34+'17'!I34+'18'!I34+'19'!I34+'20'!I34</f>
        <v>0</v>
      </c>
      <c r="J19" s="504">
        <f>'1'!I34+'2'!J34+'3'!J34+'4'!J34+'5'!J34+'6'!J34+'7'!J34+'8'!J34+'9'!J34+'10'!J34+'11'!J34+'12'!J34+'13'!J34+'14'!J34+'15'!J34+'16'!J34+'17'!J34+'18'!J34+'19'!J34+'20'!J34</f>
        <v>0</v>
      </c>
      <c r="K19" s="63"/>
      <c r="L19" s="33"/>
    </row>
    <row r="20" spans="2:12" x14ac:dyDescent="0.2">
      <c r="B20" s="46"/>
      <c r="C20" s="60"/>
      <c r="D20" s="61"/>
      <c r="E20" s="62"/>
      <c r="F20" s="243"/>
      <c r="G20" s="243"/>
      <c r="H20" s="243"/>
      <c r="I20" s="243"/>
      <c r="J20" s="243"/>
      <c r="K20" s="63"/>
      <c r="L20" s="33"/>
    </row>
    <row r="21" spans="2:12" x14ac:dyDescent="0.2">
      <c r="B21" s="46"/>
      <c r="C21" s="60"/>
      <c r="D21" s="339" t="s">
        <v>224</v>
      </c>
      <c r="E21" s="62"/>
      <c r="F21" s="243"/>
      <c r="G21" s="243"/>
      <c r="H21" s="243"/>
      <c r="I21" s="243"/>
      <c r="J21" s="243"/>
      <c r="K21" s="63"/>
      <c r="L21" s="33"/>
    </row>
    <row r="22" spans="2:12" x14ac:dyDescent="0.2">
      <c r="B22" s="46"/>
      <c r="C22" s="60"/>
      <c r="D22" s="61" t="s">
        <v>122</v>
      </c>
      <c r="E22" s="62"/>
      <c r="F22" s="504">
        <f>'1'!F35+'2'!F35+'3'!F35+'4'!F35+'5'!F35+'6'!F35+'7'!F35+'8'!F35+'9'!F35+'10'!F35+'11'!F35+'12'!F35+'13'!F35+'14'!F35+'15'!F35+'16'!F35+'17'!F35+'18'!F35+'19'!F35+'20'!F35</f>
        <v>0</v>
      </c>
      <c r="G22" s="504">
        <f>'1'!G35+'2'!G35+'3'!G35+'4'!G35+'5'!G35+'6'!G35+'7'!G35+'8'!G35+'9'!G35+'10'!G35+'11'!G35+'12'!G35+'13'!G35+'14'!G35+'15'!G35+'16'!G35+'17'!G35+'18'!G35+'19'!G35+'20'!G35</f>
        <v>0</v>
      </c>
      <c r="H22" s="504">
        <f>'1'!H35+'2'!H35+'3'!H35+'4'!H35+'5'!H35+'6'!H35+'7'!H35+'8'!H35+'9'!H35+'10'!H35+'11'!H35+'12'!H35+'13'!H35+'14'!H35+'15'!H35+'16'!H35+'17'!H35+'18'!H35+'19'!H35+'20'!H35</f>
        <v>0</v>
      </c>
      <c r="I22" s="504">
        <f>'1'!I35+'2'!I35+'3'!I35+'4'!I35+'5'!I35+'6'!I35+'7'!I35+'8'!I35+'9'!I35+'10'!I35+'11'!I35+'12'!I35+'13'!I35+'14'!I35+'15'!I35+'16'!I35+'17'!I35+'18'!I35+'19'!I35+'20'!I35</f>
        <v>0</v>
      </c>
      <c r="J22" s="504">
        <f>'1'!I35+'2'!J35+'3'!J35+'4'!J35+'5'!J35+'6'!J35+'7'!J35+'8'!J35+'9'!J35+'10'!J35+'11'!J35+'12'!J35+'13'!J35+'14'!J35+'15'!J35+'16'!J35+'17'!J35+'18'!J35+'19'!J35+'20'!J35</f>
        <v>0</v>
      </c>
      <c r="K22" s="63"/>
      <c r="L22" s="33"/>
    </row>
    <row r="23" spans="2:12" x14ac:dyDescent="0.2">
      <c r="B23" s="46"/>
      <c r="C23" s="60"/>
      <c r="D23" s="61" t="s">
        <v>123</v>
      </c>
      <c r="E23" s="62"/>
      <c r="F23" s="504">
        <f>'1'!F36+'2'!F36+'3'!F36+'4'!F36+'5'!F36+'6'!F36+'7'!F36+'8'!F36+'9'!F36+'10'!F36+'11'!F36+'12'!F36+'13'!F36+'14'!F36+'15'!F36+'16'!F36+'17'!F36+'18'!F36+'19'!F36+'20'!F36</f>
        <v>0</v>
      </c>
      <c r="G23" s="504">
        <f>'1'!G36+'2'!G36+'3'!G36+'4'!G36+'5'!G36+'6'!G36+'7'!G36+'8'!G36+'9'!G36+'10'!G36+'11'!G36+'12'!G36+'13'!G36+'14'!G36+'15'!G36+'16'!G36+'17'!G36+'18'!G36+'19'!G36+'20'!G36</f>
        <v>0</v>
      </c>
      <c r="H23" s="504">
        <f>'1'!H36+'2'!H36+'3'!H36+'4'!H36+'5'!H36+'6'!H36+'7'!H36+'8'!H36+'9'!H36+'10'!H36+'11'!H36+'12'!H36+'13'!H36+'14'!H36+'15'!H36+'16'!H36+'17'!H36+'18'!H36+'19'!H36+'20'!H36</f>
        <v>0</v>
      </c>
      <c r="I23" s="504">
        <f>'1'!I36+'2'!I36+'3'!I36+'4'!I36+'5'!I36+'6'!I36+'7'!I36+'8'!I36+'9'!I36+'10'!I36+'11'!I36+'12'!I36+'13'!I36+'14'!I36+'15'!I36+'16'!I36+'17'!I36+'18'!I36+'19'!I36+'20'!I36</f>
        <v>0</v>
      </c>
      <c r="J23" s="504">
        <f>'1'!I36+'2'!J36+'3'!J36+'4'!J36+'5'!J36+'6'!J36+'7'!J36+'8'!J36+'9'!J36+'10'!J36+'11'!J36+'12'!J36+'13'!J36+'14'!J36+'15'!J36+'16'!J36+'17'!J36+'18'!J36+'19'!J36+'20'!J36</f>
        <v>0</v>
      </c>
      <c r="K23" s="63"/>
      <c r="L23" s="33"/>
    </row>
    <row r="24" spans="2:12" x14ac:dyDescent="0.2">
      <c r="B24" s="46"/>
      <c r="C24" s="60"/>
      <c r="D24" s="61" t="s">
        <v>124</v>
      </c>
      <c r="E24" s="62"/>
      <c r="F24" s="504">
        <f>'1'!F37+'2'!F37+'3'!F37+'4'!F37+'5'!F37+'6'!F37+'7'!F37+'8'!F37+'9'!F37+'10'!F37+'11'!F37+'12'!F37+'13'!F37+'14'!F37+'15'!F37+'16'!F37+'17'!F37+'18'!F37+'19'!F37+'20'!F37</f>
        <v>0</v>
      </c>
      <c r="G24" s="504">
        <f>'1'!G37+'2'!G37+'3'!G37+'4'!G37+'5'!G37+'6'!G37+'7'!G37+'8'!G37+'9'!G37+'10'!G37+'11'!G37+'12'!G37+'13'!G37+'14'!G37+'15'!G37+'16'!G37+'17'!G37+'18'!G37+'19'!G37+'20'!G37</f>
        <v>0</v>
      </c>
      <c r="H24" s="504">
        <f>'1'!H37+'2'!H37+'3'!H37+'4'!H37+'5'!H37+'6'!H37+'7'!H37+'8'!H37+'9'!H37+'10'!H37+'11'!H37+'12'!H37+'13'!H37+'14'!H37+'15'!H37+'16'!H37+'17'!H37+'18'!H37+'19'!H37+'20'!H37</f>
        <v>0</v>
      </c>
      <c r="I24" s="504">
        <f>'1'!I37+'2'!I37+'3'!I37+'4'!I37+'5'!I37+'6'!I37+'7'!I37+'8'!I37+'9'!I37+'10'!I37+'11'!I37+'12'!I37+'13'!I37+'14'!I37+'15'!I37+'16'!I37+'17'!I37+'18'!I37+'19'!I37+'20'!I37</f>
        <v>0</v>
      </c>
      <c r="J24" s="504">
        <f>'1'!I37+'2'!J37+'3'!J37+'4'!J37+'5'!J37+'6'!J37+'7'!J37+'8'!J37+'9'!J37+'10'!J37+'11'!J37+'12'!J37+'13'!J37+'14'!J37+'15'!J37+'16'!J37+'17'!J37+'18'!J37+'19'!J37+'20'!J37</f>
        <v>0</v>
      </c>
      <c r="K24" s="63"/>
      <c r="L24" s="33"/>
    </row>
    <row r="25" spans="2:12" x14ac:dyDescent="0.2">
      <c r="B25" s="46"/>
      <c r="C25" s="60"/>
      <c r="D25" s="61" t="s">
        <v>125</v>
      </c>
      <c r="E25" s="62"/>
      <c r="F25" s="504">
        <f>'1'!F38+'2'!F38+'3'!F38+'4'!F38+'5'!F38+'6'!F38+'7'!F38+'8'!F38+'9'!F38+'10'!F38+'11'!F38+'12'!F38+'13'!F38+'14'!F38+'15'!F38+'16'!F38+'17'!F38+'18'!F38+'19'!F38+'20'!F38</f>
        <v>0</v>
      </c>
      <c r="G25" s="504">
        <f>'1'!G38+'2'!G38+'3'!G38+'4'!G38+'5'!G38+'6'!G38+'7'!G38+'8'!G38+'9'!G38+'10'!G38+'11'!G38+'12'!G38+'13'!G38+'14'!G38+'15'!G38+'16'!G38+'17'!G38+'18'!G38+'19'!G38+'20'!G38</f>
        <v>0</v>
      </c>
      <c r="H25" s="504">
        <f>'1'!H38+'2'!H38+'3'!H38+'4'!H38+'5'!H38+'6'!H38+'7'!H38+'8'!H38+'9'!H38+'10'!H38+'11'!H38+'12'!H38+'13'!H38+'14'!H38+'15'!H38+'16'!H38+'17'!H38+'18'!H38+'19'!H38+'20'!H38</f>
        <v>0</v>
      </c>
      <c r="I25" s="504">
        <f>'1'!I38+'2'!I38+'3'!I38+'4'!I38+'5'!I38+'6'!I38+'7'!I38+'8'!I38+'9'!I38+'10'!I38+'11'!I38+'12'!I38+'13'!I38+'14'!I38+'15'!I38+'16'!I38+'17'!I38+'18'!I38+'19'!I38+'20'!I38</f>
        <v>0</v>
      </c>
      <c r="J25" s="504">
        <f>'1'!I38+'2'!J38+'3'!J38+'4'!J38+'5'!J38+'6'!J38+'7'!J38+'8'!J38+'9'!J38+'10'!J38+'11'!J38+'12'!J38+'13'!J38+'14'!J38+'15'!J38+'16'!J38+'17'!J38+'18'!J38+'19'!J38+'20'!J38</f>
        <v>0</v>
      </c>
      <c r="K25" s="63"/>
      <c r="L25" s="33"/>
    </row>
    <row r="26" spans="2:12" x14ac:dyDescent="0.2">
      <c r="B26" s="46"/>
      <c r="C26" s="60"/>
      <c r="D26" s="69" t="s">
        <v>126</v>
      </c>
      <c r="E26" s="62"/>
      <c r="F26" s="504">
        <f>'1'!F39+'2'!F39+'3'!F39+'4'!F39+'5'!F39+'6'!F39+'7'!F39+'8'!F39+'9'!F39+'10'!F39+'11'!F39+'12'!F39+'13'!F39+'14'!F39+'15'!F39+'16'!F39+'17'!F39+'18'!F39+'19'!F39+'20'!F39</f>
        <v>0</v>
      </c>
      <c r="G26" s="504">
        <f>'1'!G39+'2'!G39+'3'!G39+'4'!G39+'5'!G39+'6'!G39+'7'!G39+'8'!G39+'9'!G39+'10'!G39+'11'!G39+'12'!G39+'13'!G39+'14'!G39+'15'!G39+'16'!G39+'17'!G39+'18'!G39+'19'!G39+'20'!G39</f>
        <v>0</v>
      </c>
      <c r="H26" s="504">
        <f>'1'!H39+'2'!H39+'3'!H39+'4'!H39+'5'!H39+'6'!H39+'7'!H39+'8'!H39+'9'!H39+'10'!H39+'11'!H39+'12'!H39+'13'!H39+'14'!H39+'15'!H39+'16'!H39+'17'!H39+'18'!H39+'19'!H39+'20'!H39</f>
        <v>0</v>
      </c>
      <c r="I26" s="504">
        <f>'1'!I39+'2'!I39+'3'!I39+'4'!I39+'5'!I39+'6'!I39+'7'!I39+'8'!I39+'9'!I39+'10'!I39+'11'!I39+'12'!I39+'13'!I39+'14'!I39+'15'!I39+'16'!I39+'17'!I39+'18'!I39+'19'!I39+'20'!I39</f>
        <v>0</v>
      </c>
      <c r="J26" s="504">
        <f>'1'!I39+'2'!J39+'3'!J39+'4'!J39+'5'!J39+'6'!J39+'7'!J39+'8'!J39+'9'!J39+'10'!J39+'11'!J39+'12'!J39+'13'!J39+'14'!J39+'15'!J39+'16'!J39+'17'!J39+'18'!J39+'19'!J39+'20'!J39</f>
        <v>0</v>
      </c>
      <c r="K26" s="63"/>
      <c r="L26" s="33"/>
    </row>
    <row r="27" spans="2:12" x14ac:dyDescent="0.2">
      <c r="B27" s="46"/>
      <c r="C27" s="60"/>
      <c r="D27" s="69" t="s">
        <v>127</v>
      </c>
      <c r="E27" s="62"/>
      <c r="F27" s="504">
        <f>'1'!F40+'2'!F40+'3'!F40+'4'!F40+'5'!F40+'6'!F40+'7'!F40+'8'!F40+'9'!F40+'10'!F40+'11'!F40+'12'!F40+'13'!F40+'14'!F40+'15'!F40+'16'!F40+'17'!F40+'18'!F40+'19'!F40+'20'!F40</f>
        <v>0</v>
      </c>
      <c r="G27" s="504">
        <f>'1'!G40+'2'!G40+'3'!G40+'4'!G40+'5'!G40+'6'!G40+'7'!G40+'8'!G40+'9'!G40+'10'!G40+'11'!G40+'12'!G40+'13'!G40+'14'!G40+'15'!G40+'16'!G40+'17'!G40+'18'!G40+'19'!G40+'20'!G40</f>
        <v>0</v>
      </c>
      <c r="H27" s="504">
        <f>'1'!H40+'2'!H40+'3'!H40+'4'!H40+'5'!H40+'6'!H40+'7'!H40+'8'!H40+'9'!H40+'10'!H40+'11'!H40+'12'!H40+'13'!H40+'14'!H40+'15'!H40+'16'!H40+'17'!H40+'18'!H40+'19'!H40+'20'!H40</f>
        <v>0</v>
      </c>
      <c r="I27" s="504">
        <f>'1'!I40+'2'!I40+'3'!I40+'4'!I40+'5'!I40+'6'!I40+'7'!I40+'8'!I40+'9'!I40+'10'!I40+'11'!I40+'12'!I40+'13'!I40+'14'!I40+'15'!I40+'16'!I40+'17'!I40+'18'!I40+'19'!I40+'20'!I40</f>
        <v>0</v>
      </c>
      <c r="J27" s="504">
        <f>'1'!I40+'2'!J40+'3'!J40+'4'!J40+'5'!J40+'6'!J40+'7'!J40+'8'!J40+'9'!J40+'10'!J40+'11'!J40+'12'!J40+'13'!J40+'14'!J40+'15'!J40+'16'!J40+'17'!J40+'18'!J40+'19'!J40+'20'!J40</f>
        <v>0</v>
      </c>
      <c r="K27" s="63"/>
      <c r="L27" s="33"/>
    </row>
    <row r="28" spans="2:12" x14ac:dyDescent="0.2">
      <c r="B28" s="46"/>
      <c r="C28" s="71"/>
      <c r="D28" s="69" t="s">
        <v>290</v>
      </c>
      <c r="E28" s="72"/>
      <c r="F28" s="504">
        <f>'1'!F41+'2'!F41+'3'!F41+'4'!F41+'5'!F41+'6'!F41+'7'!F41+'8'!F41+'9'!F41+'10'!F41+'11'!F41+'12'!F41+'13'!F41+'14'!F41+'15'!F41+'16'!F41+'17'!F41+'18'!F41+'19'!F41+'20'!F41</f>
        <v>0</v>
      </c>
      <c r="G28" s="504">
        <f>'1'!G41+'2'!G41+'3'!G41+'4'!G41+'5'!G41+'6'!G41+'7'!G41+'8'!G41+'9'!G41+'10'!G41+'11'!G41+'12'!G41+'13'!G41+'14'!G41+'15'!G41+'16'!G41+'17'!G41+'18'!G41+'19'!G41+'20'!G41</f>
        <v>0</v>
      </c>
      <c r="H28" s="504">
        <f>'1'!H41+'2'!H41+'3'!H41+'4'!H41+'5'!H41+'6'!H41+'7'!H41+'8'!H41+'9'!H41+'10'!H41+'11'!H41+'12'!H41+'13'!H41+'14'!H41+'15'!H41+'16'!H41+'17'!H41+'18'!H41+'19'!H41+'20'!H41</f>
        <v>0</v>
      </c>
      <c r="I28" s="504">
        <f>'1'!I41+'2'!I41+'3'!I41+'4'!I41+'5'!I41+'6'!I41+'7'!I41+'8'!I41+'9'!I41+'10'!I41+'11'!I41+'12'!I41+'13'!I41+'14'!I41+'15'!I41+'16'!I41+'17'!I41+'18'!I41+'19'!I41+'20'!I41</f>
        <v>0</v>
      </c>
      <c r="J28" s="504">
        <f>'1'!I41+'2'!J41+'3'!J41+'4'!J41+'5'!J41+'6'!J41+'7'!J41+'8'!J41+'9'!J41+'10'!J41+'11'!J41+'12'!J41+'13'!J41+'14'!J41+'15'!J41+'16'!J41+'17'!J41+'18'!J41+'19'!J41+'20'!J41</f>
        <v>0</v>
      </c>
      <c r="K28" s="74"/>
      <c r="L28" s="33"/>
    </row>
    <row r="29" spans="2:12" x14ac:dyDescent="0.2">
      <c r="B29" s="46"/>
      <c r="C29" s="71"/>
      <c r="D29" s="571" t="s">
        <v>291</v>
      </c>
      <c r="E29" s="72"/>
      <c r="F29" s="504">
        <f>'1'!F42+'2'!F42+'3'!F42+'4'!F42+'5'!F42+'6'!F42+'7'!F42+'8'!F42+'9'!F42+'10'!F42+'11'!F42+'12'!F42+'13'!F42+'14'!F42+'15'!F42+'16'!F42+'17'!F42+'18'!F42+'19'!F42+'20'!F42</f>
        <v>0</v>
      </c>
      <c r="G29" s="504">
        <f>'1'!G42+'2'!G42+'3'!G42+'4'!G42+'5'!G42+'6'!G42+'7'!G42+'8'!G42+'9'!G42+'10'!G42+'11'!G42+'12'!G42+'13'!G42+'14'!G42+'15'!G42+'16'!G42+'17'!G42+'18'!G42+'19'!G42+'20'!G42</f>
        <v>0</v>
      </c>
      <c r="H29" s="504">
        <f>'1'!H42+'2'!H42+'3'!H42+'4'!H42+'5'!H42+'6'!H42+'7'!H42+'8'!H42+'9'!H42+'10'!H42+'11'!H42+'12'!H42+'13'!H42+'14'!H42+'15'!H42+'16'!H42+'17'!H42+'18'!H42+'19'!H42+'20'!H42</f>
        <v>0</v>
      </c>
      <c r="I29" s="504">
        <f>'1'!I42+'2'!I42+'3'!I42+'4'!I42+'5'!I42+'6'!I42+'7'!I42+'8'!I42+'9'!I42+'10'!I42+'11'!I42+'12'!I42+'13'!I42+'14'!I42+'15'!I42+'16'!I42+'17'!I42+'18'!I42+'19'!I42+'20'!I42</f>
        <v>0</v>
      </c>
      <c r="J29" s="504">
        <f>'1'!I42+'2'!J42+'3'!J42+'4'!J42+'5'!J42+'6'!J42+'7'!J42+'8'!J42+'9'!J42+'10'!J42+'11'!J42+'12'!J42+'13'!J42+'14'!J42+'15'!J42+'16'!J42+'17'!J42+'18'!J42+'19'!J42+'20'!J42</f>
        <v>0</v>
      </c>
      <c r="K29" s="74"/>
      <c r="L29" s="33"/>
    </row>
    <row r="30" spans="2:12" x14ac:dyDescent="0.2">
      <c r="B30" s="46"/>
      <c r="C30" s="71"/>
      <c r="D30" s="571" t="s">
        <v>292</v>
      </c>
      <c r="E30" s="72"/>
      <c r="F30" s="504">
        <f>'1'!F43+'2'!F43+'3'!F43+'4'!F43+'5'!F43+'6'!F43+'7'!F43+'8'!F43+'9'!F43+'10'!F43+'11'!F43+'12'!F43+'13'!F43+'14'!F43+'15'!F43+'16'!F43+'17'!F43+'18'!F43+'19'!F43+'20'!F43</f>
        <v>0</v>
      </c>
      <c r="G30" s="504">
        <f>'1'!G43+'2'!G43+'3'!G43+'4'!G43+'5'!G43+'6'!G43+'7'!G43+'8'!G43+'9'!G43+'10'!G43+'11'!G43+'12'!G43+'13'!G43+'14'!G43+'15'!G43+'16'!G43+'17'!G43+'18'!G43+'19'!G43+'20'!G43</f>
        <v>0</v>
      </c>
      <c r="H30" s="504">
        <f>'1'!H43+'2'!H43+'3'!H43+'4'!H43+'5'!H43+'6'!H43+'7'!H43+'8'!H43+'9'!H43+'10'!H43+'11'!H43+'12'!H43+'13'!H43+'14'!H43+'15'!H43+'16'!H43+'17'!H43+'18'!H43+'19'!H43+'20'!H43</f>
        <v>0</v>
      </c>
      <c r="I30" s="504">
        <f>'1'!I43+'2'!I43+'3'!I43+'4'!I43+'5'!I43+'6'!I43+'7'!I43+'8'!I43+'9'!I43+'10'!I43+'11'!I43+'12'!I43+'13'!I43+'14'!I43+'15'!I43+'16'!I43+'17'!I43+'18'!I43+'19'!I43+'20'!I43</f>
        <v>0</v>
      </c>
      <c r="J30" s="504">
        <f>'1'!I43+'2'!J43+'3'!J43+'4'!J43+'5'!J43+'6'!J43+'7'!J43+'8'!J43+'9'!J43+'10'!J43+'11'!J43+'12'!J43+'13'!J43+'14'!J43+'15'!J43+'16'!J43+'17'!J43+'18'!J43+'19'!J43+'20'!J43</f>
        <v>0</v>
      </c>
      <c r="K30" s="74"/>
      <c r="L30" s="33"/>
    </row>
    <row r="31" spans="2:12" x14ac:dyDescent="0.2">
      <c r="B31" s="46"/>
      <c r="C31" s="71"/>
      <c r="D31" s="72"/>
      <c r="E31" s="72"/>
      <c r="F31" s="394"/>
      <c r="G31" s="394"/>
      <c r="H31" s="394"/>
      <c r="I31" s="394"/>
      <c r="J31" s="394"/>
      <c r="K31" s="74"/>
      <c r="L31" s="33"/>
    </row>
    <row r="32" spans="2:12" x14ac:dyDescent="0.2">
      <c r="B32" s="46"/>
      <c r="D32" s="17" t="s">
        <v>334</v>
      </c>
      <c r="F32" s="640">
        <f>F15+F18+F26+F27</f>
        <v>0</v>
      </c>
      <c r="G32" s="640">
        <f>G15+G18+G26+G27</f>
        <v>0</v>
      </c>
      <c r="H32" s="640">
        <f>H15+H18+H26+H27</f>
        <v>0</v>
      </c>
      <c r="I32" s="640">
        <f>I15+I18+I26+I27</f>
        <v>0</v>
      </c>
      <c r="J32" s="640">
        <f>J15+J18+J26+J27</f>
        <v>0</v>
      </c>
      <c r="K32" s="17"/>
      <c r="L32" s="33"/>
    </row>
    <row r="33" spans="2:12" x14ac:dyDescent="0.2">
      <c r="B33" s="46"/>
      <c r="D33" s="17"/>
      <c r="F33" s="81"/>
      <c r="G33" s="81"/>
      <c r="H33" s="81"/>
      <c r="I33" s="81"/>
      <c r="J33" s="81"/>
      <c r="K33" s="17"/>
      <c r="L33" s="33"/>
    </row>
    <row r="34" spans="2:12" x14ac:dyDescent="0.2">
      <c r="B34" s="46"/>
      <c r="C34" s="583"/>
      <c r="D34" s="584"/>
      <c r="E34" s="32"/>
      <c r="F34" s="126"/>
      <c r="G34" s="126"/>
      <c r="H34" s="126"/>
      <c r="I34" s="126"/>
      <c r="J34" s="126"/>
      <c r="K34" s="32"/>
      <c r="L34" s="33"/>
    </row>
    <row r="35" spans="2:12" x14ac:dyDescent="0.2">
      <c r="B35" s="46"/>
      <c r="C35" s="56"/>
      <c r="D35" s="233"/>
      <c r="E35" s="57"/>
      <c r="F35" s="147"/>
      <c r="G35" s="572"/>
      <c r="H35" s="572"/>
      <c r="I35" s="572"/>
      <c r="J35" s="572"/>
      <c r="K35" s="395"/>
      <c r="L35" s="33"/>
    </row>
    <row r="36" spans="2:12" ht="13.15" customHeight="1" x14ac:dyDescent="0.2">
      <c r="B36" s="46"/>
      <c r="C36" s="60"/>
      <c r="D36" s="573" t="s">
        <v>296</v>
      </c>
      <c r="E36" s="62"/>
      <c r="F36" s="574"/>
      <c r="G36" s="574"/>
      <c r="H36" s="574"/>
      <c r="I36" s="574"/>
      <c r="J36" s="574"/>
      <c r="K36" s="397"/>
      <c r="L36" s="33"/>
    </row>
    <row r="37" spans="2:12" x14ac:dyDescent="0.2">
      <c r="B37" s="46"/>
      <c r="C37" s="60"/>
      <c r="D37" s="575" t="s">
        <v>297</v>
      </c>
      <c r="E37" s="393"/>
      <c r="F37" s="576" t="e">
        <f>bal!H27/('begr(tot)'!H19+'begr(tot)'!H35)</f>
        <v>#DIV/0!</v>
      </c>
      <c r="G37" s="576" t="e">
        <f>bal!I27/('begr(tot)'!I19+'begr(tot)'!I35)</f>
        <v>#DIV/0!</v>
      </c>
      <c r="H37" s="576" t="e">
        <f>bal!J27/('begr(tot)'!J19+'begr(tot)'!J35)</f>
        <v>#DIV/0!</v>
      </c>
      <c r="I37" s="576" t="e">
        <f>bal!K27/('begr(tot)'!K19+'begr(tot)'!K35)</f>
        <v>#DIV/0!</v>
      </c>
      <c r="J37" s="576" t="e">
        <f>bal!L27/('begr(tot)'!L19+'begr(tot)'!L35)</f>
        <v>#DIV/0!</v>
      </c>
      <c r="K37" s="397"/>
      <c r="L37" s="33"/>
    </row>
    <row r="38" spans="2:12" x14ac:dyDescent="0.2">
      <c r="B38" s="46"/>
      <c r="C38" s="60"/>
      <c r="D38" s="577" t="s">
        <v>134</v>
      </c>
      <c r="E38" s="305"/>
      <c r="F38" s="576">
        <f>bal!H39/bal!H63</f>
        <v>1</v>
      </c>
      <c r="G38" s="576">
        <f>bal!I39/bal!I63</f>
        <v>1</v>
      </c>
      <c r="H38" s="576">
        <f>bal!J39/bal!J63</f>
        <v>1</v>
      </c>
      <c r="I38" s="576">
        <f>bal!K39/bal!K63</f>
        <v>1</v>
      </c>
      <c r="J38" s="576">
        <f>bal!L39/bal!L63</f>
        <v>1</v>
      </c>
      <c r="K38" s="397"/>
      <c r="L38" s="33"/>
    </row>
    <row r="39" spans="2:12" x14ac:dyDescent="0.2">
      <c r="B39" s="46"/>
      <c r="C39" s="60"/>
      <c r="D39" s="577" t="s">
        <v>298</v>
      </c>
      <c r="E39" s="305"/>
      <c r="F39" s="576">
        <f>(bal!H39+bal!H46)/bal!H63</f>
        <v>1</v>
      </c>
      <c r="G39" s="576">
        <f>(bal!I39+bal!I46)/bal!I63</f>
        <v>1</v>
      </c>
      <c r="H39" s="576">
        <f>(bal!J39+bal!J46)/bal!J63</f>
        <v>1</v>
      </c>
      <c r="I39" s="576">
        <f>(bal!K39+bal!K46)/bal!K63</f>
        <v>1</v>
      </c>
      <c r="J39" s="576">
        <f>(bal!L39+bal!L46)/bal!L63</f>
        <v>1</v>
      </c>
      <c r="K39" s="397"/>
      <c r="L39" s="33"/>
    </row>
    <row r="40" spans="2:12" x14ac:dyDescent="0.2">
      <c r="B40" s="46"/>
      <c r="C40" s="60"/>
      <c r="D40" s="577" t="s">
        <v>133</v>
      </c>
      <c r="E40" s="578"/>
      <c r="F40" s="579" t="e">
        <f>bal!H25/bal!H61</f>
        <v>#DIV/0!</v>
      </c>
      <c r="G40" s="579" t="e">
        <f>bal!I25/bal!I61</f>
        <v>#DIV/0!</v>
      </c>
      <c r="H40" s="579" t="e">
        <f>bal!J25/bal!J61</f>
        <v>#DIV/0!</v>
      </c>
      <c r="I40" s="579" t="e">
        <f>bal!K25/bal!K61</f>
        <v>#DIV/0!</v>
      </c>
      <c r="J40" s="579" t="e">
        <f>bal!L25/bal!L61</f>
        <v>#DIV/0!</v>
      </c>
      <c r="K40" s="397"/>
      <c r="L40" s="33"/>
    </row>
    <row r="41" spans="2:12" x14ac:dyDescent="0.2">
      <c r="B41" s="46"/>
      <c r="C41" s="60"/>
      <c r="D41" s="580" t="s">
        <v>135</v>
      </c>
      <c r="E41" s="351"/>
      <c r="F41" s="581" t="e">
        <f>(bal!H39-bal!H16-bal!H17)/'begr(tot)'!H14</f>
        <v>#DIV/0!</v>
      </c>
      <c r="G41" s="581" t="e">
        <f>(bal!I39-bal!I16-bal!I17)/'begr(tot)'!I14</f>
        <v>#DIV/0!</v>
      </c>
      <c r="H41" s="581" t="e">
        <f>(bal!J39-bal!J16-bal!J17)/'begr(tot)'!J14</f>
        <v>#DIV/0!</v>
      </c>
      <c r="I41" s="581" t="e">
        <f>(bal!K39-bal!K16-bal!K17)/'begr(tot)'!K14</f>
        <v>#DIV/0!</v>
      </c>
      <c r="J41" s="581" t="e">
        <f>(bal!L39-bal!L16-bal!L17)/'begr(tot)'!L14</f>
        <v>#DIV/0!</v>
      </c>
      <c r="K41" s="397"/>
      <c r="L41" s="33"/>
    </row>
    <row r="42" spans="2:12" x14ac:dyDescent="0.2">
      <c r="B42" s="46"/>
      <c r="C42" s="60"/>
      <c r="D42" s="577" t="s">
        <v>179</v>
      </c>
      <c r="E42" s="578"/>
      <c r="F42" s="582" t="e">
        <f>'begr(tot)'!H42/('begr(tot)'!H19+'begr(tot)'!H35)</f>
        <v>#DIV/0!</v>
      </c>
      <c r="G42" s="582" t="e">
        <f>'begr(tot)'!I42/('begr(tot)'!I19+'begr(tot)'!I35)</f>
        <v>#DIV/0!</v>
      </c>
      <c r="H42" s="582" t="e">
        <f>'begr(tot)'!J42/('begr(tot)'!J19+'begr(tot)'!J35)</f>
        <v>#DIV/0!</v>
      </c>
      <c r="I42" s="582" t="e">
        <f>'begr(tot)'!K42/('begr(tot)'!K19+'begr(tot)'!K35)</f>
        <v>#DIV/0!</v>
      </c>
      <c r="J42" s="582" t="e">
        <f>'begr(tot)'!L42/('begr(tot)'!L19+'begr(tot)'!L35)</f>
        <v>#DIV/0!</v>
      </c>
      <c r="K42" s="397"/>
      <c r="L42" s="33"/>
    </row>
    <row r="43" spans="2:12" x14ac:dyDescent="0.2">
      <c r="B43" s="46"/>
      <c r="C43" s="56"/>
      <c r="D43" s="233"/>
      <c r="E43" s="57"/>
      <c r="F43" s="147"/>
      <c r="G43" s="572"/>
      <c r="H43" s="572"/>
      <c r="I43" s="572"/>
      <c r="J43" s="572"/>
      <c r="K43" s="395"/>
      <c r="L43" s="33"/>
    </row>
    <row r="44" spans="2:12" x14ac:dyDescent="0.2">
      <c r="B44" s="46"/>
      <c r="C44" s="583"/>
      <c r="D44" s="584"/>
      <c r="E44" s="32"/>
      <c r="F44" s="126"/>
      <c r="G44" s="126"/>
      <c r="H44" s="126"/>
      <c r="I44" s="126"/>
      <c r="J44" s="126"/>
      <c r="K44" s="32"/>
      <c r="L44" s="33"/>
    </row>
    <row r="45" spans="2:12" x14ac:dyDescent="0.2">
      <c r="B45" s="46"/>
      <c r="C45" s="585"/>
      <c r="D45" s="586"/>
      <c r="E45" s="57"/>
      <c r="F45" s="147"/>
      <c r="G45" s="147"/>
      <c r="H45" s="147"/>
      <c r="I45" s="147"/>
      <c r="J45" s="147"/>
      <c r="K45" s="150"/>
      <c r="L45" s="33"/>
    </row>
    <row r="46" spans="2:12" x14ac:dyDescent="0.2">
      <c r="B46" s="46"/>
      <c r="C46" s="60"/>
      <c r="D46" s="573" t="s">
        <v>300</v>
      </c>
      <c r="E46" s="587"/>
      <c r="F46" s="574"/>
      <c r="G46" s="574"/>
      <c r="H46" s="574"/>
      <c r="I46" s="574"/>
      <c r="J46" s="574"/>
      <c r="K46" s="588"/>
      <c r="L46" s="33"/>
    </row>
    <row r="47" spans="2:12" x14ac:dyDescent="0.2">
      <c r="B47" s="46"/>
      <c r="C47" s="60"/>
      <c r="D47" s="577" t="s">
        <v>301</v>
      </c>
      <c r="E47" s="62"/>
      <c r="F47" s="581" t="e">
        <f>'begr(tot)'!H14/ken!F57</f>
        <v>#DIV/0!</v>
      </c>
      <c r="G47" s="581" t="e">
        <f>'begr(tot)'!I14/ken!G57</f>
        <v>#DIV/0!</v>
      </c>
      <c r="H47" s="581" t="e">
        <f>'begr(tot)'!J14/ken!H57</f>
        <v>#DIV/0!</v>
      </c>
      <c r="I47" s="581" t="e">
        <f>'begr(tot)'!K14/ken!I57</f>
        <v>#DIV/0!</v>
      </c>
      <c r="J47" s="581" t="e">
        <f>'begr(tot)'!L14/ken!J57</f>
        <v>#DIV/0!</v>
      </c>
      <c r="K47" s="397"/>
      <c r="L47" s="33"/>
    </row>
    <row r="48" spans="2:12" x14ac:dyDescent="0.2">
      <c r="B48" s="46"/>
      <c r="C48" s="60"/>
      <c r="D48" s="577" t="s">
        <v>302</v>
      </c>
      <c r="E48" s="62"/>
      <c r="F48" s="581" t="e">
        <f>'begr(tot)'!H15/ken!F57</f>
        <v>#DIV/0!</v>
      </c>
      <c r="G48" s="581" t="e">
        <f>'begr(tot)'!I15/ken!G57</f>
        <v>#DIV/0!</v>
      </c>
      <c r="H48" s="581" t="e">
        <f>'begr(tot)'!J15/ken!H57</f>
        <v>#DIV/0!</v>
      </c>
      <c r="I48" s="581" t="e">
        <f>'begr(tot)'!K15/ken!I57</f>
        <v>#DIV/0!</v>
      </c>
      <c r="J48" s="581" t="e">
        <f>'begr(tot)'!L15/ken!J57</f>
        <v>#DIV/0!</v>
      </c>
      <c r="K48" s="397"/>
      <c r="L48" s="33"/>
    </row>
    <row r="49" spans="2:12" x14ac:dyDescent="0.2">
      <c r="B49" s="46"/>
      <c r="C49" s="60"/>
      <c r="D49" s="577" t="s">
        <v>303</v>
      </c>
      <c r="E49" s="62"/>
      <c r="F49" s="581" t="e">
        <f>'begr(tot)'!H18/ken!F57</f>
        <v>#DIV/0!</v>
      </c>
      <c r="G49" s="581" t="e">
        <f>'begr(tot)'!I18/ken!G57</f>
        <v>#DIV/0!</v>
      </c>
      <c r="H49" s="581" t="e">
        <f>'begr(tot)'!J18/ken!H57</f>
        <v>#DIV/0!</v>
      </c>
      <c r="I49" s="581" t="e">
        <f>'begr(tot)'!K18/ken!I57</f>
        <v>#DIV/0!</v>
      </c>
      <c r="J49" s="581" t="e">
        <f>'begr(tot)'!L18/ken!J57</f>
        <v>#DIV/0!</v>
      </c>
      <c r="K49" s="397"/>
      <c r="L49" s="33"/>
    </row>
    <row r="50" spans="2:12" x14ac:dyDescent="0.2">
      <c r="B50" s="46"/>
      <c r="C50" s="60"/>
      <c r="D50" s="575" t="s">
        <v>304</v>
      </c>
      <c r="E50" s="62"/>
      <c r="F50" s="581" t="e">
        <f>'begr(tot)'!H23/ken!F57</f>
        <v>#DIV/0!</v>
      </c>
      <c r="G50" s="581" t="e">
        <f>'begr(tot)'!I23/ken!G57</f>
        <v>#DIV/0!</v>
      </c>
      <c r="H50" s="581" t="e">
        <f>'begr(tot)'!J23/ken!H57</f>
        <v>#DIV/0!</v>
      </c>
      <c r="I50" s="581" t="e">
        <f>'begr(tot)'!K23/ken!I57</f>
        <v>#DIV/0!</v>
      </c>
      <c r="J50" s="581" t="e">
        <f>'begr(tot)'!L23/ken!J57</f>
        <v>#DIV/0!</v>
      </c>
      <c r="K50" s="397"/>
      <c r="L50" s="33"/>
    </row>
    <row r="51" spans="2:12" x14ac:dyDescent="0.2">
      <c r="B51" s="46"/>
      <c r="C51" s="60"/>
      <c r="D51" s="589" t="s">
        <v>305</v>
      </c>
      <c r="E51" s="62"/>
      <c r="F51" s="492" t="e">
        <f>F57/'begr(tot)'!H14</f>
        <v>#DIV/0!</v>
      </c>
      <c r="G51" s="492" t="e">
        <f>G57/'begr(tot)'!I14</f>
        <v>#DIV/0!</v>
      </c>
      <c r="H51" s="492" t="e">
        <f>H57/'begr(tot)'!J14</f>
        <v>#DIV/0!</v>
      </c>
      <c r="I51" s="492" t="e">
        <f>I57/'begr(tot)'!K14</f>
        <v>#DIV/0!</v>
      </c>
      <c r="J51" s="492" t="e">
        <f>J57/'begr(tot)'!L14</f>
        <v>#DIV/0!</v>
      </c>
      <c r="K51" s="397"/>
      <c r="L51" s="33"/>
    </row>
    <row r="52" spans="2:12" x14ac:dyDescent="0.2">
      <c r="B52" s="46"/>
      <c r="C52" s="60"/>
      <c r="D52" s="575" t="s">
        <v>306</v>
      </c>
      <c r="E52" s="62"/>
      <c r="F52" s="581" t="e">
        <f>'begr(tot)'!H27/'begr(tot)'!H14</f>
        <v>#DIV/0!</v>
      </c>
      <c r="G52" s="581" t="e">
        <f>'begr(tot)'!I27/'begr(tot)'!I14</f>
        <v>#DIV/0!</v>
      </c>
      <c r="H52" s="581" t="e">
        <f>'begr(tot)'!J27/'begr(tot)'!J14</f>
        <v>#DIV/0!</v>
      </c>
      <c r="I52" s="581" t="e">
        <f>'begr(tot)'!K27/'begr(tot)'!K14</f>
        <v>#DIV/0!</v>
      </c>
      <c r="J52" s="581" t="e">
        <f>'begr(tot)'!L27/'begr(tot)'!L14</f>
        <v>#DIV/0!</v>
      </c>
      <c r="K52" s="397"/>
      <c r="L52" s="33"/>
    </row>
    <row r="53" spans="2:12" x14ac:dyDescent="0.2">
      <c r="B53" s="46"/>
      <c r="C53" s="60"/>
      <c r="D53" s="589" t="s">
        <v>307</v>
      </c>
      <c r="E53" s="62"/>
      <c r="F53" s="581" t="e">
        <f>'begr(tot)'!H23/'begr(tot)'!H14</f>
        <v>#DIV/0!</v>
      </c>
      <c r="G53" s="581" t="e">
        <f>'begr(tot)'!I23/'begr(tot)'!I14</f>
        <v>#DIV/0!</v>
      </c>
      <c r="H53" s="581" t="e">
        <f>'begr(tot)'!J23/'begr(tot)'!J14</f>
        <v>#DIV/0!</v>
      </c>
      <c r="I53" s="581" t="e">
        <f>'begr(tot)'!K23/'begr(tot)'!K14</f>
        <v>#DIV/0!</v>
      </c>
      <c r="J53" s="581" t="e">
        <f>'begr(tot)'!L23/'begr(tot)'!L14</f>
        <v>#DIV/0!</v>
      </c>
      <c r="K53" s="397"/>
      <c r="L53" s="33"/>
    </row>
    <row r="54" spans="2:12" x14ac:dyDescent="0.2">
      <c r="B54" s="46"/>
      <c r="C54" s="60"/>
      <c r="D54" s="575" t="s">
        <v>308</v>
      </c>
      <c r="E54" s="62"/>
      <c r="F54" s="581" t="e">
        <f>SUM('begr(tot)'!H24:H26)/'begr(tot)'!H14</f>
        <v>#DIV/0!</v>
      </c>
      <c r="G54" s="581" t="e">
        <f>SUM('begr(tot)'!I24:I26)/'begr(tot)'!I14</f>
        <v>#DIV/0!</v>
      </c>
      <c r="H54" s="581" t="e">
        <f>SUM('begr(tot)'!J24:J26)/'begr(tot)'!J14</f>
        <v>#DIV/0!</v>
      </c>
      <c r="I54" s="581" t="e">
        <f>SUM('begr(tot)'!K24:K26)/'begr(tot)'!K14</f>
        <v>#DIV/0!</v>
      </c>
      <c r="J54" s="581" t="e">
        <f>SUM('begr(tot)'!L24:L26)/'begr(tot)'!L14</f>
        <v>#DIV/0!</v>
      </c>
      <c r="K54" s="397"/>
      <c r="L54" s="33"/>
    </row>
    <row r="55" spans="2:12" x14ac:dyDescent="0.2">
      <c r="B55" s="46"/>
      <c r="C55" s="60"/>
      <c r="D55" s="577" t="s">
        <v>309</v>
      </c>
      <c r="E55" s="351"/>
      <c r="F55" s="581" t="e">
        <f>('1'!F55+'2'!F55+'3'!F55+'4'!F55+'5'!F55+'6'!F55+'7'!F55+'8'!F55+'9'!F55+'10'!F55+'11'!F55+'12'!F55+'13'!F55+'14'!F55+'15'!F55+'16'!F55+'17'!F55+'18'!F55+'19'!F55+'20'!F55+act!G29)/F57</f>
        <v>#DIV/0!</v>
      </c>
      <c r="G55" s="581" t="e">
        <f>('1'!G52+'2'!G55+'3'!G55+'4'!G55+'5'!G55+'6'!G55+'7'!G55+'8'!G55+'9'!G55+'10'!G55+'11'!G55+'12'!G55+'13'!G55+'14'!G55+'15'!G55+'16'!G55+'17'!G55+'18'!G55+'19'!G55+'20'!G55+act!H29)/G57</f>
        <v>#DIV/0!</v>
      </c>
      <c r="H55" s="581" t="e">
        <f>('1'!H52+'2'!H55+'3'!H55+'4'!H55+'5'!H55+'6'!H55+'7'!H55+'8'!H55+'9'!H55+'10'!H55+'11'!H55+'12'!H55+'13'!H55+'14'!H55+'15'!H55+'16'!H55+'17'!H55+'18'!H55+'19'!H55+'20'!H55+act!I29)/H57</f>
        <v>#DIV/0!</v>
      </c>
      <c r="I55" s="581" t="e">
        <f>('1'!I52+'2'!I55+'3'!I55+'4'!I55+'5'!I55+'6'!I55+'7'!I55+'8'!I55+'9'!I55+'10'!I55+'11'!I55+'12'!I55+'13'!I55+'14'!I55+'15'!I55+'16'!I55+'17'!I55+'18'!I55+'19'!I55+'20'!I55+act!J29)/I57</f>
        <v>#DIV/0!</v>
      </c>
      <c r="J55" s="581" t="e">
        <f>('1'!I52+'2'!J55+'3'!J55+'4'!J55+'5'!J55+'6'!J55+'7'!J55+'8'!J55+'9'!J55+'10'!J55+'11'!J55+'12'!J55+'13'!J55+'14'!J55+'15'!J55+'16'!J55+'17'!J55+'18'!J55+'19'!J55+'20'!J55+act!K29)/J57</f>
        <v>#DIV/0!</v>
      </c>
      <c r="K55" s="397"/>
      <c r="L55" s="33"/>
    </row>
    <row r="56" spans="2:12" x14ac:dyDescent="0.2">
      <c r="B56" s="46"/>
      <c r="C56" s="60"/>
      <c r="D56" s="577"/>
      <c r="E56" s="62"/>
      <c r="F56" s="577"/>
      <c r="G56" s="577"/>
      <c r="H56" s="577"/>
      <c r="I56" s="577"/>
      <c r="J56" s="577"/>
      <c r="K56" s="397"/>
      <c r="L56" s="33"/>
    </row>
    <row r="57" spans="2:12" x14ac:dyDescent="0.2">
      <c r="B57" s="46"/>
      <c r="C57" s="60"/>
      <c r="D57" s="62" t="s">
        <v>310</v>
      </c>
      <c r="E57" s="62"/>
      <c r="F57" s="491">
        <f>'begr(tot)'!H19+'begr(tot)'!H35</f>
        <v>0</v>
      </c>
      <c r="G57" s="491">
        <f>'begr(tot)'!I19+'begr(tot)'!I35</f>
        <v>0</v>
      </c>
      <c r="H57" s="491">
        <f>'begr(tot)'!J19+'begr(tot)'!J35</f>
        <v>0</v>
      </c>
      <c r="I57" s="491">
        <f>'begr(tot)'!K19+'begr(tot)'!K35</f>
        <v>0</v>
      </c>
      <c r="J57" s="491">
        <f>'begr(tot)'!L19+'begr(tot)'!L35</f>
        <v>0</v>
      </c>
      <c r="K57" s="397"/>
      <c r="L57" s="33"/>
    </row>
    <row r="58" spans="2:12" x14ac:dyDescent="0.2">
      <c r="B58" s="46"/>
      <c r="C58" s="60"/>
      <c r="D58" s="590" t="s">
        <v>311</v>
      </c>
      <c r="E58" s="62"/>
      <c r="F58" s="639" t="e">
        <f>('1'!F55+'2'!F55+'3'!F55+'4'!F55+'5'!F55+'6'!F55+'7'!F55+'8'!F55+'9'!F55+'10'!F55+'11'!F55+'12'!F55+'13'!F55+'14'!F55+'15'!F55+'16'!F55+'17'!F55+'18'!F55+'19'!F55+'20'!F55+'begr(bk)'!H19)/F32</f>
        <v>#DIV/0!</v>
      </c>
      <c r="G58" s="639" t="e">
        <f>('1'!G55+'2'!G55+'3'!G55+'4'!G55+'5'!G55+'6'!G55+'7'!G55+'8'!G55+'9'!G55+'10'!G55+'11'!G55+'12'!G55+'13'!G55+'14'!G55+'15'!G55+'16'!G55+'17'!G55+'18'!G55+'19'!G55+'20'!G55+'begr(bk)'!I19)/G32</f>
        <v>#DIV/0!</v>
      </c>
      <c r="H58" s="639" t="e">
        <f>('1'!H55+'2'!H55+'3'!H55+'4'!H55+'5'!H55+'6'!H55+'7'!H55+'8'!H55+'9'!H55+'10'!H55+'11'!H55+'12'!H55+'13'!H55+'14'!H55+'15'!H55+'16'!H55+'17'!H55+'18'!H55+'19'!H55+'20'!H55+'begr(bk)'!J19)/H32</f>
        <v>#DIV/0!</v>
      </c>
      <c r="I58" s="639" t="e">
        <f>('1'!I55+'2'!I55+'3'!I55+'4'!I55+'5'!I55+'6'!I55+'7'!I55+'8'!I55+'9'!I55+'10'!I55+'11'!I55+'12'!I55+'13'!I55+'14'!I55+'15'!I55+'16'!I55+'17'!I55+'18'!I55+'19'!I55+'20'!I55+'begr(bk)'!K19)/I32</f>
        <v>#DIV/0!</v>
      </c>
      <c r="J58" s="639" t="e">
        <f>('1'!I55+'2'!J55+'3'!J55+'4'!J55+'5'!J55+'6'!J55+'7'!J55+'8'!J55+'9'!J55+'10'!J55+'11'!J55+'12'!J55+'13'!J55+'14'!J55+'15'!J55+'16'!J55+'17'!J55+'18'!J55+'19'!J55+'20'!J55+'begr(bk)'!L19)/J32</f>
        <v>#DIV/0!</v>
      </c>
      <c r="K58" s="397"/>
      <c r="L58" s="33"/>
    </row>
    <row r="59" spans="2:12" x14ac:dyDescent="0.2">
      <c r="B59" s="46"/>
      <c r="C59" s="60"/>
      <c r="D59" s="577" t="s">
        <v>312</v>
      </c>
      <c r="E59" s="62"/>
      <c r="F59" s="605">
        <f>('1'!F15+'2'!F15+'3'!F15+'4'!F15+'5'!F15+'6'!F15+'7'!F15+'8'!F15+'9'!F15+'10'!F15+'11'!F15+'12'!F15+'13'!F15+'14'!F15+'15'!F15+'16'!F15+'17'!F15+'18'!F15+'19'!F15+'20'!F15+(loon!T68+5/12*loon!T100))/F80</f>
        <v>76568.000000000015</v>
      </c>
      <c r="G59" s="605">
        <f>('1'!G15+'2'!G15+'3'!G15+'4'!G15+'5'!G15+'6'!G15+'7'!G15+'8'!G15+'9'!G15+'10'!G15+'11'!G15+'12'!G15+'13'!G15+'14'!G15+'15'!G15+'16'!G15+'17'!G15+'18'!G15+'19'!G15+'20'!G15+(7/12*loon!T100+5/12*loon!T133))/G80</f>
        <v>77369.600000000006</v>
      </c>
      <c r="H59" s="605">
        <f>('1'!H15+'2'!H15+'3'!H15+'4'!H15+'5'!H15+'6'!H15+'7'!H15+'8'!H15+'9'!H15+'10'!H15+'11'!H15+'12'!H15+'13'!H15+'14'!H15+'15'!H15+'16'!H15+'17'!H15+'18'!H15+'19'!H15+'20'!H15+(7/12*loon!T133+5/12*loon!T164))/H80</f>
        <v>79782.399999999994</v>
      </c>
      <c r="I59" s="605">
        <f>('1'!I15+'2'!I15+'3'!I15+'4'!I15+'5'!I15+'6'!I15+'7'!I15+'8'!I15+'9'!I15+'10'!I15+'11'!I15+'12'!I15+'13'!I15+'14'!I15+'15'!I15+'16'!I15+'17'!I15+'18'!I15+'19'!I15+'20'!I15+(7/12*loon!T164+5/12*loon!T196))/I80</f>
        <v>82268</v>
      </c>
      <c r="J59" s="605">
        <f>('1'!I15+'2'!J15+'3'!J15+'4'!J15+'5'!J15+'6'!J15+'7'!J15+'8'!J15+'9'!J15+'10'!J15+'11'!J15+'12'!J15+'13'!J15+'14'!J15+'15'!J15+'16'!J15+'17'!J15+'18'!J15+'19'!J15+'20'!J15+(5/12*loon!T196+7/12*loon!T228))/J80</f>
        <v>84412.800000000017</v>
      </c>
      <c r="K59" s="397"/>
      <c r="L59" s="33"/>
    </row>
    <row r="60" spans="2:12" x14ac:dyDescent="0.2">
      <c r="B60" s="46"/>
      <c r="C60" s="60"/>
      <c r="D60" s="590" t="s">
        <v>313</v>
      </c>
      <c r="E60" s="62"/>
      <c r="F60" s="491">
        <f>'1'!F44+'2'!F44+'3'!F44+'4'!F44+'5'!F44+'6'!F44+'7'!F44+'8'!F44+'9'!F44+'10'!F44+'11'!F44+'12'!F44+'13'!F44+'14'!F44+'15'!F44+'16'!F44+'17'!F44+'18'!F44+'19'!F44+'20'!F44+(7/12*loon!S68)+(5/12*loon!S100)</f>
        <v>2268.8071796932563</v>
      </c>
      <c r="G60" s="491">
        <f>'1'!G44+'2'!G44+'3'!G44+'4'!G44+'5'!G44+'6'!G44+'7'!G44+'8'!G44+'9'!G44+'10'!G44+'11'!G44+'12'!G44+'13'!G44+'14'!G44+'15'!G44+'16'!G44+'17'!G44+'18'!G44+'19'!G44+'20'!G44+(7/12*loon!S100)+(5/12*loon!S133)</f>
        <v>3730.9029535864984</v>
      </c>
      <c r="H60" s="491">
        <f>'1'!H44+'2'!H44+'3'!H44+'4'!H44+'5'!H44+'6'!H44+'7'!H44+'8'!H44+'9'!H44+'10'!H44+'11'!H44+'12'!H44+'13'!H44+'14'!H44+'15'!H44+'16'!H44+'17'!H44+'18'!H44+'19'!H44+'20'!H44+(7/12*loon!S133)+(5/12*loon!S164)</f>
        <v>3847.2525617842075</v>
      </c>
      <c r="I60" s="491">
        <f>'1'!I44+'2'!I44+'3'!I44+'4'!I44+'5'!I44+'6'!I44+'7'!I44+'8'!I44+'9'!I44+'10'!I44+'11'!I44+'12'!I44+'13'!I44+'14'!I44+'15'!I44+'16'!I44+'17'!I44+'18'!I44+'19'!I44+'20'!I44+(7/12*loon!S164)+(5/12*loon!S196)</f>
        <v>3967.1127185051246</v>
      </c>
      <c r="J60" s="491">
        <f>'1'!I44+'2'!J44+'3'!J44+'4'!J44+'5'!J44+'6'!J44+'7'!J44+'8'!J44+'9'!J44+'10'!J44+'11'!J44+'12'!J44+'13'!J44+'14'!J44+'15'!J44+'16'!J44+'17'!J44+'18'!J44+'19'!J44+'20'!J44+(7/12*loon!S196)+(5/12*loon!S228)</f>
        <v>4061.2802893309231</v>
      </c>
      <c r="K60" s="397"/>
      <c r="L60" s="33"/>
    </row>
    <row r="61" spans="2:12" x14ac:dyDescent="0.2">
      <c r="B61" s="46"/>
      <c r="C61" s="60"/>
      <c r="D61" s="61" t="s">
        <v>335</v>
      </c>
      <c r="E61" s="62"/>
      <c r="F61" s="491">
        <f>'1'!F45+'2'!F45+'3'!F45+'4'!F45+'5'!F45+'6'!F45+'7'!F45+'8'!F45+'9'!F45+'10'!F45+'11'!F45+'12'!F45+'13'!F45+'14'!F45+'15'!F45+'16'!F45+'17'!F45+'18'!F45+'19'!F45+'20'!F45+(7/12*loon!AH68)+(5/12*loon!AH100)</f>
        <v>0</v>
      </c>
      <c r="G61" s="491">
        <f>'1'!G45+'2'!G45+'3'!G45+'4'!G45+'5'!G45+'6'!G45+'7'!G45+'8'!G45+'9'!G45+'10'!G45+'11'!G45+'12'!G45+'13'!G45+'14'!G45+'15'!G45+'16'!G45+'17'!G45+'18'!G45+'19'!G45+'20'!G45+(7/12*loon!AH100)+(5/12*loon!AH133)</f>
        <v>0</v>
      </c>
      <c r="H61" s="491">
        <f>'1'!H45+'2'!H45+'3'!H45+'4'!H45+'5'!H45+'6'!H45+'7'!H45+'8'!H45+'9'!H45+'10'!H45+'11'!H45+'12'!H45+'13'!H45+'14'!H45+'15'!H45+'16'!H45+'17'!H45+'18'!H45+'19'!H45+'20'!H45+(7/12*loon!AH133)+(5/12*loon!AH164)</f>
        <v>843.07500000000005</v>
      </c>
      <c r="I61" s="491">
        <f>'1'!I45+'2'!I45+'3'!I45+'4'!I45+'5'!I45+'6'!I45+'7'!I45+'8'!I45+'9'!I45+'10'!I45+'11'!I45+'12'!I45+'13'!I45+'14'!I45+'15'!I45+'16'!I45+'17'!I45+'18'!I45+'19'!I45+'20'!I45+(7/12*loon!AH164)+(5/12*loon!AH196)</f>
        <v>2274.0300000000002</v>
      </c>
      <c r="J61" s="491">
        <f>'1'!I45+'2'!J45+'3'!J45+'4'!J45+'5'!J45+'6'!J45+'7'!J45+'8'!J45+'9'!J45+'10'!J45+'11'!J45+'12'!J45+'13'!J45+'14'!J45+'15'!J45+'16'!J45+'17'!J45+'18'!J45+'19'!J45+'20'!J45+(7/12*loon!AH196)+(5/12*loon!AH228)</f>
        <v>1531.2150000000001</v>
      </c>
      <c r="K61" s="397"/>
      <c r="L61" s="33"/>
    </row>
    <row r="62" spans="2:12" x14ac:dyDescent="0.2">
      <c r="B62" s="46"/>
      <c r="C62" s="60"/>
      <c r="D62" s="61" t="s">
        <v>178</v>
      </c>
      <c r="E62" s="62"/>
      <c r="F62" s="495">
        <f>'1'!F53+'2'!F53+'3'!F53+'4'!F53+'5'!F53+'6'!F53+'7'!F53+'8'!F53+'9'!F53+'10'!F53+'11'!F53+'12'!F53+'13'!F53+'14'!F53+'15'!F53+'16'!F53+'17'!F53+'18'!F53+'19'!F53+'20'!F53+mop!G17</f>
        <v>0</v>
      </c>
      <c r="G62" s="495">
        <f>'1'!G53+'2'!G53+'3'!G53+'4'!G53+'5'!G53+'6'!G53+'7'!G53+'8'!G53+'9'!G53+'10'!G53+'11'!G53+'12'!G53+'13'!G53+'14'!G53+'15'!G53+'16'!G53+'17'!G53+'18'!G53+'19'!G53+'20'!G53+mop!H17</f>
        <v>0</v>
      </c>
      <c r="H62" s="495">
        <f>'1'!H53+'2'!H53+'3'!H53+'4'!H53+'5'!H53+'6'!H53+'7'!H53+'8'!H53+'9'!H53+'10'!H53+'11'!H53+'12'!H53+'13'!H53+'14'!H53+'15'!H53+'16'!H53+'17'!H53+'18'!H53+'19'!H53+'20'!H53+mop!I17</f>
        <v>0</v>
      </c>
      <c r="I62" s="495">
        <f>'1'!I53+'2'!I53+'3'!I53+'4'!I53+'5'!I53+'6'!I53+'7'!I53+'8'!I53+'9'!I53+'10'!I53+'11'!I53+'12'!I53+'13'!I53+'14'!I53+'15'!I53+'16'!I53+'17'!I53+'18'!I53+'19'!I53+'20'!I53+mop!J17</f>
        <v>0</v>
      </c>
      <c r="J62" s="495">
        <f>'1'!J53+'2'!K53+'3'!K53+'4'!K53+'5'!K53+'6'!K53+'7'!K53+'8'!K53+'9'!K53+'10'!K53+'11'!K53+'12'!K53+'13'!K53+'14'!K53+'15'!K53+'16'!K53+'17'!K53+'18'!K53+'19'!K53+'20'!J53+mop!K17</f>
        <v>0</v>
      </c>
      <c r="K62" s="397"/>
      <c r="L62" s="33"/>
    </row>
    <row r="63" spans="2:12" x14ac:dyDescent="0.2">
      <c r="B63" s="46"/>
      <c r="C63" s="591"/>
      <c r="D63" s="577"/>
      <c r="E63" s="62"/>
      <c r="F63" s="160"/>
      <c r="G63" s="160"/>
      <c r="H63" s="160"/>
      <c r="I63" s="160"/>
      <c r="J63" s="160"/>
      <c r="K63" s="592"/>
      <c r="L63" s="33"/>
    </row>
    <row r="64" spans="2:12" x14ac:dyDescent="0.2">
      <c r="B64" s="46"/>
      <c r="C64" s="583"/>
      <c r="D64" s="584"/>
      <c r="E64" s="32"/>
      <c r="F64" s="126"/>
      <c r="G64" s="126"/>
      <c r="H64" s="126"/>
      <c r="I64" s="126"/>
      <c r="J64" s="126"/>
      <c r="K64" s="32"/>
      <c r="L64" s="33"/>
    </row>
    <row r="65" spans="2:12" x14ac:dyDescent="0.2">
      <c r="B65" s="46"/>
      <c r="C65" s="585"/>
      <c r="D65" s="586"/>
      <c r="E65" s="57"/>
      <c r="F65" s="147"/>
      <c r="G65" s="147"/>
      <c r="H65" s="147"/>
      <c r="I65" s="147"/>
      <c r="J65" s="147"/>
      <c r="K65" s="150"/>
      <c r="L65" s="33"/>
    </row>
    <row r="66" spans="2:12" x14ac:dyDescent="0.2">
      <c r="B66" s="46"/>
      <c r="C66" s="60"/>
      <c r="D66" s="593" t="s">
        <v>314</v>
      </c>
      <c r="E66" s="587"/>
      <c r="F66" s="574"/>
      <c r="G66" s="574"/>
      <c r="H66" s="574"/>
      <c r="I66" s="574"/>
      <c r="J66" s="574"/>
      <c r="K66" s="588"/>
      <c r="L66" s="33"/>
    </row>
    <row r="67" spans="2:12" x14ac:dyDescent="0.2">
      <c r="B67" s="46"/>
      <c r="C67" s="591"/>
      <c r="D67" s="575" t="s">
        <v>315</v>
      </c>
      <c r="E67" s="62"/>
      <c r="F67" s="504">
        <f>F32/F80</f>
        <v>0</v>
      </c>
      <c r="G67" s="504">
        <f>G32/G80</f>
        <v>0</v>
      </c>
      <c r="H67" s="504">
        <f>H32/H80</f>
        <v>0</v>
      </c>
      <c r="I67" s="504">
        <f>I32/I80</f>
        <v>0</v>
      </c>
      <c r="J67" s="504">
        <f>J32/J80</f>
        <v>0</v>
      </c>
      <c r="K67" s="397"/>
      <c r="L67" s="33"/>
    </row>
    <row r="68" spans="2:12" x14ac:dyDescent="0.2">
      <c r="B68" s="46"/>
      <c r="C68" s="591"/>
      <c r="D68" s="575" t="s">
        <v>316</v>
      </c>
      <c r="E68" s="62"/>
      <c r="F68" s="579" t="e">
        <f>F32/F76</f>
        <v>#DIV/0!</v>
      </c>
      <c r="G68" s="579" t="e">
        <f>G32/G76</f>
        <v>#DIV/0!</v>
      </c>
      <c r="H68" s="579" t="e">
        <f>H32/H76</f>
        <v>#DIV/0!</v>
      </c>
      <c r="I68" s="579" t="e">
        <f>I32/I76</f>
        <v>#DIV/0!</v>
      </c>
      <c r="J68" s="579" t="e">
        <f>J32/J76</f>
        <v>#DIV/0!</v>
      </c>
      <c r="K68" s="397"/>
      <c r="L68" s="33"/>
    </row>
    <row r="69" spans="2:12" x14ac:dyDescent="0.2">
      <c r="B69" s="46"/>
      <c r="C69" s="591"/>
      <c r="D69" s="575" t="s">
        <v>317</v>
      </c>
      <c r="E69" s="62"/>
      <c r="F69" s="579" t="e">
        <f>F32/F77</f>
        <v>#DIV/0!</v>
      </c>
      <c r="G69" s="579" t="e">
        <f>G32/G77</f>
        <v>#DIV/0!</v>
      </c>
      <c r="H69" s="579" t="e">
        <f>H32/H77</f>
        <v>#DIV/0!</v>
      </c>
      <c r="I69" s="579" t="e">
        <f>I32/I77</f>
        <v>#DIV/0!</v>
      </c>
      <c r="J69" s="579" t="e">
        <f>J32/J77</f>
        <v>#DIV/0!</v>
      </c>
      <c r="K69" s="397"/>
      <c r="L69" s="33"/>
    </row>
    <row r="70" spans="2:12" x14ac:dyDescent="0.2">
      <c r="B70" s="46"/>
      <c r="C70" s="591"/>
      <c r="D70" s="589" t="s">
        <v>318</v>
      </c>
      <c r="E70" s="62"/>
      <c r="F70" s="579" t="e">
        <f>F32/F78</f>
        <v>#DIV/0!</v>
      </c>
      <c r="G70" s="579" t="e">
        <f>G32/G78</f>
        <v>#DIV/0!</v>
      </c>
      <c r="H70" s="579" t="e">
        <f>H32/H78</f>
        <v>#DIV/0!</v>
      </c>
      <c r="I70" s="579" t="e">
        <f>I32/I78</f>
        <v>#DIV/0!</v>
      </c>
      <c r="J70" s="579" t="e">
        <f>J32/J78</f>
        <v>#DIV/0!</v>
      </c>
      <c r="K70" s="397"/>
      <c r="L70" s="33"/>
    </row>
    <row r="71" spans="2:12" x14ac:dyDescent="0.2">
      <c r="B71" s="46"/>
      <c r="C71" s="591"/>
      <c r="D71" s="589" t="s">
        <v>336</v>
      </c>
      <c r="E71" s="62"/>
      <c r="F71" s="492">
        <f>F32/F79</f>
        <v>0</v>
      </c>
      <c r="G71" s="492">
        <f>G32/G79</f>
        <v>0</v>
      </c>
      <c r="H71" s="492">
        <f>H32/H79</f>
        <v>0</v>
      </c>
      <c r="I71" s="492">
        <f>I32/I79</f>
        <v>0</v>
      </c>
      <c r="J71" s="492">
        <f>J32/J79</f>
        <v>0</v>
      </c>
      <c r="K71" s="397"/>
      <c r="L71" s="33"/>
    </row>
    <row r="72" spans="2:12" x14ac:dyDescent="0.2">
      <c r="B72" s="46"/>
      <c r="C72" s="591"/>
      <c r="D72" s="575" t="s">
        <v>319</v>
      </c>
      <c r="E72" s="62"/>
      <c r="F72" s="605" t="e">
        <f>'begr(tot)'!H19/ken!F32</f>
        <v>#DIV/0!</v>
      </c>
      <c r="G72" s="605" t="e">
        <f>'begr(tot)'!I19/ken!G32</f>
        <v>#DIV/0!</v>
      </c>
      <c r="H72" s="605" t="e">
        <f>'begr(tot)'!J19/ken!H32</f>
        <v>#DIV/0!</v>
      </c>
      <c r="I72" s="605" t="e">
        <f>'begr(tot)'!K19/ken!I32</f>
        <v>#DIV/0!</v>
      </c>
      <c r="J72" s="605" t="e">
        <f>'begr(tot)'!L19/ken!J32</f>
        <v>#DIV/0!</v>
      </c>
      <c r="K72" s="397"/>
      <c r="L72" s="33"/>
    </row>
    <row r="73" spans="2:12" x14ac:dyDescent="0.2">
      <c r="B73" s="46"/>
      <c r="C73" s="591"/>
      <c r="D73" s="575" t="s">
        <v>320</v>
      </c>
      <c r="E73" s="62"/>
      <c r="F73" s="605" t="e">
        <f>'begr(tot)'!H27/ken!F32</f>
        <v>#DIV/0!</v>
      </c>
      <c r="G73" s="605" t="e">
        <f>'begr(tot)'!I27/ken!G32</f>
        <v>#DIV/0!</v>
      </c>
      <c r="H73" s="605" t="e">
        <f>'begr(tot)'!J27/ken!H32</f>
        <v>#DIV/0!</v>
      </c>
      <c r="I73" s="605" t="e">
        <f>'begr(tot)'!K27/ken!I32</f>
        <v>#DIV/0!</v>
      </c>
      <c r="J73" s="605" t="e">
        <f>'begr(tot)'!L27/ken!J32</f>
        <v>#DIV/0!</v>
      </c>
      <c r="K73" s="397"/>
      <c r="L73" s="33"/>
    </row>
    <row r="74" spans="2:12" x14ac:dyDescent="0.2">
      <c r="B74" s="46"/>
      <c r="C74" s="60"/>
      <c r="D74" s="577"/>
      <c r="E74" s="62"/>
      <c r="F74" s="151"/>
      <c r="G74" s="160"/>
      <c r="H74" s="160"/>
      <c r="I74" s="160"/>
      <c r="J74" s="160"/>
      <c r="K74" s="397"/>
      <c r="L74" s="33"/>
    </row>
    <row r="75" spans="2:12" x14ac:dyDescent="0.2">
      <c r="B75" s="46"/>
      <c r="C75" s="60"/>
      <c r="D75" s="431" t="s">
        <v>321</v>
      </c>
      <c r="E75" s="594"/>
      <c r="F75" s="17"/>
      <c r="G75" s="595"/>
      <c r="H75" s="595"/>
      <c r="I75" s="595"/>
      <c r="J75" s="595"/>
      <c r="K75" s="397"/>
      <c r="L75" s="33"/>
    </row>
    <row r="76" spans="2:12" x14ac:dyDescent="0.2">
      <c r="B76" s="46"/>
      <c r="C76" s="60"/>
      <c r="D76" s="70" t="s">
        <v>90</v>
      </c>
      <c r="E76" s="62"/>
      <c r="F76" s="473">
        <f>'1'!F47+'2'!F47+'3'!F47+'4'!F47+'5'!F47+'6'!F47+'7'!F47+'8'!F47+'9'!F47+'10'!F47+'11'!F47+'12'!F47+'13'!F47+'14'!F47+'15'!F47+'16'!F47+'17'!F47+'18'!F47+'19'!F47+'20'!F47</f>
        <v>0</v>
      </c>
      <c r="G76" s="473">
        <f>'1'!G47+'2'!G47+'3'!G47+'4'!G47+'5'!G47+'6'!G47+'7'!G47+'8'!G47+'9'!G47+'10'!G47+'11'!G47+'12'!G47+'13'!G47+'14'!G47+'15'!G47+'16'!G47+'17'!G47+'18'!G47+'19'!G47+'20'!G47</f>
        <v>0</v>
      </c>
      <c r="H76" s="473">
        <f>'1'!H47+'2'!H47+'3'!H47+'4'!H47+'5'!H47+'6'!H47+'7'!H47+'8'!H47+'9'!H47+'10'!H47+'11'!H47+'12'!H47+'13'!H47+'14'!H47+'15'!H47+'16'!H47+'17'!H47+'18'!H47+'19'!H47+'20'!H47</f>
        <v>0</v>
      </c>
      <c r="I76" s="473">
        <f>'1'!I47+'2'!I47+'3'!I47+'4'!I47+'5'!I47+'6'!I47+'7'!I47+'8'!I47+'9'!I47+'10'!I47+'11'!I47+'12'!I47+'13'!I47+'14'!I47+'15'!I47+'16'!I47+'17'!I47+'18'!I47+'19'!I47+'20'!I47</f>
        <v>0</v>
      </c>
      <c r="J76" s="473">
        <f>'1'!I47+'2'!J47+'3'!J47+'4'!J47+'5'!J47+'6'!J47+'7'!J47+'8'!J47+'9'!J47+'10'!J47+'11'!J47+'12'!J47+'13'!J47+'14'!J47+'15'!J47+'16'!J47+'17'!J47+'18'!J47+'19'!J47+'20'!J47</f>
        <v>0</v>
      </c>
      <c r="K76" s="596"/>
      <c r="L76" s="33"/>
    </row>
    <row r="77" spans="2:12" x14ac:dyDescent="0.2">
      <c r="B77" s="46"/>
      <c r="C77" s="60"/>
      <c r="D77" s="70" t="s">
        <v>91</v>
      </c>
      <c r="E77" s="62"/>
      <c r="F77" s="473">
        <f>'1'!F48+'2'!F48+'3'!F48+'4'!F48+'5'!F48+'6'!F48+'7'!F48+'8'!F48+'9'!F48+'10'!F48+'11'!F48+'12'!F48+'13'!F48+'14'!F48+'15'!F48+'16'!F48+'17'!F48+'18'!F48+'19'!F48+'20'!F48</f>
        <v>0</v>
      </c>
      <c r="G77" s="473">
        <f>'1'!G48+'2'!G48+'3'!G48+'4'!G48+'5'!G48+'6'!G48+'7'!G48+'8'!G48+'9'!G48+'10'!G48+'11'!G48+'12'!G48+'13'!G48+'14'!G48+'15'!G48+'16'!G48+'17'!G48+'18'!G48+'19'!G48+'20'!G48</f>
        <v>0</v>
      </c>
      <c r="H77" s="473">
        <f>'1'!H48+'2'!H48+'3'!H48+'4'!H48+'5'!H48+'6'!H48+'7'!H48+'8'!H48+'9'!H48+'10'!H48+'11'!H48+'12'!H48+'13'!H48+'14'!H48+'15'!H48+'16'!H48+'17'!H48+'18'!H48+'19'!H48+'20'!H48</f>
        <v>0</v>
      </c>
      <c r="I77" s="473">
        <f>'1'!I48+'2'!I48+'3'!I48+'4'!I48+'5'!I48+'6'!I48+'7'!I48+'8'!I48+'9'!I48+'10'!I48+'11'!I48+'12'!I48+'13'!I48+'14'!I48+'15'!I48+'16'!I48+'17'!I48+'18'!I48+'19'!I48+'20'!I48</f>
        <v>0</v>
      </c>
      <c r="J77" s="473">
        <f>'1'!I48+'2'!J48+'3'!J48+'4'!J48+'5'!J48+'6'!J48+'7'!J48+'8'!J48+'9'!J48+'10'!J48+'11'!J48+'12'!J48+'13'!J48+'14'!J48+'15'!J48+'16'!J48+'17'!J48+'18'!J48+'19'!J48+'20'!J48</f>
        <v>0</v>
      </c>
      <c r="K77" s="596"/>
      <c r="L77" s="33"/>
    </row>
    <row r="78" spans="2:12" x14ac:dyDescent="0.2">
      <c r="B78" s="46"/>
      <c r="C78" s="60"/>
      <c r="D78" s="70" t="s">
        <v>251</v>
      </c>
      <c r="E78" s="62"/>
      <c r="F78" s="473">
        <f>'1'!F49+'2'!F49+'3'!F49+'4'!F49+'5'!F49+'6'!F49+'7'!F49+'8'!F49+'9'!F49+'10'!F49+'11'!F49+'12'!F49+'13'!F49+'14'!F49+'15'!F49+'16'!F49+'17'!F49+'18'!F49+'19'!F49+'20'!F49</f>
        <v>0</v>
      </c>
      <c r="G78" s="473">
        <f>'1'!G49+'2'!G49+'3'!G49+'4'!G49+'5'!G49+'6'!G49+'7'!G49+'8'!G49+'9'!G49+'10'!G49+'11'!G49+'12'!G49+'13'!G49+'14'!G49+'15'!G49+'16'!G49+'17'!G49+'18'!G49+'19'!G49+'20'!G49</f>
        <v>0</v>
      </c>
      <c r="H78" s="473">
        <f>'1'!H49+'2'!H49+'3'!H49+'4'!H49+'5'!H49+'6'!H49+'7'!H49+'8'!H49+'9'!H49+'10'!H49+'11'!H49+'12'!H49+'13'!H49+'14'!H49+'15'!H49+'16'!H49+'17'!H49+'18'!H49+'19'!H49+'20'!H49</f>
        <v>0</v>
      </c>
      <c r="I78" s="473">
        <f>'1'!I49+'2'!I49+'3'!I49+'4'!I49+'5'!I49+'6'!I49+'7'!I49+'8'!I49+'9'!I49+'10'!I49+'11'!I49+'12'!I49+'13'!I49+'14'!I49+'15'!I49+'16'!I49+'17'!I49+'18'!I49+'19'!I49+'20'!I49</f>
        <v>0</v>
      </c>
      <c r="J78" s="473">
        <f>'1'!I49+'2'!J49+'3'!J49+'4'!J49+'5'!J49+'6'!J49+'7'!J49+'8'!J49+'9'!J49+'10'!J49+'11'!J49+'12'!J49+'13'!J49+'14'!J49+'15'!J49+'16'!J49+'17'!J49+'18'!J49+'19'!J49+'20'!J49</f>
        <v>0</v>
      </c>
      <c r="K78" s="596"/>
      <c r="L78" s="33"/>
    </row>
    <row r="79" spans="2:12" x14ac:dyDescent="0.2">
      <c r="B79" s="46"/>
      <c r="C79" s="60"/>
      <c r="D79" s="70" t="s">
        <v>110</v>
      </c>
      <c r="E79" s="62"/>
      <c r="F79" s="473">
        <f>7/12*loon!J68+5/12*loon!J100</f>
        <v>2</v>
      </c>
      <c r="G79" s="473">
        <f>7/12*loon!J100+5/12*loon!J133</f>
        <v>2</v>
      </c>
      <c r="H79" s="473">
        <f>7/12*loon!J133+5/12*loon!J164</f>
        <v>2</v>
      </c>
      <c r="I79" s="473">
        <f>7/12*loon!J164+5/12*loon!J196</f>
        <v>2</v>
      </c>
      <c r="J79" s="473">
        <f>7/12*loon!J196+5/12*loon!J228</f>
        <v>2</v>
      </c>
      <c r="K79" s="596"/>
      <c r="L79" s="33"/>
    </row>
    <row r="80" spans="2:12" x14ac:dyDescent="0.2">
      <c r="B80" s="46"/>
      <c r="C80" s="60"/>
      <c r="D80" s="406" t="s">
        <v>64</v>
      </c>
      <c r="E80" s="72"/>
      <c r="F80" s="606">
        <f>SUM(F76:F79)</f>
        <v>2</v>
      </c>
      <c r="G80" s="606">
        <f>SUM(G76:G79)</f>
        <v>2</v>
      </c>
      <c r="H80" s="606">
        <f>SUM(H76:H79)</f>
        <v>2</v>
      </c>
      <c r="I80" s="606">
        <f>SUM(I76:I79)</f>
        <v>2</v>
      </c>
      <c r="J80" s="606">
        <f>SUM(J76:J79)</f>
        <v>2</v>
      </c>
      <c r="K80" s="596"/>
      <c r="L80" s="33"/>
    </row>
    <row r="81" spans="2:12" x14ac:dyDescent="0.2">
      <c r="B81" s="46"/>
      <c r="C81" s="60"/>
      <c r="D81" s="577"/>
      <c r="E81" s="62"/>
      <c r="F81" s="151"/>
      <c r="G81" s="160"/>
      <c r="H81" s="160"/>
      <c r="I81" s="160"/>
      <c r="J81" s="160"/>
      <c r="K81" s="397"/>
      <c r="L81" s="33"/>
    </row>
    <row r="82" spans="2:12" x14ac:dyDescent="0.2">
      <c r="B82" s="46"/>
      <c r="C82" s="212"/>
      <c r="D82" s="597"/>
      <c r="E82" s="212"/>
      <c r="F82" s="226"/>
      <c r="G82" s="226"/>
      <c r="H82" s="226"/>
      <c r="I82" s="226"/>
      <c r="J82" s="226"/>
      <c r="K82" s="212"/>
      <c r="L82" s="33"/>
    </row>
    <row r="83" spans="2:12" x14ac:dyDescent="0.2">
      <c r="B83" s="46"/>
      <c r="C83" s="598"/>
      <c r="D83" s="599"/>
      <c r="E83" s="600"/>
      <c r="F83" s="601"/>
      <c r="G83" s="601"/>
      <c r="H83" s="601"/>
      <c r="I83" s="601"/>
      <c r="J83" s="601"/>
      <c r="K83" s="395"/>
      <c r="L83" s="33"/>
    </row>
    <row r="84" spans="2:12" x14ac:dyDescent="0.2">
      <c r="B84" s="46"/>
      <c r="C84" s="602"/>
      <c r="D84" s="573" t="s">
        <v>322</v>
      </c>
      <c r="E84" s="603"/>
      <c r="F84" s="574"/>
      <c r="G84" s="574"/>
      <c r="H84" s="574"/>
      <c r="I84" s="574"/>
      <c r="J84" s="574"/>
      <c r="K84" s="397"/>
      <c r="L84" s="33"/>
    </row>
    <row r="85" spans="2:12" x14ac:dyDescent="0.2">
      <c r="B85" s="46"/>
      <c r="C85" s="60"/>
      <c r="D85" s="396" t="s">
        <v>323</v>
      </c>
      <c r="E85" s="62"/>
      <c r="F85" s="579" t="e">
        <f>F32/$F$32</f>
        <v>#DIV/0!</v>
      </c>
      <c r="G85" s="579" t="e">
        <f>G32/$F$32</f>
        <v>#DIV/0!</v>
      </c>
      <c r="H85" s="579" t="e">
        <f>H32/$F$32</f>
        <v>#DIV/0!</v>
      </c>
      <c r="I85" s="579" t="e">
        <f>I32/$F$32</f>
        <v>#DIV/0!</v>
      </c>
      <c r="J85" s="579" t="e">
        <f>J32/$F$32</f>
        <v>#DIV/0!</v>
      </c>
      <c r="K85" s="397"/>
      <c r="L85" s="33"/>
    </row>
    <row r="86" spans="2:12" x14ac:dyDescent="0.2">
      <c r="B86" s="46"/>
      <c r="C86" s="60"/>
      <c r="D86" s="396" t="s">
        <v>324</v>
      </c>
      <c r="E86" s="62"/>
      <c r="F86" s="579">
        <f>F80/$F$80</f>
        <v>1</v>
      </c>
      <c r="G86" s="579">
        <f>G80/$F$80</f>
        <v>1</v>
      </c>
      <c r="H86" s="579">
        <f>H80/$F$80</f>
        <v>1</v>
      </c>
      <c r="I86" s="579">
        <f>I80/$F$80</f>
        <v>1</v>
      </c>
      <c r="J86" s="579">
        <f>J80/$F$80</f>
        <v>1</v>
      </c>
      <c r="K86" s="397"/>
      <c r="L86" s="33"/>
    </row>
    <row r="87" spans="2:12" x14ac:dyDescent="0.2">
      <c r="B87" s="46"/>
      <c r="C87" s="60"/>
      <c r="D87" s="396" t="s">
        <v>325</v>
      </c>
      <c r="E87" s="62"/>
      <c r="F87" s="579" t="e">
        <f>F57/$F$57</f>
        <v>#DIV/0!</v>
      </c>
      <c r="G87" s="579" t="e">
        <f>G57/$F$57</f>
        <v>#DIV/0!</v>
      </c>
      <c r="H87" s="579" t="e">
        <f>H57/$F$57</f>
        <v>#DIV/0!</v>
      </c>
      <c r="I87" s="579" t="e">
        <f>I57/$F$57</f>
        <v>#DIV/0!</v>
      </c>
      <c r="J87" s="579" t="e">
        <f>J57/$F$57</f>
        <v>#DIV/0!</v>
      </c>
      <c r="K87" s="397"/>
      <c r="L87" s="33"/>
    </row>
    <row r="88" spans="2:12" x14ac:dyDescent="0.2">
      <c r="B88" s="46"/>
      <c r="C88" s="60"/>
      <c r="D88" s="396" t="s">
        <v>326</v>
      </c>
      <c r="E88" s="62"/>
      <c r="F88" s="579" t="e">
        <f>'begr(tot)'!H14/'begr(tot)'!$H$14</f>
        <v>#DIV/0!</v>
      </c>
      <c r="G88" s="579" t="e">
        <f>'begr(tot)'!I14/'begr(tot)'!$H$14</f>
        <v>#DIV/0!</v>
      </c>
      <c r="H88" s="579" t="e">
        <f>'begr(tot)'!J14/'begr(tot)'!$H$14</f>
        <v>#DIV/0!</v>
      </c>
      <c r="I88" s="579" t="e">
        <f>'begr(tot)'!K14/'begr(tot)'!$H$14</f>
        <v>#DIV/0!</v>
      </c>
      <c r="J88" s="579" t="e">
        <f>'begr(tot)'!L14/'begr(tot)'!$H$14</f>
        <v>#DIV/0!</v>
      </c>
      <c r="K88" s="397"/>
      <c r="L88" s="33"/>
    </row>
    <row r="89" spans="2:12" x14ac:dyDescent="0.2">
      <c r="B89" s="46"/>
      <c r="C89" s="60"/>
      <c r="D89" s="396" t="s">
        <v>327</v>
      </c>
      <c r="E89" s="62"/>
      <c r="F89" s="579" t="e">
        <f>'begr(tot)'!H15/'begr(tot)'!$H$15</f>
        <v>#DIV/0!</v>
      </c>
      <c r="G89" s="579" t="e">
        <f>'begr(tot)'!I15/'begr(tot)'!$H$15</f>
        <v>#DIV/0!</v>
      </c>
      <c r="H89" s="579" t="e">
        <f>'begr(tot)'!J15/'begr(tot)'!$H$15</f>
        <v>#DIV/0!</v>
      </c>
      <c r="I89" s="579" t="e">
        <f>'begr(tot)'!K15/'begr(tot)'!$H$15</f>
        <v>#DIV/0!</v>
      </c>
      <c r="J89" s="579" t="e">
        <f>'begr(tot)'!L15/'begr(tot)'!$H$15</f>
        <v>#DIV/0!</v>
      </c>
      <c r="K89" s="397"/>
      <c r="L89" s="33"/>
    </row>
    <row r="90" spans="2:12" x14ac:dyDescent="0.2">
      <c r="B90" s="46"/>
      <c r="C90" s="60"/>
      <c r="D90" s="396" t="s">
        <v>328</v>
      </c>
      <c r="E90" s="62"/>
      <c r="F90" s="579" t="e">
        <f>'begr(tot)'!H18/'begr(tot)'!$H$18</f>
        <v>#DIV/0!</v>
      </c>
      <c r="G90" s="579" t="e">
        <f>'begr(tot)'!I18/'begr(tot)'!$H$18</f>
        <v>#DIV/0!</v>
      </c>
      <c r="H90" s="579" t="e">
        <f>'begr(tot)'!J18/'begr(tot)'!$H$18</f>
        <v>#DIV/0!</v>
      </c>
      <c r="I90" s="579" t="e">
        <f>'begr(tot)'!K18/'begr(tot)'!$H$18</f>
        <v>#DIV/0!</v>
      </c>
      <c r="J90" s="579" t="e">
        <f>'begr(tot)'!L18/'begr(tot)'!$H$18</f>
        <v>#DIV/0!</v>
      </c>
      <c r="K90" s="397"/>
      <c r="L90" s="33"/>
    </row>
    <row r="91" spans="2:12" x14ac:dyDescent="0.2">
      <c r="B91" s="46"/>
      <c r="C91" s="60"/>
      <c r="D91" s="396" t="s">
        <v>329</v>
      </c>
      <c r="E91" s="62"/>
      <c r="F91" s="579">
        <f>'begr(tot)'!H27/'begr(tot)'!$H$27</f>
        <v>1</v>
      </c>
      <c r="G91" s="579">
        <f>'begr(tot)'!I27/'begr(tot)'!$H$27</f>
        <v>1.0104691254832305</v>
      </c>
      <c r="H91" s="579">
        <f>'begr(tot)'!J27/'begr(tot)'!$H$27</f>
        <v>1.041980984223174</v>
      </c>
      <c r="I91" s="579">
        <f>'begr(tot)'!K27/'begr(tot)'!$H$27</f>
        <v>1.074443631804409</v>
      </c>
      <c r="J91" s="579">
        <f>'begr(tot)'!L27/'begr(tot)'!$H$27</f>
        <v>1.0999477588548741</v>
      </c>
      <c r="K91" s="397"/>
      <c r="L91" s="33"/>
    </row>
    <row r="92" spans="2:12" x14ac:dyDescent="0.2">
      <c r="B92" s="46"/>
      <c r="C92" s="60"/>
      <c r="D92" s="396" t="s">
        <v>330</v>
      </c>
      <c r="E92" s="62"/>
      <c r="F92" s="579">
        <f>F59/$F$59</f>
        <v>1</v>
      </c>
      <c r="G92" s="579">
        <f>G59/$F$59</f>
        <v>1.0104691254832305</v>
      </c>
      <c r="H92" s="579">
        <f>H59/$F$59</f>
        <v>1.041980984223174</v>
      </c>
      <c r="I92" s="579">
        <f>I59/$F$59</f>
        <v>1.074443631804409</v>
      </c>
      <c r="J92" s="579">
        <f>J59/$F$59</f>
        <v>1.1024553338209173</v>
      </c>
      <c r="K92" s="397"/>
      <c r="L92" s="33"/>
    </row>
    <row r="93" spans="2:12" x14ac:dyDescent="0.2">
      <c r="B93" s="46"/>
      <c r="C93" s="60"/>
      <c r="D93" s="396" t="s">
        <v>337</v>
      </c>
      <c r="E93" s="62"/>
      <c r="F93" s="579">
        <f>'begr(tot)'!H23/'begr(tot)'!$H$23</f>
        <v>1</v>
      </c>
      <c r="G93" s="579">
        <f>'begr(tot)'!I23/'begr(tot)'!$H$23</f>
        <v>1.0104691254832305</v>
      </c>
      <c r="H93" s="579">
        <f>'begr(tot)'!J23/'begr(tot)'!$H$23</f>
        <v>1.041980984223174</v>
      </c>
      <c r="I93" s="579">
        <f>'begr(tot)'!K23/'begr(tot)'!$H$23</f>
        <v>1.074443631804409</v>
      </c>
      <c r="J93" s="579">
        <f>'begr(tot)'!L23/'begr(tot)'!$H$23</f>
        <v>1.0999477588548741</v>
      </c>
      <c r="K93" s="397"/>
      <c r="L93" s="33"/>
    </row>
    <row r="94" spans="2:12" x14ac:dyDescent="0.2">
      <c r="B94" s="46"/>
      <c r="C94" s="60"/>
      <c r="D94" s="396" t="s">
        <v>331</v>
      </c>
      <c r="E94" s="62"/>
      <c r="F94" s="579" t="e">
        <f>'begr(tot)'!H24/'begr(tot)'!$H$24</f>
        <v>#DIV/0!</v>
      </c>
      <c r="G94" s="579" t="e">
        <f>'begr(tot)'!I24/'begr(tot)'!$H$24</f>
        <v>#DIV/0!</v>
      </c>
      <c r="H94" s="579" t="e">
        <f>'begr(tot)'!J24/'begr(tot)'!$H$24</f>
        <v>#DIV/0!</v>
      </c>
      <c r="I94" s="579" t="e">
        <f>'begr(tot)'!K24/'begr(tot)'!$H$24</f>
        <v>#DIV/0!</v>
      </c>
      <c r="J94" s="579" t="e">
        <f>'begr(tot)'!L24/'begr(tot)'!$H$24</f>
        <v>#DIV/0!</v>
      </c>
      <c r="K94" s="397"/>
      <c r="L94" s="33"/>
    </row>
    <row r="95" spans="2:12" x14ac:dyDescent="0.2">
      <c r="B95" s="46"/>
      <c r="C95" s="60"/>
      <c r="D95" s="396" t="s">
        <v>332</v>
      </c>
      <c r="E95" s="62"/>
      <c r="F95" s="579" t="e">
        <f>'begr(tot)'!H25/'begr(tot)'!$H$25</f>
        <v>#DIV/0!</v>
      </c>
      <c r="G95" s="579" t="e">
        <f>'begr(tot)'!I25/'begr(tot)'!$H$25</f>
        <v>#DIV/0!</v>
      </c>
      <c r="H95" s="579" t="e">
        <f>'begr(tot)'!J25/'begr(tot)'!$H$25</f>
        <v>#DIV/0!</v>
      </c>
      <c r="I95" s="579" t="e">
        <f>'begr(tot)'!K25/'begr(tot)'!$H$25</f>
        <v>#DIV/0!</v>
      </c>
      <c r="J95" s="579" t="e">
        <f>'begr(tot)'!L25/'begr(tot)'!$H$25</f>
        <v>#DIV/0!</v>
      </c>
      <c r="K95" s="397"/>
      <c r="L95" s="33"/>
    </row>
    <row r="96" spans="2:12" x14ac:dyDescent="0.2">
      <c r="B96" s="46"/>
      <c r="C96" s="60"/>
      <c r="D96" s="61" t="s">
        <v>333</v>
      </c>
      <c r="E96" s="62"/>
      <c r="F96" s="579" t="e">
        <f>'begr(tot)'!H26/'begr(tot)'!$H$26</f>
        <v>#DIV/0!</v>
      </c>
      <c r="G96" s="579" t="e">
        <f>'begr(tot)'!I26/'begr(tot)'!$H$26</f>
        <v>#DIV/0!</v>
      </c>
      <c r="H96" s="579" t="e">
        <f>'begr(tot)'!J26/'begr(tot)'!$H$26</f>
        <v>#DIV/0!</v>
      </c>
      <c r="I96" s="579" t="e">
        <f>'begr(tot)'!K26/'begr(tot)'!$H$26</f>
        <v>#DIV/0!</v>
      </c>
      <c r="J96" s="579" t="e">
        <f>'begr(tot)'!L26/'begr(tot)'!$H$26</f>
        <v>#DIV/0!</v>
      </c>
      <c r="K96" s="397"/>
      <c r="L96" s="33"/>
    </row>
    <row r="97" spans="2:12" x14ac:dyDescent="0.2">
      <c r="B97" s="46"/>
      <c r="C97" s="71"/>
      <c r="D97" s="604"/>
      <c r="E97" s="72"/>
      <c r="F97" s="17"/>
      <c r="G97" s="17"/>
      <c r="H97" s="17"/>
      <c r="I97" s="17"/>
      <c r="J97" s="17"/>
      <c r="K97" s="398"/>
      <c r="L97" s="33"/>
    </row>
    <row r="98" spans="2:12" x14ac:dyDescent="0.2">
      <c r="B98" s="46"/>
      <c r="C98" s="32"/>
      <c r="D98" s="326"/>
      <c r="E98" s="32"/>
      <c r="F98" s="212"/>
      <c r="G98" s="212"/>
      <c r="H98" s="212"/>
      <c r="I98" s="212"/>
      <c r="J98" s="212"/>
      <c r="K98" s="32"/>
      <c r="L98" s="33"/>
    </row>
    <row r="99" spans="2:12" ht="15" x14ac:dyDescent="0.25">
      <c r="B99" s="282"/>
      <c r="C99" s="53"/>
      <c r="D99" s="135"/>
      <c r="E99" s="53"/>
      <c r="F99" s="283"/>
      <c r="G99" s="283"/>
      <c r="H99" s="283"/>
      <c r="I99" s="283"/>
      <c r="J99" s="283"/>
      <c r="K99" s="139" t="s">
        <v>214</v>
      </c>
      <c r="L99" s="55"/>
    </row>
    <row r="102" spans="2:12" x14ac:dyDescent="0.2">
      <c r="G102" s="79"/>
      <c r="H102" s="79"/>
      <c r="I102" s="79"/>
      <c r="J102" s="79"/>
    </row>
    <row r="103" spans="2:12" x14ac:dyDescent="0.2">
      <c r="G103" s="79"/>
      <c r="H103" s="79"/>
      <c r="I103" s="79"/>
      <c r="J103" s="79"/>
    </row>
    <row r="104" spans="2:12" x14ac:dyDescent="0.2">
      <c r="G104" s="79"/>
      <c r="H104" s="79"/>
      <c r="I104" s="79"/>
      <c r="J104" s="79"/>
    </row>
    <row r="105" spans="2:12" x14ac:dyDescent="0.2">
      <c r="G105" s="79"/>
      <c r="H105" s="79"/>
      <c r="I105" s="79"/>
      <c r="J105" s="79"/>
    </row>
    <row r="106" spans="2:12" x14ac:dyDescent="0.2">
      <c r="G106" s="79"/>
      <c r="H106" s="79"/>
      <c r="I106" s="79"/>
      <c r="J106" s="79"/>
    </row>
    <row r="107" spans="2:12" x14ac:dyDescent="0.2">
      <c r="G107" s="79"/>
      <c r="H107" s="79"/>
      <c r="I107" s="79"/>
      <c r="J107" s="79"/>
    </row>
    <row r="108" spans="2:12" x14ac:dyDescent="0.2">
      <c r="G108" s="79"/>
      <c r="H108" s="79"/>
      <c r="I108" s="79"/>
      <c r="J108" s="79"/>
    </row>
    <row r="109" spans="2:12" x14ac:dyDescent="0.2">
      <c r="G109" s="79"/>
      <c r="H109" s="79"/>
      <c r="I109" s="79"/>
      <c r="J109" s="79"/>
    </row>
    <row r="110" spans="2:12" x14ac:dyDescent="0.2">
      <c r="G110" s="79"/>
      <c r="H110" s="79"/>
      <c r="I110" s="79"/>
      <c r="J110" s="79"/>
    </row>
    <row r="111" spans="2:12" x14ac:dyDescent="0.2">
      <c r="G111" s="79"/>
      <c r="H111" s="79"/>
      <c r="I111" s="79"/>
      <c r="J111" s="79"/>
    </row>
    <row r="112" spans="2:12" x14ac:dyDescent="0.2">
      <c r="G112" s="79"/>
      <c r="H112" s="79"/>
      <c r="I112" s="79"/>
      <c r="J112" s="79"/>
    </row>
    <row r="113" spans="7:10" x14ac:dyDescent="0.2">
      <c r="G113" s="79"/>
      <c r="H113" s="79"/>
      <c r="I113" s="79"/>
      <c r="J113" s="79"/>
    </row>
    <row r="114" spans="7:10" x14ac:dyDescent="0.2">
      <c r="G114" s="79"/>
      <c r="H114" s="79"/>
      <c r="I114" s="79"/>
      <c r="J114" s="79"/>
    </row>
    <row r="115" spans="7:10" x14ac:dyDescent="0.2">
      <c r="G115" s="79"/>
      <c r="H115" s="79"/>
      <c r="I115" s="79"/>
      <c r="J115" s="79"/>
    </row>
  </sheetData>
  <sheetProtection algorithmName="SHA-512" hashValue="us6OKgQe5wpnxF+tWP8KMnxuvHYwyHSDnncPmQasQ2Hb6S0EYGjupBBkzsySftmryxwdMoUUpVP/DklkPIk1Nw==" saltValue="dhlqVI2RLU+93hO70amef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35</vt:i4>
      </vt:variant>
    </vt:vector>
  </HeadingPairs>
  <TitlesOfParts>
    <vt:vector size="65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tab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saltab2019</vt:lpstr>
      <vt:lpstr>saltab2020</vt:lpstr>
      <vt:lpstr>saltab2021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B Keizer</cp:lastModifiedBy>
  <cp:lastPrinted>2020-01-08T11:42:56Z</cp:lastPrinted>
  <dcterms:created xsi:type="dcterms:W3CDTF">2002-03-02T17:48:17Z</dcterms:created>
  <dcterms:modified xsi:type="dcterms:W3CDTF">2020-01-08T13:31:04Z</dcterms:modified>
</cp:coreProperties>
</file>