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90" yWindow="375" windowWidth="12120" windowHeight="9120" activeTab="0"/>
  </bookViews>
  <sheets>
    <sheet name="invoer" sheetId="1" r:id="rId1"/>
    <sheet name="pwc" sheetId="2" r:id="rId2"/>
    <sheet name="pwc2" sheetId="3" state="hidden" r:id="rId3"/>
    <sheet name="pwc po" sheetId="4" state="hidden" r:id="rId4"/>
    <sheet name="don" sheetId="5" r:id="rId5"/>
    <sheet name="tab" sheetId="6" state="hidden" r:id="rId6"/>
  </sheets>
  <definedNames>
    <definedName name="_xlnm.Print_Area" localSheetId="4">'don'!$B$2:$N$66</definedName>
    <definedName name="_xlnm.Print_Area" localSheetId="0">'invoer'!$B$2:$M$51</definedName>
    <definedName name="_xlnm.Print_Area" localSheetId="1">'pwc'!$B$2:$J$76</definedName>
    <definedName name="_xlnm.Print_Area" localSheetId="3">'pwc po'!$B$2:$I$49</definedName>
    <definedName name="_xlnm.Print_Area" localSheetId="2">'pwc2'!$B$2:$J$72</definedName>
  </definedNames>
  <calcPr fullCalcOnLoad="1"/>
</workbook>
</file>

<file path=xl/comments2.xml><?xml version="1.0" encoding="utf-8"?>
<comments xmlns="http://schemas.openxmlformats.org/spreadsheetml/2006/main">
  <authors>
    <author>Reinier Goedhart</author>
    <author>Gebruiker</author>
  </authors>
  <commentList>
    <comment ref="D65" authorId="0">
      <text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stap 1 + stap 2 + stap 3 -/- stap 4</t>
        </r>
      </text>
    </comment>
    <comment ref="D49" authorId="0">
      <text>
        <r>
          <rPr>
            <sz val="8"/>
            <rFont val="Tahoma"/>
            <family val="0"/>
          </rPr>
          <t xml:space="preserve">
PwC rapport: minimaal 5% en maximaal 10 % van TB
</t>
        </r>
      </text>
    </comment>
    <comment ref="D40" authorId="1">
      <text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als één van de bedragen hierboven verandert, moet u de keuze mogelijkheid opnieuw invullen.</t>
        </r>
      </text>
    </comment>
    <comment ref="D51" authorId="1">
      <text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als één van de bedragen hierboven verandert, moet u de keuze mogelijkheid opnieuw invullen.</t>
        </r>
      </text>
    </comment>
  </commentList>
</comments>
</file>

<file path=xl/comments3.xml><?xml version="1.0" encoding="utf-8"?>
<comments xmlns="http://schemas.openxmlformats.org/spreadsheetml/2006/main">
  <authors>
    <author>Goedhart, R.</author>
  </authors>
  <commentList>
    <comment ref="H65" authorId="0">
      <text>
        <r>
          <rPr>
            <sz val="10"/>
            <rFont val="Tahoma"/>
            <family val="2"/>
          </rPr>
          <t xml:space="preserve">
EV is hoog als EV (excl risicobufffer) &gt; 100% van de vervanginswaarde van mva</t>
        </r>
      </text>
    </comment>
    <comment ref="F65" authorId="0">
      <text>
        <r>
          <rPr>
            <sz val="10"/>
            <rFont val="Tahoma"/>
            <family val="2"/>
          </rPr>
          <t xml:space="preserve">
EV is laag als EV (excl risicobufffer) &lt; 50% van de vervangingswaarde van mva
</t>
        </r>
      </text>
    </comment>
  </commentList>
</comments>
</file>

<file path=xl/comments4.xml><?xml version="1.0" encoding="utf-8"?>
<comments xmlns="http://schemas.openxmlformats.org/spreadsheetml/2006/main">
  <authors>
    <author>Goedhart, R.</author>
  </authors>
  <commentList>
    <comment ref="D30" authorId="0">
      <text>
        <r>
          <rPr>
            <sz val="8"/>
            <rFont val="Tahoma"/>
            <family val="2"/>
          </rPr>
          <t xml:space="preserve">
wanneer bestuur een gebouw bezit, mag de langlopende schuld niet worden meegenomen als alternatieve financieringsbron. </t>
        </r>
      </text>
    </comment>
  </commentList>
</comments>
</file>

<file path=xl/comments5.xml><?xml version="1.0" encoding="utf-8"?>
<comments xmlns="http://schemas.openxmlformats.org/spreadsheetml/2006/main">
  <authors>
    <author>goedhartr</author>
  </authors>
  <commentList>
    <comment ref="D35" authorId="0">
      <text>
        <r>
          <rPr>
            <sz val="10"/>
            <rFont val="Tahoma"/>
            <family val="2"/>
          </rPr>
          <t>hoeveel productiemiddelen zijn nodig voor school van deze omvang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<sst xmlns="http://schemas.openxmlformats.org/spreadsheetml/2006/main" count="225" uniqueCount="176">
  <si>
    <t>totaal</t>
  </si>
  <si>
    <t>Eigen vermogen</t>
  </si>
  <si>
    <t>zeer kleine besturen</t>
  </si>
  <si>
    <t>zeer grote besturen</t>
  </si>
  <si>
    <t>middelgrote besturen</t>
  </si>
  <si>
    <t>kleine besturen</t>
  </si>
  <si>
    <t>grote besturen</t>
  </si>
  <si>
    <t>risico's per bestuursomvang/ overige baten</t>
  </si>
  <si>
    <t>risico's per bestuursomvang/ overige overheidsbijdragen</t>
  </si>
  <si>
    <t>risico's per bestuursomvang/ rijksbijdragen</t>
  </si>
  <si>
    <t>benodigdig mva + spaarliquiditeit als % vervangingswaarde mva (financieringsfunctie EV); tabel 7, alinea 3.44</t>
  </si>
  <si>
    <t>tot</t>
  </si>
  <si>
    <t>van</t>
  </si>
  <si>
    <t>Categorie besturen</t>
  </si>
  <si>
    <t>Tabellen</t>
  </si>
  <si>
    <t>conclusie</t>
  </si>
  <si>
    <t>Aanwezig eigen vermogen (minus bestemmingsreserve privaat)</t>
  </si>
  <si>
    <t>-</t>
  </si>
  <si>
    <t>Signaleringsgrenzen</t>
  </si>
  <si>
    <t>maximaal</t>
  </si>
  <si>
    <t>minimaal</t>
  </si>
  <si>
    <t>Verschil aanwezig - benodigd eigen vermogen</t>
  </si>
  <si>
    <t>Totaal aanwezig eigen vermogen</t>
  </si>
  <si>
    <t>-/- Bestemmingsreserve privaat</t>
  </si>
  <si>
    <t>Aanwezig vigen vermogen</t>
  </si>
  <si>
    <t>(stap 1 + stap 2 -/- stap 3)</t>
  </si>
  <si>
    <t xml:space="preserve">Totaal benodigd eigen vermogen </t>
  </si>
  <si>
    <t>Langlopende schulden</t>
  </si>
  <si>
    <t>Voorzieningen</t>
  </si>
  <si>
    <t>Stap 3: Meefinancierende voorzieningen en schulden</t>
  </si>
  <si>
    <t>c. overige baten</t>
  </si>
  <si>
    <t>b. overige overheidsbijdrage</t>
  </si>
  <si>
    <t>a. rijksbijdrage</t>
  </si>
  <si>
    <t>Stap 2: Bufferfuntie eigen vermogen</t>
  </si>
  <si>
    <t xml:space="preserve">Financieringsfunctie eigen vermogen als % vervangingswaarde mva </t>
  </si>
  <si>
    <t>Vervangingswaarde materiële vaste activa</t>
  </si>
  <si>
    <r>
      <t xml:space="preserve">Verhouding materiële bekostiging  - vervangingswaarde mva : </t>
    </r>
    <r>
      <rPr>
        <b/>
        <sz val="10"/>
        <rFont val="Arial"/>
        <family val="2"/>
      </rPr>
      <t xml:space="preserve"> 1 staat tot </t>
    </r>
  </si>
  <si>
    <t>Stap 1: Financieringsfunctie eigen vermogen</t>
  </si>
  <si>
    <t>Benodigd eigen vermogen</t>
  </si>
  <si>
    <t>Categorie</t>
  </si>
  <si>
    <t>Wat is de hoogte van uw overige baten?</t>
  </si>
  <si>
    <t>Wat is de hoogte van uw overige overheidsbijdragen?</t>
  </si>
  <si>
    <t>Wat is de hoogte van de MI - bekostiging?</t>
  </si>
  <si>
    <t>Naam schoolbestuur</t>
  </si>
  <si>
    <t>BEOORDELINGSKADER VERMOGENSPOSITIE BESTUUR PO</t>
  </si>
  <si>
    <t>Aanwezig eigen vermogen</t>
  </si>
  <si>
    <t>1) kortlopende schulden =  vorderingen en voorraden (3.81): worden tegen elkaar weggestreept.</t>
  </si>
  <si>
    <t>* '"effecten zijn LM in een andere vorm." (3.58)</t>
  </si>
  <si>
    <t>Aanwezig Eingen Vermogen</t>
  </si>
  <si>
    <t xml:space="preserve">Benodigd EV voor financiering activa en buffer </t>
  </si>
  <si>
    <t>h. langlopende schulden</t>
  </si>
  <si>
    <t>g. egalisatierekening</t>
  </si>
  <si>
    <t>f. voorzieningen</t>
  </si>
  <si>
    <t>Meefinancierende voorzieningen en schulden</t>
  </si>
  <si>
    <t>-/- anders dan EV waarmee financiering mogelijk is</t>
  </si>
  <si>
    <t>totaal benodigd vermogen</t>
  </si>
  <si>
    <t>e. bufferliquiditeit</t>
  </si>
  <si>
    <t>d. financiële vaste activa minus effecten* (= m.n. beleggingen)</t>
  </si>
  <si>
    <t>c. spaarliquiditeit</t>
  </si>
  <si>
    <t>b. boekwaarde materiële vaste activa (incl. onderhoudsactiva)</t>
  </si>
  <si>
    <t>a. privaat vermogen (bestemmingsreserve)</t>
  </si>
  <si>
    <t>financieringsfunctie</t>
  </si>
  <si>
    <t>( * € 1.000.000)</t>
  </si>
  <si>
    <t>benodigde activa</t>
  </si>
  <si>
    <t>Macro niveau (cf. 3.80 en 3.81)</t>
  </si>
  <si>
    <t>VERMOGENSPOSITIE PO</t>
  </si>
  <si>
    <t>(naar aanleiding PWC rapport, juli 2008)</t>
  </si>
  <si>
    <t>Vermogensbeheer</t>
  </si>
  <si>
    <t>rentabiliteit</t>
  </si>
  <si>
    <t>verv.waarde mva (normatief)</t>
  </si>
  <si>
    <t>liquiditeit (current ratio)</t>
  </si>
  <si>
    <t xml:space="preserve">Budgetbeheer  </t>
  </si>
  <si>
    <t>resultaat / totale baten</t>
  </si>
  <si>
    <t xml:space="preserve">Is er sprake van te ruime/ krappe vermogenspositie? </t>
  </si>
  <si>
    <t>Wat is de hoogte van de totale baten (incl. financiele, excl. buitengewone baten)</t>
  </si>
  <si>
    <t>Wat is de hoogte van de rijksbijdragen?</t>
  </si>
  <si>
    <t>a. risicoprofiel: minimaal</t>
  </si>
  <si>
    <t>b. risicoprofiel: maximaal</t>
  </si>
  <si>
    <t>c. risicoprofiel: gemiddeld</t>
  </si>
  <si>
    <t>formule</t>
  </si>
  <si>
    <t>0,5 - 1,5</t>
  </si>
  <si>
    <t>0% - 5%</t>
  </si>
  <si>
    <r>
      <t>bovengrens</t>
    </r>
    <r>
      <rPr>
        <sz val="10"/>
        <rFont val="Arial"/>
        <family val="2"/>
      </rPr>
      <t>: kapitalisatiefactor</t>
    </r>
  </si>
  <si>
    <t>signalerings-</t>
  </si>
  <si>
    <t>grens</t>
  </si>
  <si>
    <t>aanwezig</t>
  </si>
  <si>
    <t>INVOERGEGEVENS</t>
  </si>
  <si>
    <t>Baten</t>
  </si>
  <si>
    <t>Lasten</t>
  </si>
  <si>
    <t>Activa</t>
  </si>
  <si>
    <t>Passiva</t>
  </si>
  <si>
    <t>- gebouwen en terreinen</t>
  </si>
  <si>
    <t>- overige MVA</t>
  </si>
  <si>
    <t>Vorderingen</t>
  </si>
  <si>
    <t>Liquide middelen</t>
  </si>
  <si>
    <t>- algemene reserve</t>
  </si>
  <si>
    <t>Vaste Activa</t>
  </si>
  <si>
    <t>Vlottende activa</t>
  </si>
  <si>
    <t>Rijksbijdragen</t>
  </si>
  <si>
    <t>Overige baten</t>
  </si>
  <si>
    <t>- lumpsum materieel</t>
  </si>
  <si>
    <t>Totale baten</t>
  </si>
  <si>
    <t>totaal vermogen</t>
  </si>
  <si>
    <t>Resultaat</t>
  </si>
  <si>
    <t>Afschrijvingen</t>
  </si>
  <si>
    <t>Huisvestingslasten</t>
  </si>
  <si>
    <t xml:space="preserve">Overige lasten </t>
  </si>
  <si>
    <t>Totale Lasten</t>
  </si>
  <si>
    <t xml:space="preserve">Vreemd vermogen </t>
  </si>
  <si>
    <t>Personeelslasten</t>
  </si>
  <si>
    <t>Overige overheidsbijdragen en -subsidies</t>
  </si>
  <si>
    <t>College-, cursus-, les- en examengelden</t>
  </si>
  <si>
    <t>Baten werk in opdracht van derden</t>
  </si>
  <si>
    <t>VERMOGENSPOSITIE BESTUUR PO</t>
  </si>
  <si>
    <t>Categorie schoolbestuur</t>
  </si>
  <si>
    <t xml:space="preserve">Kortlopende schulden </t>
  </si>
  <si>
    <t>Bepaling kapitaalsbehoefte</t>
  </si>
  <si>
    <t>keuze risicoprofiel</t>
  </si>
  <si>
    <t>Werkelijke waarde</t>
  </si>
  <si>
    <t xml:space="preserve">Stap 1: Financieringsfunctie </t>
  </si>
  <si>
    <t xml:space="preserve">Stap 2: Bufferfunctie </t>
  </si>
  <si>
    <t>Stap 3. Transactiefunctie</t>
  </si>
  <si>
    <t>Kortlopende schulden</t>
  </si>
  <si>
    <t>Permanente voorzieningen</t>
  </si>
  <si>
    <t>Stap 4: Meefinancierend vreemd vermogen</t>
  </si>
  <si>
    <t xml:space="preserve">financieringsfunctie </t>
  </si>
  <si>
    <t>Beschikbaar eigen vermogen</t>
  </si>
  <si>
    <t>keuze financieringsfunctie</t>
  </si>
  <si>
    <t>totaal kapitaalsbehoefte</t>
  </si>
  <si>
    <t>maximale investeringsruimte (éénmalig)</t>
  </si>
  <si>
    <t>maximale investeringsruimte op grond van kapitalisatiefactor</t>
  </si>
  <si>
    <t>investeringsruimte t.o.v. aanwezige liquide middelen</t>
  </si>
  <si>
    <t>liquiditeit na inzet maximale investeringsruimte</t>
  </si>
  <si>
    <t>Financieringsbehoefte</t>
  </si>
  <si>
    <t>(TV-G&amp;T) / TB</t>
  </si>
  <si>
    <t>(TV * solvabiliteit)</t>
  </si>
  <si>
    <t>d. risicoprofiel: op grond van aannames PwC</t>
  </si>
  <si>
    <t>Voorraden</t>
  </si>
  <si>
    <t>e. risicoprofiel: PO- gemiddeld (Don/PwC)</t>
  </si>
  <si>
    <t>vl.activa / vl.passiva</t>
  </si>
  <si>
    <t>Effecten</t>
  </si>
  <si>
    <t>aanwezige liquide middelen (incl. effecten)</t>
  </si>
  <si>
    <t>- bestemmingsreserve (publiek)</t>
  </si>
  <si>
    <t>ondergrens eigen vermogen</t>
  </si>
  <si>
    <t>Normatieve bepaling PO</t>
  </si>
  <si>
    <t>totaal vermogen o.g.v. kapitalisatiefactor</t>
  </si>
  <si>
    <t>EVALUATIE VERMOGENS- EN BUDGETBEHEER</t>
  </si>
  <si>
    <t>Stap 1. benodigde mva + spaarliquiditeit</t>
  </si>
  <si>
    <t>Stap 2. benodigde bufferliquiditeit</t>
  </si>
  <si>
    <t>Stap 3. benodigde transactieliquiditeit</t>
  </si>
  <si>
    <t>(EV / TV)</t>
  </si>
  <si>
    <t>n.a.v. Commissie Vermogensbeheer Onderwijsinstellingen (commissie Don), november 2009</t>
  </si>
  <si>
    <t>Weerstandsvermogen VO (EV / TB)</t>
  </si>
  <si>
    <t>Weerstandsvermogen PO ((EV -/- MVA) / Rijksbijdrage OCW)</t>
  </si>
  <si>
    <t>% van TB</t>
  </si>
  <si>
    <t>n.a.v. PwC-rapport, juli 2008</t>
  </si>
  <si>
    <t>ruimte</t>
  </si>
  <si>
    <t>solvabliteit na inzet maximale investeringsruimte</t>
  </si>
  <si>
    <t>excl. acitva vastgelegd in gebouwen en terreinen</t>
  </si>
  <si>
    <t xml:space="preserve">o.b.v. van risico-analyse </t>
  </si>
  <si>
    <t>gelijkgesteld aan de kortlopende schulden</t>
  </si>
  <si>
    <t>opmerking</t>
  </si>
  <si>
    <t>berekening</t>
  </si>
  <si>
    <t>- bestemmingsreserve / fonds (privaat)</t>
  </si>
  <si>
    <t>procentueel</t>
  </si>
  <si>
    <t>Instellingskapitalisatiefactor</t>
  </si>
  <si>
    <t xml:space="preserve">totaal kapitaalsbehoefte cf Don </t>
  </si>
  <si>
    <t>o.b.v. glijdende schaal TB: tussen 5-8 milj.</t>
  </si>
  <si>
    <t xml:space="preserve">Normatieve kapitalisatiefactor </t>
  </si>
  <si>
    <t>feitelijk</t>
  </si>
  <si>
    <t>Financiële baten</t>
  </si>
  <si>
    <t>Materiële vaste activa</t>
  </si>
  <si>
    <t>Financiële vaste activa</t>
  </si>
  <si>
    <t>Financiële lasten</t>
  </si>
  <si>
    <r>
      <t>ondergrens</t>
    </r>
    <r>
      <rPr>
        <sz val="10"/>
        <rFont val="Arial"/>
        <family val="2"/>
      </rPr>
      <t>: solvabiliteit 1 (excl. voorzieningen)</t>
    </r>
  </si>
  <si>
    <t>(TB * kapitalisatiefactor) + G&amp;T</t>
  </si>
</sst>
</file>

<file path=xl/styles.xml><?xml version="1.0" encoding="utf-8"?>
<styleSheet xmlns="http://schemas.openxmlformats.org/spreadsheetml/2006/main">
  <numFmts count="4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%"/>
    <numFmt numFmtId="173" formatCode="0.0"/>
    <numFmt numFmtId="174" formatCode="_-&quot;€&quot;\ * #,##0.0_-;_-&quot;€&quot;\ * #,##0.0\-;_-&quot;€&quot;\ * &quot;-&quot;??_-;_-@_-"/>
    <numFmt numFmtId="175" formatCode="_-&quot;€&quot;\ * #,##0_-;_-&quot;€&quot;\ * #,##0\-;_-&quot;€&quot;\ * &quot;-&quot;??_-;_-@_-"/>
    <numFmt numFmtId="176" formatCode="_-&quot;€&quot;\ * #,##0.000_-;_-&quot;€&quot;\ * #,##0.000\-;_-&quot;€&quot;\ * &quot;-&quot;??_-;_-@_-"/>
    <numFmt numFmtId="177" formatCode="_-&quot;€&quot;\ * #,##0.0000_-;_-&quot;€&quot;\ * #,##0.0000\-;_-&quot;€&quot;\ * &quot;-&quot;??_-;_-@_-"/>
    <numFmt numFmtId="178" formatCode="_-&quot;€&quot;\ * #,##0.00000_-;_-&quot;€&quot;\ * #,##0.00000\-;_-&quot;€&quot;\ * &quot;-&quot;??_-;_-@_-"/>
    <numFmt numFmtId="179" formatCode="0.000%"/>
    <numFmt numFmtId="180" formatCode="0.0000%"/>
    <numFmt numFmtId="181" formatCode="_-[$€-2]\ * #,##0.00_-;_-[$€-2]\ * #,##0.00\-;_-[$€-2]\ * &quot;-&quot;??_-"/>
    <numFmt numFmtId="182" formatCode="#,##0_ ;\-#,##0\ "/>
    <numFmt numFmtId="183" formatCode="0.0000000000"/>
    <numFmt numFmtId="184" formatCode="0.00000000000"/>
    <numFmt numFmtId="185" formatCode="0.00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_-&quot;€&quot;\ * #,##0.0_-;_-&quot;€&quot;\ * #,##0.0\-;_-&quot;€&quot;\ * &quot;-&quot;_-;_-@_-"/>
    <numFmt numFmtId="194" formatCode="_-&quot;€&quot;\ * #,##0.00_-;_-&quot;€&quot;\ * #,##0.00\-;_-&quot;€&quot;\ * &quot;-&quot;_-;_-@_-"/>
    <numFmt numFmtId="195" formatCode="&quot;Ja&quot;;&quot;Ja&quot;;&quot;Nee&quot;"/>
    <numFmt numFmtId="196" formatCode="&quot;Waar&quot;;&quot;Waar&quot;;&quot;Niet waar&quot;"/>
    <numFmt numFmtId="197" formatCode="&quot;Aan&quot;;&quot;Aan&quot;;&quot;Uit&quot;"/>
    <numFmt numFmtId="198" formatCode="[$€-2]\ #.##000_);[Red]\([$€-2]\ #.##000\)"/>
    <numFmt numFmtId="199" formatCode="_-&quot;€&quot;\ * #,##0.0_-;_-&quot;€&quot;\ * #,##0.0\-;_-&quot;€&quot;\ * &quot;-&quot;?_-;_-@_-"/>
    <numFmt numFmtId="200" formatCode="#,##0.00_ ;\-#,##0.00\ "/>
    <numFmt numFmtId="201" formatCode="#,##0.0_ ;\-#,##0.0\ 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0"/>
      <color indexed="48"/>
      <name val="Arial"/>
      <family val="2"/>
    </font>
    <font>
      <sz val="10"/>
      <name val="Tahoma"/>
      <family val="2"/>
    </font>
    <font>
      <sz val="8"/>
      <name val="Arial"/>
      <family val="0"/>
    </font>
    <font>
      <sz val="8"/>
      <name val="Tahoma"/>
      <family val="2"/>
    </font>
    <font>
      <i/>
      <sz val="11"/>
      <name val="Arial"/>
      <family val="2"/>
    </font>
    <font>
      <i/>
      <sz val="10"/>
      <color indexed="12"/>
      <name val="Arial"/>
      <family val="2"/>
    </font>
    <font>
      <b/>
      <i/>
      <sz val="10"/>
      <color indexed="48"/>
      <name val="Arial"/>
      <family val="2"/>
    </font>
    <font>
      <sz val="10"/>
      <color indexed="18"/>
      <name val="Arial"/>
      <family val="2"/>
    </font>
    <font>
      <sz val="10"/>
      <color indexed="47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10"/>
      <color indexed="60"/>
      <name val="Arial"/>
      <family val="2"/>
    </font>
    <font>
      <i/>
      <sz val="14"/>
      <name val="Arial"/>
      <family val="2"/>
    </font>
    <font>
      <i/>
      <sz val="10"/>
      <color indexed="47"/>
      <name val="Arial"/>
      <family val="2"/>
    </font>
    <font>
      <b/>
      <sz val="10"/>
      <color indexed="47"/>
      <name val="Arial"/>
      <family val="2"/>
    </font>
    <font>
      <i/>
      <sz val="10"/>
      <color indexed="62"/>
      <name val="Arial"/>
      <family val="2"/>
    </font>
    <font>
      <i/>
      <sz val="10"/>
      <color indexed="63"/>
      <name val="Arial"/>
      <family val="2"/>
    </font>
    <font>
      <b/>
      <i/>
      <sz val="10"/>
      <color indexed="63"/>
      <name val="Arial"/>
      <family val="2"/>
    </font>
    <font>
      <b/>
      <sz val="10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7" applyNumberFormat="0" applyFont="0" applyAlignment="0" applyProtection="0"/>
    <xf numFmtId="0" fontId="39" fillId="3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0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0" fillId="24" borderId="0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/>
      <protection/>
    </xf>
    <xf numFmtId="0" fontId="7" fillId="24" borderId="12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/>
      <protection/>
    </xf>
    <xf numFmtId="0" fontId="0" fillId="7" borderId="0" xfId="0" applyFont="1" applyFill="1" applyBorder="1" applyAlignment="1" applyProtection="1">
      <alignment/>
      <protection/>
    </xf>
    <xf numFmtId="0" fontId="0" fillId="7" borderId="0" xfId="0" applyFont="1" applyFill="1" applyBorder="1" applyAlignment="1" applyProtection="1">
      <alignment horizontal="center"/>
      <protection/>
    </xf>
    <xf numFmtId="0" fontId="6" fillId="11" borderId="0" xfId="0" applyFont="1" applyFill="1" applyBorder="1" applyAlignment="1" applyProtection="1">
      <alignment horizontal="center"/>
      <protection/>
    </xf>
    <xf numFmtId="0" fontId="1" fillId="7" borderId="0" xfId="0" applyFont="1" applyFill="1" applyBorder="1" applyAlignment="1" applyProtection="1">
      <alignment/>
      <protection/>
    </xf>
    <xf numFmtId="0" fontId="1" fillId="24" borderId="12" xfId="0" applyFont="1" applyFill="1" applyBorder="1" applyAlignment="1" applyProtection="1">
      <alignment/>
      <protection/>
    </xf>
    <xf numFmtId="0" fontId="5" fillId="7" borderId="0" xfId="0" applyFont="1" applyFill="1" applyBorder="1" applyAlignment="1" applyProtection="1">
      <alignment horizontal="center"/>
      <protection/>
    </xf>
    <xf numFmtId="9" fontId="0" fillId="7" borderId="0" xfId="0" applyNumberFormat="1" applyFont="1" applyFill="1" applyBorder="1" applyAlignment="1" applyProtection="1">
      <alignment horizontal="center"/>
      <protection/>
    </xf>
    <xf numFmtId="0" fontId="5" fillId="7" borderId="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2" fillId="24" borderId="12" xfId="0" applyFont="1" applyFill="1" applyBorder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2" fillId="24" borderId="0" xfId="0" applyFont="1" applyFill="1" applyAlignment="1" applyProtection="1">
      <alignment/>
      <protection/>
    </xf>
    <xf numFmtId="0" fontId="0" fillId="7" borderId="0" xfId="0" applyFont="1" applyFill="1" applyAlignment="1" applyProtection="1">
      <alignment/>
      <protection/>
    </xf>
    <xf numFmtId="0" fontId="1" fillId="7" borderId="0" xfId="0" applyFont="1" applyFill="1" applyAlignment="1" applyProtection="1">
      <alignment/>
      <protection/>
    </xf>
    <xf numFmtId="0" fontId="1" fillId="24" borderId="0" xfId="0" applyFont="1" applyFill="1" applyAlignment="1" applyProtection="1">
      <alignment/>
      <protection/>
    </xf>
    <xf numFmtId="0" fontId="6" fillId="7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72" fontId="0" fillId="0" borderId="0" xfId="56" applyNumberFormat="1" applyFont="1" applyFill="1" applyAlignment="1">
      <alignment horizontal="center"/>
    </xf>
    <xf numFmtId="168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68" fontId="0" fillId="0" borderId="0" xfId="0" applyNumberFormat="1" applyFill="1" applyAlignment="1">
      <alignment/>
    </xf>
    <xf numFmtId="9" fontId="0" fillId="0" borderId="0" xfId="56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24" borderId="0" xfId="0" applyFill="1" applyAlignment="1">
      <alignment/>
    </xf>
    <xf numFmtId="168" fontId="0" fillId="24" borderId="0" xfId="0" applyNumberFormat="1" applyFill="1" applyAlignment="1">
      <alignment/>
    </xf>
    <xf numFmtId="168" fontId="0" fillId="24" borderId="15" xfId="0" applyNumberFormat="1" applyFill="1" applyBorder="1" applyAlignment="1">
      <alignment/>
    </xf>
    <xf numFmtId="168" fontId="0" fillId="24" borderId="14" xfId="0" applyNumberFormat="1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3" xfId="0" applyFill="1" applyBorder="1" applyAlignment="1">
      <alignment/>
    </xf>
    <xf numFmtId="168" fontId="0" fillId="24" borderId="16" xfId="0" applyNumberFormat="1" applyFill="1" applyBorder="1" applyAlignment="1">
      <alignment/>
    </xf>
    <xf numFmtId="168" fontId="0" fillId="24" borderId="0" xfId="0" applyNumberForma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2" xfId="0" applyFill="1" applyBorder="1" applyAlignment="1">
      <alignment/>
    </xf>
    <xf numFmtId="168" fontId="0" fillId="7" borderId="0" xfId="0" applyNumberForma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0" xfId="0" applyFill="1" applyAlignment="1">
      <alignment/>
    </xf>
    <xf numFmtId="0" fontId="1" fillId="24" borderId="0" xfId="0" applyFont="1" applyFill="1" applyAlignment="1">
      <alignment/>
    </xf>
    <xf numFmtId="168" fontId="1" fillId="24" borderId="0" xfId="0" applyNumberFormat="1" applyFont="1" applyFill="1" applyAlignment="1">
      <alignment/>
    </xf>
    <xf numFmtId="168" fontId="1" fillId="24" borderId="16" xfId="0" applyNumberFormat="1" applyFont="1" applyFill="1" applyBorder="1" applyAlignment="1">
      <alignment/>
    </xf>
    <xf numFmtId="168" fontId="1" fillId="7" borderId="0" xfId="0" applyNumberFormat="1" applyFont="1" applyFill="1" applyBorder="1" applyAlignment="1">
      <alignment/>
    </xf>
    <xf numFmtId="0" fontId="8" fillId="7" borderId="0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1" fillId="24" borderId="12" xfId="0" applyFont="1" applyFill="1" applyBorder="1" applyAlignment="1">
      <alignment/>
    </xf>
    <xf numFmtId="168" fontId="0" fillId="11" borderId="0" xfId="0" applyNumberFormat="1" applyFill="1" applyBorder="1" applyAlignment="1">
      <alignment/>
    </xf>
    <xf numFmtId="168" fontId="0" fillId="7" borderId="0" xfId="0" applyNumberFormat="1" applyFill="1" applyBorder="1" applyAlignment="1" quotePrefix="1">
      <alignment horizontal="center"/>
    </xf>
    <xf numFmtId="0" fontId="5" fillId="7" borderId="0" xfId="0" applyFont="1" applyFill="1" applyBorder="1" applyAlignment="1">
      <alignment horizontal="center"/>
    </xf>
    <xf numFmtId="168" fontId="5" fillId="7" borderId="0" xfId="0" applyNumberFormat="1" applyFont="1" applyFill="1" applyBorder="1" applyAlignment="1">
      <alignment horizontal="center"/>
    </xf>
    <xf numFmtId="0" fontId="5" fillId="7" borderId="0" xfId="0" applyFont="1" applyFill="1" applyBorder="1" applyAlignment="1">
      <alignment/>
    </xf>
    <xf numFmtId="168" fontId="1" fillId="11" borderId="0" xfId="0" applyNumberFormat="1" applyFont="1" applyFill="1" applyBorder="1" applyAlignment="1">
      <alignment/>
    </xf>
    <xf numFmtId="0" fontId="0" fillId="7" borderId="0" xfId="0" applyFill="1" applyBorder="1" applyAlignment="1" applyProtection="1" quotePrefix="1">
      <alignment/>
      <protection/>
    </xf>
    <xf numFmtId="0" fontId="0" fillId="7" borderId="0" xfId="0" applyFill="1" applyBorder="1" applyAlignment="1" applyProtection="1">
      <alignment/>
      <protection/>
    </xf>
    <xf numFmtId="181" fontId="0" fillId="7" borderId="0" xfId="0" applyNumberFormat="1" applyFill="1" applyBorder="1" applyAlignment="1">
      <alignment/>
    </xf>
    <xf numFmtId="0" fontId="9" fillId="24" borderId="0" xfId="0" applyFont="1" applyFill="1" applyAlignment="1">
      <alignment/>
    </xf>
    <xf numFmtId="168" fontId="9" fillId="24" borderId="0" xfId="0" applyNumberFormat="1" applyFont="1" applyFill="1" applyAlignment="1">
      <alignment/>
    </xf>
    <xf numFmtId="168" fontId="9" fillId="24" borderId="16" xfId="0" applyNumberFormat="1" applyFont="1" applyFill="1" applyBorder="1" applyAlignment="1">
      <alignment/>
    </xf>
    <xf numFmtId="168" fontId="9" fillId="7" borderId="0" xfId="0" applyNumberFormat="1" applyFont="1" applyFill="1" applyBorder="1" applyAlignment="1">
      <alignment/>
    </xf>
    <xf numFmtId="0" fontId="9" fillId="7" borderId="0" xfId="0" applyFont="1" applyFill="1" applyBorder="1" applyAlignment="1">
      <alignment/>
    </xf>
    <xf numFmtId="0" fontId="9" fillId="24" borderId="12" xfId="0" applyFont="1" applyFill="1" applyBorder="1" applyAlignment="1">
      <alignment/>
    </xf>
    <xf numFmtId="9" fontId="0" fillId="11" borderId="0" xfId="0" applyNumberFormat="1" applyFont="1" applyFill="1" applyBorder="1" applyAlignment="1">
      <alignment horizontal="center"/>
    </xf>
    <xf numFmtId="0" fontId="0" fillId="7" borderId="0" xfId="0" applyFont="1" applyFill="1" applyBorder="1" applyAlignment="1">
      <alignment/>
    </xf>
    <xf numFmtId="168" fontId="0" fillId="11" borderId="0" xfId="0" applyNumberFormat="1" applyFont="1" applyFill="1" applyBorder="1" applyAlignment="1">
      <alignment horizontal="center"/>
    </xf>
    <xf numFmtId="0" fontId="1" fillId="11" borderId="0" xfId="0" applyNumberFormat="1" applyFont="1" applyFill="1" applyBorder="1" applyAlignment="1">
      <alignment horizontal="center"/>
    </xf>
    <xf numFmtId="168" fontId="0" fillId="7" borderId="0" xfId="0" applyNumberFormat="1" applyFill="1" applyBorder="1" applyAlignment="1" applyProtection="1">
      <alignment/>
      <protection/>
    </xf>
    <xf numFmtId="168" fontId="0" fillId="11" borderId="0" xfId="0" applyNumberFormat="1" applyFont="1" applyFill="1" applyBorder="1" applyAlignment="1" applyProtection="1">
      <alignment/>
      <protection/>
    </xf>
    <xf numFmtId="168" fontId="1" fillId="11" borderId="0" xfId="0" applyNumberFormat="1" applyFont="1" applyFill="1" applyBorder="1" applyAlignment="1" applyProtection="1">
      <alignment/>
      <protection/>
    </xf>
    <xf numFmtId="0" fontId="7" fillId="24" borderId="0" xfId="0" applyFont="1" applyFill="1" applyAlignment="1">
      <alignment/>
    </xf>
    <xf numFmtId="168" fontId="7" fillId="24" borderId="0" xfId="0" applyNumberFormat="1" applyFont="1" applyFill="1" applyAlignment="1">
      <alignment/>
    </xf>
    <xf numFmtId="168" fontId="7" fillId="24" borderId="16" xfId="0" applyNumberFormat="1" applyFont="1" applyFill="1" applyBorder="1" applyAlignment="1">
      <alignment/>
    </xf>
    <xf numFmtId="168" fontId="7" fillId="24" borderId="0" xfId="0" applyNumberFormat="1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168" fontId="0" fillId="24" borderId="17" xfId="0" applyNumberFormat="1" applyFill="1" applyBorder="1" applyAlignment="1">
      <alignment/>
    </xf>
    <xf numFmtId="168" fontId="0" fillId="24" borderId="11" xfId="0" applyNumberForma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 applyProtection="1">
      <alignment/>
      <protection/>
    </xf>
    <xf numFmtId="168" fontId="0" fillId="24" borderId="0" xfId="0" applyNumberFormat="1" applyFill="1" applyAlignment="1" applyProtection="1">
      <alignment/>
      <protection/>
    </xf>
    <xf numFmtId="168" fontId="0" fillId="24" borderId="15" xfId="0" applyNumberFormat="1" applyFill="1" applyBorder="1" applyAlignment="1" applyProtection="1">
      <alignment/>
      <protection/>
    </xf>
    <xf numFmtId="168" fontId="0" fillId="24" borderId="14" xfId="0" applyNumberFormat="1" applyFill="1" applyBorder="1" applyAlignment="1" applyProtection="1">
      <alignment/>
      <protection/>
    </xf>
    <xf numFmtId="0" fontId="0" fillId="24" borderId="14" xfId="0" applyFill="1" applyBorder="1" applyAlignment="1" applyProtection="1">
      <alignment/>
      <protection/>
    </xf>
    <xf numFmtId="0" fontId="0" fillId="24" borderId="13" xfId="0" applyFill="1" applyBorder="1" applyAlignment="1" applyProtection="1">
      <alignment/>
      <protection/>
    </xf>
    <xf numFmtId="168" fontId="0" fillId="24" borderId="16" xfId="0" applyNumberFormat="1" applyFill="1" applyBorder="1" applyAlignment="1" applyProtection="1">
      <alignment/>
      <protection/>
    </xf>
    <xf numFmtId="168" fontId="0" fillId="24" borderId="0" xfId="0" applyNumberFormat="1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0" fillId="24" borderId="12" xfId="0" applyFill="1" applyBorder="1" applyAlignment="1" applyProtection="1">
      <alignment/>
      <protection/>
    </xf>
    <xf numFmtId="0" fontId="0" fillId="7" borderId="0" xfId="0" applyFill="1" applyAlignment="1" applyProtection="1">
      <alignment/>
      <protection/>
    </xf>
    <xf numFmtId="168" fontId="1" fillId="24" borderId="16" xfId="0" applyNumberFormat="1" applyFont="1" applyFill="1" applyBorder="1" applyAlignment="1" applyProtection="1">
      <alignment/>
      <protection/>
    </xf>
    <xf numFmtId="168" fontId="1" fillId="7" borderId="0" xfId="0" applyNumberFormat="1" applyFont="1" applyFill="1" applyBorder="1" applyAlignment="1" applyProtection="1">
      <alignment/>
      <protection/>
    </xf>
    <xf numFmtId="168" fontId="5" fillId="7" borderId="0" xfId="0" applyNumberFormat="1" applyFont="1" applyFill="1" applyBorder="1" applyAlignment="1" applyProtection="1">
      <alignment horizontal="center"/>
      <protection/>
    </xf>
    <xf numFmtId="168" fontId="6" fillId="11" borderId="0" xfId="0" applyNumberFormat="1" applyFont="1" applyFill="1" applyBorder="1" applyAlignment="1" applyProtection="1">
      <alignment/>
      <protection/>
    </xf>
    <xf numFmtId="0" fontId="9" fillId="24" borderId="0" xfId="0" applyFont="1" applyFill="1" applyAlignment="1" applyProtection="1">
      <alignment/>
      <protection/>
    </xf>
    <xf numFmtId="168" fontId="9" fillId="24" borderId="16" xfId="0" applyNumberFormat="1" applyFont="1" applyFill="1" applyBorder="1" applyAlignment="1" applyProtection="1">
      <alignment/>
      <protection/>
    </xf>
    <xf numFmtId="168" fontId="9" fillId="7" borderId="0" xfId="0" applyNumberFormat="1" applyFont="1" applyFill="1" applyBorder="1" applyAlignment="1" applyProtection="1">
      <alignment/>
      <protection/>
    </xf>
    <xf numFmtId="0" fontId="9" fillId="24" borderId="12" xfId="0" applyFont="1" applyFill="1" applyBorder="1" applyAlignment="1" applyProtection="1">
      <alignment/>
      <protection/>
    </xf>
    <xf numFmtId="9" fontId="0" fillId="11" borderId="0" xfId="0" applyNumberFormat="1" applyFont="1" applyFill="1" applyBorder="1" applyAlignment="1" applyProtection="1">
      <alignment horizontal="center"/>
      <protection/>
    </xf>
    <xf numFmtId="168" fontId="0" fillId="11" borderId="0" xfId="0" applyNumberFormat="1" applyFont="1" applyFill="1" applyBorder="1" applyAlignment="1" applyProtection="1">
      <alignment horizontal="center"/>
      <protection/>
    </xf>
    <xf numFmtId="0" fontId="1" fillId="11" borderId="0" xfId="0" applyNumberFormat="1" applyFont="1" applyFill="1" applyBorder="1" applyAlignment="1" applyProtection="1">
      <alignment horizontal="center"/>
      <protection/>
    </xf>
    <xf numFmtId="0" fontId="7" fillId="24" borderId="0" xfId="0" applyFont="1" applyFill="1" applyAlignment="1" applyProtection="1">
      <alignment/>
      <protection/>
    </xf>
    <xf numFmtId="168" fontId="7" fillId="24" borderId="0" xfId="0" applyNumberFormat="1" applyFont="1" applyFill="1" applyAlignment="1" applyProtection="1">
      <alignment/>
      <protection/>
    </xf>
    <xf numFmtId="168" fontId="7" fillId="24" borderId="16" xfId="0" applyNumberFormat="1" applyFont="1" applyFill="1" applyBorder="1" applyAlignment="1" applyProtection="1">
      <alignment/>
      <protection/>
    </xf>
    <xf numFmtId="168" fontId="7" fillId="24" borderId="0" xfId="0" applyNumberFormat="1" applyFont="1" applyFill="1" applyBorder="1" applyAlignment="1" applyProtection="1">
      <alignment/>
      <protection/>
    </xf>
    <xf numFmtId="168" fontId="0" fillId="24" borderId="17" xfId="0" applyNumberFormat="1" applyFill="1" applyBorder="1" applyAlignment="1" applyProtection="1">
      <alignment/>
      <protection/>
    </xf>
    <xf numFmtId="168" fontId="0" fillId="24" borderId="11" xfId="0" applyNumberForma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0" fontId="0" fillId="24" borderId="10" xfId="0" applyFill="1" applyBorder="1" applyAlignment="1" applyProtection="1">
      <alignment/>
      <protection/>
    </xf>
    <xf numFmtId="0" fontId="6" fillId="24" borderId="0" xfId="0" applyFont="1" applyFill="1" applyAlignment="1" applyProtection="1">
      <alignment/>
      <protection/>
    </xf>
    <xf numFmtId="168" fontId="6" fillId="24" borderId="0" xfId="0" applyNumberFormat="1" applyFont="1" applyFill="1" applyAlignment="1" applyProtection="1">
      <alignment/>
      <protection/>
    </xf>
    <xf numFmtId="168" fontId="6" fillId="24" borderId="16" xfId="0" applyNumberFormat="1" applyFont="1" applyFill="1" applyBorder="1" applyAlignment="1" applyProtection="1">
      <alignment/>
      <protection/>
    </xf>
    <xf numFmtId="0" fontId="6" fillId="24" borderId="12" xfId="0" applyFont="1" applyFill="1" applyBorder="1" applyAlignment="1" applyProtection="1">
      <alignment/>
      <protection/>
    </xf>
    <xf numFmtId="168" fontId="6" fillId="7" borderId="0" xfId="0" applyNumberFormat="1" applyFont="1" applyFill="1" applyBorder="1" applyAlignment="1" applyProtection="1">
      <alignment/>
      <protection/>
    </xf>
    <xf numFmtId="168" fontId="0" fillId="22" borderId="0" xfId="0" applyNumberFormat="1" applyFill="1" applyBorder="1" applyAlignment="1" applyProtection="1">
      <alignment/>
      <protection/>
    </xf>
    <xf numFmtId="0" fontId="5" fillId="7" borderId="0" xfId="0" applyFont="1" applyFill="1" applyBorder="1" applyAlignment="1" applyProtection="1" quotePrefix="1">
      <alignment/>
      <protection/>
    </xf>
    <xf numFmtId="0" fontId="6" fillId="7" borderId="0" xfId="0" applyFont="1" applyFill="1" applyBorder="1" applyAlignment="1" applyProtection="1" quotePrefix="1">
      <alignment/>
      <protection/>
    </xf>
    <xf numFmtId="168" fontId="5" fillId="11" borderId="0" xfId="0" applyNumberFormat="1" applyFont="1" applyFill="1" applyBorder="1" applyAlignment="1" applyProtection="1">
      <alignment/>
      <protection/>
    </xf>
    <xf numFmtId="0" fontId="13" fillId="24" borderId="0" xfId="0" applyFont="1" applyFill="1" applyBorder="1" applyAlignment="1" applyProtection="1">
      <alignment/>
      <protection/>
    </xf>
    <xf numFmtId="168" fontId="0" fillId="24" borderId="0" xfId="0" applyNumberFormat="1" applyFont="1" applyFill="1" applyAlignment="1" applyProtection="1">
      <alignment/>
      <protection/>
    </xf>
    <xf numFmtId="168" fontId="0" fillId="24" borderId="11" xfId="0" applyNumberFormat="1" applyFont="1" applyFill="1" applyBorder="1" applyAlignment="1" applyProtection="1">
      <alignment/>
      <protection/>
    </xf>
    <xf numFmtId="168" fontId="0" fillId="24" borderId="17" xfId="0" applyNumberFormat="1" applyFont="1" applyFill="1" applyBorder="1" applyAlignment="1" applyProtection="1">
      <alignment/>
      <protection/>
    </xf>
    <xf numFmtId="168" fontId="0" fillId="24" borderId="0" xfId="0" applyNumberFormat="1" applyFont="1" applyFill="1" applyBorder="1" applyAlignment="1" applyProtection="1">
      <alignment/>
      <protection/>
    </xf>
    <xf numFmtId="168" fontId="0" fillId="24" borderId="16" xfId="0" applyNumberFormat="1" applyFont="1" applyFill="1" applyBorder="1" applyAlignment="1" applyProtection="1">
      <alignment/>
      <protection/>
    </xf>
    <xf numFmtId="168" fontId="0" fillId="7" borderId="0" xfId="0" applyNumberFormat="1" applyFont="1" applyFill="1" applyBorder="1" applyAlignment="1" applyProtection="1">
      <alignment/>
      <protection/>
    </xf>
    <xf numFmtId="168" fontId="0" fillId="24" borderId="14" xfId="0" applyNumberFormat="1" applyFont="1" applyFill="1" applyBorder="1" applyAlignment="1" applyProtection="1">
      <alignment/>
      <protection/>
    </xf>
    <xf numFmtId="168" fontId="0" fillId="24" borderId="15" xfId="0" applyNumberFormat="1" applyFont="1" applyFill="1" applyBorder="1" applyAlignment="1" applyProtection="1">
      <alignment/>
      <protection/>
    </xf>
    <xf numFmtId="168" fontId="14" fillId="7" borderId="0" xfId="0" applyNumberFormat="1" applyFont="1" applyFill="1" applyBorder="1" applyAlignment="1" applyProtection="1">
      <alignment/>
      <protection/>
    </xf>
    <xf numFmtId="168" fontId="6" fillId="11" borderId="0" xfId="0" applyNumberFormat="1" applyFont="1" applyFill="1" applyBorder="1" applyAlignment="1" applyProtection="1">
      <alignment horizontal="center"/>
      <protection/>
    </xf>
    <xf numFmtId="168" fontId="0" fillId="7" borderId="0" xfId="0" applyNumberFormat="1" applyFont="1" applyFill="1" applyBorder="1" applyAlignment="1" applyProtection="1">
      <alignment horizontal="center"/>
      <protection/>
    </xf>
    <xf numFmtId="9" fontId="0" fillId="7" borderId="0" xfId="56" applyFont="1" applyFill="1" applyBorder="1" applyAlignment="1" applyProtection="1">
      <alignment/>
      <protection/>
    </xf>
    <xf numFmtId="9" fontId="0" fillId="7" borderId="0" xfId="56" applyFont="1" applyFill="1" applyBorder="1" applyAlignment="1" applyProtection="1">
      <alignment horizontal="center"/>
      <protection/>
    </xf>
    <xf numFmtId="172" fontId="0" fillId="7" borderId="0" xfId="56" applyNumberFormat="1" applyFont="1" applyFill="1" applyBorder="1" applyAlignment="1" applyProtection="1">
      <alignment horizontal="center"/>
      <protection/>
    </xf>
    <xf numFmtId="168" fontId="0" fillId="24" borderId="0" xfId="0" applyNumberFormat="1" applyFont="1" applyFill="1" applyBorder="1" applyAlignment="1" applyProtection="1">
      <alignment/>
      <protection locked="0"/>
    </xf>
    <xf numFmtId="168" fontId="15" fillId="7" borderId="0" xfId="0" applyNumberFormat="1" applyFont="1" applyFill="1" applyBorder="1" applyAlignment="1" applyProtection="1">
      <alignment/>
      <protection/>
    </xf>
    <xf numFmtId="0" fontId="1" fillId="7" borderId="0" xfId="0" applyNumberFormat="1" applyFont="1" applyFill="1" applyBorder="1" applyAlignment="1" applyProtection="1">
      <alignment horizontal="center"/>
      <protection/>
    </xf>
    <xf numFmtId="168" fontId="0" fillId="24" borderId="0" xfId="0" applyNumberFormat="1" applyFont="1" applyFill="1" applyBorder="1" applyAlignment="1" applyProtection="1">
      <alignment horizontal="center"/>
      <protection/>
    </xf>
    <xf numFmtId="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8" fontId="2" fillId="24" borderId="0" xfId="0" applyNumberFormat="1" applyFont="1" applyFill="1" applyBorder="1" applyAlignment="1" applyProtection="1">
      <alignment/>
      <protection/>
    </xf>
    <xf numFmtId="168" fontId="2" fillId="24" borderId="16" xfId="0" applyNumberFormat="1" applyFont="1" applyFill="1" applyBorder="1" applyAlignment="1" applyProtection="1">
      <alignment/>
      <protection/>
    </xf>
    <xf numFmtId="168" fontId="1" fillId="7" borderId="0" xfId="0" applyNumberFormat="1" applyFont="1" applyFill="1" applyBorder="1" applyAlignment="1" applyProtection="1">
      <alignment horizontal="center"/>
      <protection/>
    </xf>
    <xf numFmtId="0" fontId="6" fillId="7" borderId="0" xfId="0" applyFont="1" applyFill="1" applyAlignment="1" applyProtection="1">
      <alignment/>
      <protection/>
    </xf>
    <xf numFmtId="168" fontId="0" fillId="0" borderId="0" xfId="0" applyNumberFormat="1" applyFont="1" applyFill="1" applyAlignment="1" applyProtection="1">
      <alignment/>
      <protection/>
    </xf>
    <xf numFmtId="9" fontId="0" fillId="0" borderId="0" xfId="56" applyFont="1" applyFill="1" applyAlignment="1">
      <alignment/>
    </xf>
    <xf numFmtId="168" fontId="0" fillId="7" borderId="0" xfId="0" applyNumberFormat="1" applyFont="1" applyFill="1" applyAlignment="1" applyProtection="1">
      <alignment/>
      <protection/>
    </xf>
    <xf numFmtId="0" fontId="1" fillId="11" borderId="0" xfId="0" applyNumberFormat="1" applyFont="1" applyFill="1" applyBorder="1" applyAlignment="1" applyProtection="1">
      <alignment horizontal="left"/>
      <protection/>
    </xf>
    <xf numFmtId="9" fontId="5" fillId="7" borderId="0" xfId="56" applyNumberFormat="1" applyFont="1" applyFill="1" applyBorder="1" applyAlignment="1">
      <alignment horizontal="left"/>
    </xf>
    <xf numFmtId="10" fontId="0" fillId="24" borderId="0" xfId="56" applyNumberFormat="1" applyFont="1" applyFill="1" applyAlignment="1">
      <alignment/>
    </xf>
    <xf numFmtId="168" fontId="0" fillId="11" borderId="0" xfId="0" applyNumberFormat="1" applyFont="1" applyFill="1" applyBorder="1" applyAlignment="1" applyProtection="1">
      <alignment/>
      <protection/>
    </xf>
    <xf numFmtId="168" fontId="0" fillId="24" borderId="0" xfId="0" applyNumberFormat="1" applyFont="1" applyFill="1" applyAlignment="1">
      <alignment/>
    </xf>
    <xf numFmtId="168" fontId="0" fillId="24" borderId="11" xfId="0" applyNumberFormat="1" applyFont="1" applyFill="1" applyBorder="1" applyAlignment="1">
      <alignment/>
    </xf>
    <xf numFmtId="168" fontId="0" fillId="24" borderId="0" xfId="0" applyNumberFormat="1" applyFont="1" applyFill="1" applyBorder="1" applyAlignment="1">
      <alignment/>
    </xf>
    <xf numFmtId="168" fontId="0" fillId="7" borderId="0" xfId="0" applyNumberFormat="1" applyFont="1" applyFill="1" applyBorder="1" applyAlignment="1">
      <alignment/>
    </xf>
    <xf numFmtId="0" fontId="0" fillId="11" borderId="0" xfId="0" applyFont="1" applyFill="1" applyBorder="1" applyAlignment="1">
      <alignment horizontal="center"/>
    </xf>
    <xf numFmtId="168" fontId="1" fillId="11" borderId="0" xfId="0" applyNumberFormat="1" applyFont="1" applyFill="1" applyAlignment="1">
      <alignment/>
    </xf>
    <xf numFmtId="168" fontId="0" fillId="11" borderId="0" xfId="56" applyNumberFormat="1" applyFont="1" applyFill="1" applyBorder="1" applyAlignment="1">
      <alignment/>
    </xf>
    <xf numFmtId="0" fontId="0" fillId="7" borderId="0" xfId="0" applyFont="1" applyFill="1" applyBorder="1" applyAlignment="1">
      <alignment horizontal="center"/>
    </xf>
    <xf numFmtId="168" fontId="0" fillId="11" borderId="0" xfId="0" applyNumberFormat="1" applyFont="1" applyFill="1" applyBorder="1" applyAlignment="1">
      <alignment/>
    </xf>
    <xf numFmtId="0" fontId="18" fillId="7" borderId="0" xfId="0" applyFont="1" applyFill="1" applyBorder="1" applyAlignment="1">
      <alignment horizontal="center"/>
    </xf>
    <xf numFmtId="168" fontId="0" fillId="24" borderId="14" xfId="0" applyNumberFormat="1" applyFont="1" applyFill="1" applyBorder="1" applyAlignment="1">
      <alignment/>
    </xf>
    <xf numFmtId="0" fontId="19" fillId="7" borderId="0" xfId="0" applyFont="1" applyFill="1" applyBorder="1" applyAlignment="1" applyProtection="1">
      <alignment/>
      <protection/>
    </xf>
    <xf numFmtId="0" fontId="20" fillId="7" borderId="0" xfId="0" applyFont="1" applyFill="1" applyBorder="1" applyAlignment="1" applyProtection="1">
      <alignment/>
      <protection/>
    </xf>
    <xf numFmtId="175" fontId="0" fillId="7" borderId="0" xfId="41" applyNumberFormat="1" applyFont="1" applyFill="1" applyAlignment="1" applyProtection="1">
      <alignment/>
      <protection/>
    </xf>
    <xf numFmtId="0" fontId="0" fillId="7" borderId="0" xfId="0" applyFill="1" applyBorder="1" applyAlignment="1" applyProtection="1" quotePrefix="1">
      <alignment horizontal="left" indent="1"/>
      <protection/>
    </xf>
    <xf numFmtId="0" fontId="5" fillId="7" borderId="0" xfId="0" applyFont="1" applyFill="1" applyBorder="1" applyAlignment="1" applyProtection="1" quotePrefix="1">
      <alignment horizontal="left" indent="1"/>
      <protection/>
    </xf>
    <xf numFmtId="0" fontId="1" fillId="24" borderId="12" xfId="0" applyFont="1" applyFill="1" applyBorder="1" applyAlignment="1" applyProtection="1">
      <alignment horizontal="center"/>
      <protection/>
    </xf>
    <xf numFmtId="0" fontId="1" fillId="7" borderId="0" xfId="0" applyFont="1" applyFill="1" applyBorder="1" applyAlignment="1" applyProtection="1">
      <alignment horizontal="center"/>
      <protection/>
    </xf>
    <xf numFmtId="168" fontId="1" fillId="24" borderId="16" xfId="0" applyNumberFormat="1" applyFont="1" applyFill="1" applyBorder="1" applyAlignment="1" applyProtection="1">
      <alignment horizontal="center"/>
      <protection/>
    </xf>
    <xf numFmtId="0" fontId="1" fillId="24" borderId="0" xfId="0" applyFont="1" applyFill="1" applyAlignment="1" applyProtection="1">
      <alignment horizontal="center"/>
      <protection/>
    </xf>
    <xf numFmtId="0" fontId="0" fillId="7" borderId="14" xfId="0" applyFill="1" applyBorder="1" applyAlignment="1" applyProtection="1">
      <alignment/>
      <protection/>
    </xf>
    <xf numFmtId="168" fontId="0" fillId="7" borderId="14" xfId="0" applyNumberFormat="1" applyFont="1" applyFill="1" applyBorder="1" applyAlignment="1" applyProtection="1">
      <alignment/>
      <protection/>
    </xf>
    <xf numFmtId="0" fontId="0" fillId="7" borderId="10" xfId="0" applyFill="1" applyBorder="1" applyAlignment="1" applyProtection="1">
      <alignment/>
      <protection/>
    </xf>
    <xf numFmtId="0" fontId="0" fillId="7" borderId="12" xfId="0" applyFill="1" applyBorder="1" applyAlignment="1" applyProtection="1">
      <alignment/>
      <protection/>
    </xf>
    <xf numFmtId="0" fontId="1" fillId="7" borderId="12" xfId="0" applyFont="1" applyFill="1" applyBorder="1" applyAlignment="1" applyProtection="1">
      <alignment/>
      <protection/>
    </xf>
    <xf numFmtId="168" fontId="5" fillId="11" borderId="0" xfId="41" applyNumberFormat="1" applyFont="1" applyFill="1" applyBorder="1" applyAlignment="1" applyProtection="1">
      <alignment/>
      <protection/>
    </xf>
    <xf numFmtId="168" fontId="1" fillId="11" borderId="0" xfId="41" applyNumberFormat="1" applyFont="1" applyFill="1" applyBorder="1" applyAlignment="1" applyProtection="1">
      <alignment/>
      <protection/>
    </xf>
    <xf numFmtId="168" fontId="0" fillId="24" borderId="0" xfId="0" applyNumberFormat="1" applyFont="1" applyFill="1" applyBorder="1" applyAlignment="1" applyProtection="1">
      <alignment horizontal="center"/>
      <protection locked="0"/>
    </xf>
    <xf numFmtId="0" fontId="0" fillId="7" borderId="0" xfId="0" applyFont="1" applyFill="1" applyBorder="1" applyAlignment="1" applyProtection="1">
      <alignment horizontal="left"/>
      <protection/>
    </xf>
    <xf numFmtId="0" fontId="0" fillId="7" borderId="0" xfId="0" applyFont="1" applyFill="1" applyBorder="1" applyAlignment="1" applyProtection="1">
      <alignment/>
      <protection/>
    </xf>
    <xf numFmtId="0" fontId="0" fillId="7" borderId="12" xfId="0" applyFont="1" applyFill="1" applyBorder="1" applyAlignment="1" applyProtection="1">
      <alignment/>
      <protection/>
    </xf>
    <xf numFmtId="0" fontId="0" fillId="7" borderId="0" xfId="0" applyNumberFormat="1" applyFont="1" applyFill="1" applyBorder="1" applyAlignment="1" applyProtection="1">
      <alignment/>
      <protection/>
    </xf>
    <xf numFmtId="0" fontId="0" fillId="7" borderId="0" xfId="0" applyFont="1" applyFill="1" applyBorder="1" applyAlignment="1" applyProtection="1">
      <alignment/>
      <protection/>
    </xf>
    <xf numFmtId="0" fontId="0" fillId="7" borderId="12" xfId="0" applyFont="1" applyFill="1" applyBorder="1" applyAlignment="1" applyProtection="1">
      <alignment/>
      <protection/>
    </xf>
    <xf numFmtId="0" fontId="0" fillId="7" borderId="0" xfId="0" applyFont="1" applyFill="1" applyAlignment="1" applyProtection="1">
      <alignment/>
      <protection/>
    </xf>
    <xf numFmtId="0" fontId="5" fillId="24" borderId="0" xfId="0" applyFont="1" applyFill="1" applyAlignment="1" applyProtection="1">
      <alignment/>
      <protection/>
    </xf>
    <xf numFmtId="9" fontId="6" fillId="7" borderId="0" xfId="56" applyFont="1" applyFill="1" applyBorder="1" applyAlignment="1" applyProtection="1">
      <alignment horizontal="center"/>
      <protection/>
    </xf>
    <xf numFmtId="168" fontId="5" fillId="7" borderId="0" xfId="0" applyNumberFormat="1" applyFont="1" applyFill="1" applyBorder="1" applyAlignment="1" applyProtection="1">
      <alignment/>
      <protection/>
    </xf>
    <xf numFmtId="9" fontId="5" fillId="7" borderId="0" xfId="56" applyFont="1" applyFill="1" applyBorder="1" applyAlignment="1" applyProtection="1">
      <alignment horizontal="center"/>
      <protection/>
    </xf>
    <xf numFmtId="9" fontId="0" fillId="24" borderId="0" xfId="56" applyFont="1" applyFill="1" applyAlignment="1" applyProtection="1">
      <alignment horizontal="center"/>
      <protection/>
    </xf>
    <xf numFmtId="9" fontId="0" fillId="24" borderId="11" xfId="56" applyFont="1" applyFill="1" applyBorder="1" applyAlignment="1" applyProtection="1">
      <alignment horizontal="center"/>
      <protection/>
    </xf>
    <xf numFmtId="9" fontId="0" fillId="24" borderId="0" xfId="56" applyFont="1" applyFill="1" applyBorder="1" applyAlignment="1" applyProtection="1">
      <alignment horizontal="center"/>
      <protection/>
    </xf>
    <xf numFmtId="9" fontId="7" fillId="24" borderId="0" xfId="56" applyFont="1" applyFill="1" applyBorder="1" applyAlignment="1" applyProtection="1">
      <alignment horizontal="center"/>
      <protection/>
    </xf>
    <xf numFmtId="9" fontId="0" fillId="7" borderId="0" xfId="56" applyFont="1" applyFill="1" applyBorder="1" applyAlignment="1" applyProtection="1">
      <alignment horizontal="center"/>
      <protection/>
    </xf>
    <xf numFmtId="9" fontId="1" fillId="7" borderId="0" xfId="56" applyFont="1" applyFill="1" applyBorder="1" applyAlignment="1" applyProtection="1">
      <alignment horizontal="center"/>
      <protection/>
    </xf>
    <xf numFmtId="9" fontId="0" fillId="7" borderId="14" xfId="56" applyFont="1" applyFill="1" applyBorder="1" applyAlignment="1" applyProtection="1">
      <alignment horizontal="center"/>
      <protection/>
    </xf>
    <xf numFmtId="9" fontId="0" fillId="24" borderId="14" xfId="56" applyFont="1" applyFill="1" applyBorder="1" applyAlignment="1" applyProtection="1">
      <alignment horizontal="center"/>
      <protection/>
    </xf>
    <xf numFmtId="0" fontId="5" fillId="7" borderId="0" xfId="0" applyFont="1" applyFill="1" applyAlignment="1" applyProtection="1">
      <alignment/>
      <protection/>
    </xf>
    <xf numFmtId="0" fontId="5" fillId="24" borderId="12" xfId="0" applyFont="1" applyFill="1" applyBorder="1" applyAlignment="1" applyProtection="1">
      <alignment/>
      <protection/>
    </xf>
    <xf numFmtId="0" fontId="5" fillId="7" borderId="12" xfId="0" applyFont="1" applyFill="1" applyBorder="1" applyAlignment="1" applyProtection="1">
      <alignment/>
      <protection/>
    </xf>
    <xf numFmtId="168" fontId="5" fillId="24" borderId="16" xfId="0" applyNumberFormat="1" applyFont="1" applyFill="1" applyBorder="1" applyAlignment="1" applyProtection="1">
      <alignment/>
      <protection/>
    </xf>
    <xf numFmtId="0" fontId="0" fillId="24" borderId="0" xfId="0" applyFont="1" applyFill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2" fillId="24" borderId="0" xfId="0" applyFont="1" applyFill="1" applyBorder="1" applyAlignment="1" applyProtection="1">
      <alignment horizontal="center"/>
      <protection/>
    </xf>
    <xf numFmtId="0" fontId="1" fillId="7" borderId="0" xfId="0" applyFont="1" applyFill="1" applyAlignment="1" applyProtection="1">
      <alignment horizontal="center"/>
      <protection/>
    </xf>
    <xf numFmtId="0" fontId="0" fillId="24" borderId="14" xfId="0" applyFont="1" applyFill="1" applyBorder="1" applyAlignment="1" applyProtection="1">
      <alignment horizontal="center"/>
      <protection/>
    </xf>
    <xf numFmtId="9" fontId="0" fillId="7" borderId="0" xfId="56" applyNumberFormat="1" applyFont="1" applyFill="1" applyBorder="1" applyAlignment="1" applyProtection="1">
      <alignment horizontal="center"/>
      <protection/>
    </xf>
    <xf numFmtId="173" fontId="0" fillId="7" borderId="0" xfId="0" applyNumberFormat="1" applyFont="1" applyFill="1" applyBorder="1" applyAlignment="1" applyProtection="1">
      <alignment horizontal="center"/>
      <protection/>
    </xf>
    <xf numFmtId="9" fontId="5" fillId="7" borderId="0" xfId="0" applyNumberFormat="1" applyFont="1" applyFill="1" applyBorder="1" applyAlignment="1" applyProtection="1">
      <alignment horizontal="center"/>
      <protection/>
    </xf>
    <xf numFmtId="168" fontId="1" fillId="11" borderId="0" xfId="0" applyNumberFormat="1" applyFont="1" applyFill="1" applyBorder="1" applyAlignment="1" applyProtection="1">
      <alignment horizontal="center"/>
      <protection/>
    </xf>
    <xf numFmtId="175" fontId="0" fillId="11" borderId="0" xfId="41" applyNumberFormat="1" applyFont="1" applyFill="1" applyBorder="1" applyAlignment="1" applyProtection="1">
      <alignment horizontal="center"/>
      <protection/>
    </xf>
    <xf numFmtId="9" fontId="0" fillId="22" borderId="0" xfId="56" applyFont="1" applyFill="1" applyBorder="1" applyAlignment="1" applyProtection="1">
      <alignment horizontal="center"/>
      <protection locked="0"/>
    </xf>
    <xf numFmtId="9" fontId="5" fillId="24" borderId="0" xfId="56" applyFont="1" applyFill="1" applyAlignment="1" applyProtection="1">
      <alignment horizontal="center"/>
      <protection/>
    </xf>
    <xf numFmtId="9" fontId="5" fillId="24" borderId="11" xfId="56" applyFont="1" applyFill="1" applyBorder="1" applyAlignment="1" applyProtection="1">
      <alignment horizontal="center"/>
      <protection/>
    </xf>
    <xf numFmtId="9" fontId="5" fillId="24" borderId="0" xfId="56" applyFont="1" applyFill="1" applyBorder="1" applyAlignment="1" applyProtection="1">
      <alignment horizontal="center"/>
      <protection/>
    </xf>
    <xf numFmtId="9" fontId="21" fillId="24" borderId="0" xfId="56" applyFont="1" applyFill="1" applyBorder="1" applyAlignment="1" applyProtection="1">
      <alignment horizontal="center"/>
      <protection/>
    </xf>
    <xf numFmtId="9" fontId="5" fillId="7" borderId="14" xfId="56" applyFont="1" applyFill="1" applyBorder="1" applyAlignment="1" applyProtection="1">
      <alignment horizontal="center"/>
      <protection/>
    </xf>
    <xf numFmtId="9" fontId="5" fillId="24" borderId="14" xfId="56" applyFont="1" applyFill="1" applyBorder="1" applyAlignment="1" applyProtection="1">
      <alignment horizontal="center"/>
      <protection/>
    </xf>
    <xf numFmtId="9" fontId="0" fillId="11" borderId="0" xfId="56" applyNumberFormat="1" applyFont="1" applyFill="1" applyBorder="1" applyAlignment="1" applyProtection="1">
      <alignment horizontal="center"/>
      <protection/>
    </xf>
    <xf numFmtId="9" fontId="0" fillId="11" borderId="0" xfId="56" applyFont="1" applyFill="1" applyBorder="1" applyAlignment="1" applyProtection="1">
      <alignment horizontal="center"/>
      <protection/>
    </xf>
    <xf numFmtId="168" fontId="0" fillId="24" borderId="0" xfId="0" applyNumberFormat="1" applyFont="1" applyFill="1" applyAlignment="1" applyProtection="1">
      <alignment horizontal="center"/>
      <protection/>
    </xf>
    <xf numFmtId="168" fontId="0" fillId="24" borderId="11" xfId="0" applyNumberFormat="1" applyFont="1" applyFill="1" applyBorder="1" applyAlignment="1" applyProtection="1">
      <alignment horizontal="center"/>
      <protection/>
    </xf>
    <xf numFmtId="168" fontId="2" fillId="24" borderId="0" xfId="0" applyNumberFormat="1" applyFont="1" applyFill="1" applyBorder="1" applyAlignment="1" applyProtection="1">
      <alignment horizontal="center"/>
      <protection/>
    </xf>
    <xf numFmtId="168" fontId="0" fillId="11" borderId="0" xfId="0" applyNumberFormat="1" applyFont="1" applyFill="1" applyAlignment="1" applyProtection="1">
      <alignment horizontal="center"/>
      <protection/>
    </xf>
    <xf numFmtId="168" fontId="0" fillId="7" borderId="0" xfId="0" applyNumberFormat="1" applyFont="1" applyFill="1" applyAlignment="1" applyProtection="1">
      <alignment horizontal="center"/>
      <protection/>
    </xf>
    <xf numFmtId="175" fontId="0" fillId="7" borderId="0" xfId="41" applyNumberFormat="1" applyFont="1" applyFill="1" applyAlignment="1" applyProtection="1">
      <alignment horizontal="center"/>
      <protection/>
    </xf>
    <xf numFmtId="173" fontId="0" fillId="11" borderId="0" xfId="0" applyNumberFormat="1" applyFont="1" applyFill="1" applyBorder="1" applyAlignment="1" applyProtection="1">
      <alignment horizontal="center"/>
      <protection/>
    </xf>
    <xf numFmtId="172" fontId="0" fillId="11" borderId="0" xfId="56" applyNumberFormat="1" applyFont="1" applyFill="1" applyBorder="1" applyAlignment="1" applyProtection="1">
      <alignment horizontal="center"/>
      <protection/>
    </xf>
    <xf numFmtId="168" fontId="0" fillId="24" borderId="14" xfId="0" applyNumberFormat="1" applyFont="1" applyFill="1" applyBorder="1" applyAlignment="1" applyProtection="1">
      <alignment horizontal="center"/>
      <protection/>
    </xf>
    <xf numFmtId="9" fontId="17" fillId="7" borderId="0" xfId="56" applyFont="1" applyFill="1" applyAlignment="1" applyProtection="1">
      <alignment horizontal="center"/>
      <protection/>
    </xf>
    <xf numFmtId="168" fontId="7" fillId="24" borderId="0" xfId="0" applyNumberFormat="1" applyFont="1" applyFill="1" applyBorder="1" applyAlignment="1" applyProtection="1">
      <alignment horizontal="left"/>
      <protection/>
    </xf>
    <xf numFmtId="168" fontId="1" fillId="7" borderId="0" xfId="0" applyNumberFormat="1" applyFont="1" applyFill="1" applyBorder="1" applyAlignment="1" applyProtection="1">
      <alignment horizontal="left"/>
      <protection/>
    </xf>
    <xf numFmtId="0" fontId="0" fillId="7" borderId="0" xfId="0" applyFill="1" applyAlignment="1" applyProtection="1">
      <alignment horizontal="left"/>
      <protection/>
    </xf>
    <xf numFmtId="0" fontId="9" fillId="7" borderId="0" xfId="0" applyFont="1" applyFill="1" applyAlignment="1" applyProtection="1">
      <alignment/>
      <protection/>
    </xf>
    <xf numFmtId="0" fontId="13" fillId="24" borderId="0" xfId="0" applyFont="1" applyFill="1" applyAlignment="1" applyProtection="1">
      <alignment/>
      <protection/>
    </xf>
    <xf numFmtId="168" fontId="0" fillId="11" borderId="0" xfId="0" applyNumberFormat="1" applyFont="1" applyFill="1" applyAlignment="1" applyProtection="1">
      <alignment/>
      <protection/>
    </xf>
    <xf numFmtId="168" fontId="0" fillId="11" borderId="0" xfId="56" applyNumberFormat="1" applyFont="1" applyFill="1" applyBorder="1" applyAlignment="1" applyProtection="1">
      <alignment horizontal="center"/>
      <protection/>
    </xf>
    <xf numFmtId="168" fontId="24" fillId="7" borderId="0" xfId="0" applyNumberFormat="1" applyFont="1" applyFill="1" applyBorder="1" applyAlignment="1" applyProtection="1">
      <alignment horizontal="right"/>
      <protection/>
    </xf>
    <xf numFmtId="0" fontId="6" fillId="7" borderId="0" xfId="0" applyFont="1" applyFill="1" applyAlignment="1" applyProtection="1">
      <alignment horizontal="left"/>
      <protection/>
    </xf>
    <xf numFmtId="0" fontId="0" fillId="20" borderId="0" xfId="0" applyFont="1" applyFill="1" applyAlignment="1" applyProtection="1">
      <alignment/>
      <protection/>
    </xf>
    <xf numFmtId="0" fontId="2" fillId="20" borderId="0" xfId="0" applyFont="1" applyFill="1" applyAlignment="1" applyProtection="1">
      <alignment/>
      <protection/>
    </xf>
    <xf numFmtId="0" fontId="5" fillId="20" borderId="0" xfId="0" applyFont="1" applyFill="1" applyAlignment="1" applyProtection="1">
      <alignment/>
      <protection/>
    </xf>
    <xf numFmtId="0" fontId="0" fillId="20" borderId="0" xfId="0" applyFont="1" applyFill="1" applyAlignment="1" applyProtection="1">
      <alignment horizontal="center"/>
      <protection/>
    </xf>
    <xf numFmtId="168" fontId="0" fillId="20" borderId="0" xfId="0" applyNumberFormat="1" applyFont="1" applyFill="1" applyAlignment="1" applyProtection="1">
      <alignment/>
      <protection/>
    </xf>
    <xf numFmtId="168" fontId="0" fillId="20" borderId="0" xfId="0" applyNumberFormat="1" applyFont="1" applyFill="1" applyAlignment="1" applyProtection="1">
      <alignment horizontal="center"/>
      <protection/>
    </xf>
    <xf numFmtId="168" fontId="2" fillId="20" borderId="0" xfId="0" applyNumberFormat="1" applyFont="1" applyFill="1" applyAlignment="1" applyProtection="1">
      <alignment/>
      <protection/>
    </xf>
    <xf numFmtId="194" fontId="0" fillId="20" borderId="0" xfId="0" applyNumberFormat="1" applyFont="1" applyFill="1" applyAlignment="1" applyProtection="1">
      <alignment/>
      <protection/>
    </xf>
    <xf numFmtId="168" fontId="5" fillId="20" borderId="0" xfId="0" applyNumberFormat="1" applyFont="1" applyFill="1" applyAlignment="1" applyProtection="1">
      <alignment/>
      <protection/>
    </xf>
    <xf numFmtId="168" fontId="24" fillId="7" borderId="0" xfId="0" applyNumberFormat="1" applyFont="1" applyFill="1" applyBorder="1" applyAlignment="1" applyProtection="1">
      <alignment horizontal="left"/>
      <protection/>
    </xf>
    <xf numFmtId="0" fontId="5" fillId="24" borderId="0" xfId="0" applyFont="1" applyFill="1" applyBorder="1" applyAlignment="1" applyProtection="1">
      <alignment/>
      <protection/>
    </xf>
    <xf numFmtId="0" fontId="6" fillId="24" borderId="0" xfId="0" applyFont="1" applyFill="1" applyAlignment="1" applyProtection="1">
      <alignment horizontal="left"/>
      <protection/>
    </xf>
    <xf numFmtId="168" fontId="5" fillId="24" borderId="0" xfId="0" applyNumberFormat="1" applyFont="1" applyFill="1" applyBorder="1" applyAlignment="1" applyProtection="1">
      <alignment horizontal="center"/>
      <protection/>
    </xf>
    <xf numFmtId="168" fontId="5" fillId="24" borderId="0" xfId="0" applyNumberFormat="1" applyFont="1" applyFill="1" applyBorder="1" applyAlignment="1" applyProtection="1">
      <alignment horizontal="right"/>
      <protection/>
    </xf>
    <xf numFmtId="168" fontId="5" fillId="24" borderId="0" xfId="0" applyNumberFormat="1" applyFont="1" applyFill="1" applyBorder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7" fillId="20" borderId="0" xfId="0" applyFont="1" applyFill="1" applyAlignment="1" applyProtection="1">
      <alignment/>
      <protection/>
    </xf>
    <xf numFmtId="0" fontId="1" fillId="20" borderId="0" xfId="0" applyFont="1" applyFill="1" applyAlignment="1" applyProtection="1">
      <alignment/>
      <protection/>
    </xf>
    <xf numFmtId="0" fontId="9" fillId="20" borderId="0" xfId="0" applyFont="1" applyFill="1" applyAlignment="1" applyProtection="1">
      <alignment/>
      <protection/>
    </xf>
    <xf numFmtId="168" fontId="0" fillId="20" borderId="0" xfId="0" applyNumberFormat="1" applyFill="1" applyAlignment="1" applyProtection="1">
      <alignment/>
      <protection/>
    </xf>
    <xf numFmtId="168" fontId="7" fillId="20" borderId="0" xfId="0" applyNumberFormat="1" applyFont="1" applyFill="1" applyAlignment="1" applyProtection="1">
      <alignment/>
      <protection/>
    </xf>
    <xf numFmtId="168" fontId="1" fillId="20" borderId="0" xfId="0" applyNumberFormat="1" applyFont="1" applyFill="1" applyAlignment="1" applyProtection="1">
      <alignment/>
      <protection/>
    </xf>
    <xf numFmtId="168" fontId="9" fillId="20" borderId="0" xfId="0" applyNumberFormat="1" applyFont="1" applyFill="1" applyAlignment="1" applyProtection="1">
      <alignment/>
      <protection/>
    </xf>
    <xf numFmtId="0" fontId="1" fillId="20" borderId="0" xfId="0" applyFont="1" applyFill="1" applyAlignment="1" applyProtection="1">
      <alignment horizontal="center"/>
      <protection/>
    </xf>
    <xf numFmtId="9" fontId="5" fillId="20" borderId="0" xfId="56" applyFont="1" applyFill="1" applyAlignment="1" applyProtection="1">
      <alignment horizontal="center"/>
      <protection/>
    </xf>
    <xf numFmtId="9" fontId="0" fillId="20" borderId="0" xfId="56" applyFont="1" applyFill="1" applyAlignment="1" applyProtection="1">
      <alignment horizontal="center"/>
      <protection/>
    </xf>
    <xf numFmtId="168" fontId="1" fillId="20" borderId="0" xfId="0" applyNumberFormat="1" applyFont="1" applyFill="1" applyAlignment="1" applyProtection="1">
      <alignment horizontal="center"/>
      <protection/>
    </xf>
    <xf numFmtId="0" fontId="25" fillId="7" borderId="0" xfId="0" applyFont="1" applyFill="1" applyBorder="1" applyAlignment="1" applyProtection="1">
      <alignment horizontal="left"/>
      <protection/>
    </xf>
    <xf numFmtId="0" fontId="25" fillId="7" borderId="0" xfId="0" applyFont="1" applyFill="1" applyAlignment="1" applyProtection="1">
      <alignment horizontal="left"/>
      <protection/>
    </xf>
    <xf numFmtId="0" fontId="26" fillId="7" borderId="0" xfId="0" applyFont="1" applyFill="1" applyAlignment="1" applyProtection="1">
      <alignment horizontal="left"/>
      <protection/>
    </xf>
    <xf numFmtId="9" fontId="25" fillId="7" borderId="0" xfId="56" applyFont="1" applyFill="1" applyBorder="1" applyAlignment="1" applyProtection="1">
      <alignment horizontal="left"/>
      <protection/>
    </xf>
    <xf numFmtId="0" fontId="0" fillId="7" borderId="0" xfId="0" applyFont="1" applyFill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1" fillId="7" borderId="0" xfId="0" applyFont="1" applyFill="1" applyAlignment="1" applyProtection="1">
      <alignment horizontal="left"/>
      <protection/>
    </xf>
    <xf numFmtId="168" fontId="18" fillId="11" borderId="0" xfId="0" applyNumberFormat="1" applyFont="1" applyFill="1" applyBorder="1" applyAlignment="1" applyProtection="1">
      <alignment horizontal="center"/>
      <protection/>
    </xf>
    <xf numFmtId="168" fontId="0" fillId="24" borderId="0" xfId="0" applyNumberFormat="1" applyFont="1" applyFill="1" applyBorder="1" applyAlignment="1" applyProtection="1">
      <alignment/>
      <protection locked="0"/>
    </xf>
    <xf numFmtId="168" fontId="5" fillId="24" borderId="0" xfId="0" applyNumberFormat="1" applyFont="1" applyFill="1" applyBorder="1" applyAlignment="1" applyProtection="1">
      <alignment/>
      <protection locked="0"/>
    </xf>
    <xf numFmtId="168" fontId="0" fillId="24" borderId="0" xfId="0" applyNumberFormat="1" applyFont="1" applyFill="1" applyBorder="1" applyAlignment="1" applyProtection="1">
      <alignment/>
      <protection locked="0"/>
    </xf>
    <xf numFmtId="168" fontId="0" fillId="24" borderId="0" xfId="0" applyNumberFormat="1" applyFill="1" applyBorder="1" applyAlignment="1" applyProtection="1">
      <alignment/>
      <protection locked="0"/>
    </xf>
    <xf numFmtId="168" fontId="0" fillId="24" borderId="0" xfId="41" applyNumberFormat="1" applyFont="1" applyFill="1" applyBorder="1" applyAlignment="1" applyProtection="1">
      <alignment/>
      <protection locked="0"/>
    </xf>
    <xf numFmtId="9" fontId="16" fillId="20" borderId="0" xfId="56" applyFont="1" applyFill="1" applyAlignment="1" applyProtection="1">
      <alignment/>
      <protection/>
    </xf>
    <xf numFmtId="9" fontId="0" fillId="7" borderId="0" xfId="56" applyFont="1" applyFill="1" applyAlignment="1" applyProtection="1">
      <alignment horizontal="center"/>
      <protection/>
    </xf>
    <xf numFmtId="168" fontId="6" fillId="11" borderId="0" xfId="0" applyNumberFormat="1" applyFont="1" applyFill="1" applyBorder="1" applyAlignment="1" applyProtection="1">
      <alignment horizontal="left"/>
      <protection/>
    </xf>
    <xf numFmtId="168" fontId="0" fillId="7" borderId="0" xfId="0" applyNumberFormat="1" applyFont="1" applyFill="1" applyBorder="1" applyAlignment="1" applyProtection="1">
      <alignment horizontal="left"/>
      <protection/>
    </xf>
    <xf numFmtId="168" fontId="0" fillId="20" borderId="0" xfId="0" applyNumberFormat="1" applyFill="1" applyAlignment="1" applyProtection="1">
      <alignment horizontal="center"/>
      <protection/>
    </xf>
    <xf numFmtId="168" fontId="0" fillId="24" borderId="11" xfId="0" applyNumberFormat="1" applyFill="1" applyBorder="1" applyAlignment="1" applyProtection="1">
      <alignment horizontal="center"/>
      <protection/>
    </xf>
    <xf numFmtId="168" fontId="0" fillId="24" borderId="0" xfId="0" applyNumberFormat="1" applyFill="1" applyBorder="1" applyAlignment="1" applyProtection="1">
      <alignment horizontal="center"/>
      <protection/>
    </xf>
    <xf numFmtId="168" fontId="7" fillId="24" borderId="0" xfId="0" applyNumberFormat="1" applyFont="1" applyFill="1" applyBorder="1" applyAlignment="1" applyProtection="1">
      <alignment horizontal="center"/>
      <protection/>
    </xf>
    <xf numFmtId="168" fontId="0" fillId="7" borderId="0" xfId="0" applyNumberFormat="1" applyFill="1" applyBorder="1" applyAlignment="1" applyProtection="1">
      <alignment horizontal="center"/>
      <protection/>
    </xf>
    <xf numFmtId="0" fontId="0" fillId="7" borderId="0" xfId="0" applyFill="1" applyAlignment="1" applyProtection="1">
      <alignment horizontal="center"/>
      <protection/>
    </xf>
    <xf numFmtId="168" fontId="23" fillId="7" borderId="0" xfId="0" applyNumberFormat="1" applyFont="1" applyFill="1" applyBorder="1" applyAlignment="1" applyProtection="1">
      <alignment horizontal="center"/>
      <protection/>
    </xf>
    <xf numFmtId="175" fontId="23" fillId="7" borderId="0" xfId="41" applyNumberFormat="1" applyFont="1" applyFill="1" applyBorder="1" applyAlignment="1" applyProtection="1">
      <alignment horizontal="center"/>
      <protection/>
    </xf>
    <xf numFmtId="168" fontId="27" fillId="7" borderId="0" xfId="0" applyNumberFormat="1" applyFont="1" applyFill="1" applyBorder="1" applyAlignment="1" applyProtection="1">
      <alignment horizontal="center"/>
      <protection/>
    </xf>
    <xf numFmtId="172" fontId="5" fillId="7" borderId="0" xfId="56" applyNumberFormat="1" applyFont="1" applyFill="1" applyBorder="1" applyAlignment="1" applyProtection="1">
      <alignment horizontal="center"/>
      <protection/>
    </xf>
    <xf numFmtId="0" fontId="5" fillId="7" borderId="0" xfId="0" applyFont="1" applyFill="1" applyAlignment="1" applyProtection="1">
      <alignment horizontal="center"/>
      <protection/>
    </xf>
    <xf numFmtId="168" fontId="0" fillId="24" borderId="14" xfId="0" applyNumberFormat="1" applyFill="1" applyBorder="1" applyAlignment="1" applyProtection="1">
      <alignment horizontal="center"/>
      <protection/>
    </xf>
    <xf numFmtId="168" fontId="0" fillId="24" borderId="0" xfId="0" applyNumberFormat="1" applyFill="1" applyAlignment="1" applyProtection="1">
      <alignment horizontal="center"/>
      <protection/>
    </xf>
    <xf numFmtId="168" fontId="0" fillId="20" borderId="0" xfId="0" applyNumberFormat="1" applyFont="1" applyFill="1" applyAlignment="1" applyProtection="1">
      <alignment horizontal="left"/>
      <protection/>
    </xf>
    <xf numFmtId="168" fontId="0" fillId="24" borderId="11" xfId="0" applyNumberFormat="1" applyFont="1" applyFill="1" applyBorder="1" applyAlignment="1" applyProtection="1">
      <alignment horizontal="left"/>
      <protection/>
    </xf>
    <xf numFmtId="168" fontId="0" fillId="24" borderId="0" xfId="0" applyNumberFormat="1" applyFont="1" applyFill="1" applyBorder="1" applyAlignment="1" applyProtection="1">
      <alignment horizontal="left"/>
      <protection/>
    </xf>
    <xf numFmtId="168" fontId="0" fillId="11" borderId="0" xfId="0" applyNumberFormat="1" applyFont="1" applyFill="1" applyBorder="1" applyAlignment="1" applyProtection="1">
      <alignment horizontal="left"/>
      <protection/>
    </xf>
    <xf numFmtId="168" fontId="1" fillId="11" borderId="0" xfId="0" applyNumberFormat="1" applyFont="1" applyFill="1" applyBorder="1" applyAlignment="1" applyProtection="1">
      <alignment horizontal="left"/>
      <protection/>
    </xf>
    <xf numFmtId="0" fontId="1" fillId="7" borderId="0" xfId="0" applyFont="1" applyFill="1" applyBorder="1" applyAlignment="1" applyProtection="1">
      <alignment horizontal="left"/>
      <protection/>
    </xf>
    <xf numFmtId="168" fontId="5" fillId="11" borderId="0" xfId="0" applyNumberFormat="1" applyFont="1" applyFill="1" applyBorder="1" applyAlignment="1" applyProtection="1">
      <alignment horizontal="left"/>
      <protection/>
    </xf>
    <xf numFmtId="168" fontId="0" fillId="24" borderId="0" xfId="0" applyNumberFormat="1" applyFont="1" applyFill="1" applyBorder="1" applyAlignment="1" applyProtection="1">
      <alignment horizontal="left"/>
      <protection locked="0"/>
    </xf>
    <xf numFmtId="168" fontId="1" fillId="22" borderId="0" xfId="0" applyNumberFormat="1" applyFont="1" applyFill="1" applyAlignment="1" applyProtection="1">
      <alignment horizontal="left"/>
      <protection locked="0"/>
    </xf>
    <xf numFmtId="168" fontId="1" fillId="22" borderId="0" xfId="0" applyNumberFormat="1" applyFont="1" applyFill="1" applyBorder="1" applyAlignment="1" applyProtection="1">
      <alignment horizontal="left"/>
      <protection locked="0"/>
    </xf>
    <xf numFmtId="168" fontId="0" fillId="24" borderId="14" xfId="0" applyNumberFormat="1" applyFont="1" applyFill="1" applyBorder="1" applyAlignment="1" applyProtection="1">
      <alignment horizontal="left"/>
      <protection/>
    </xf>
    <xf numFmtId="168" fontId="0" fillId="24" borderId="0" xfId="0" applyNumberFormat="1" applyFont="1" applyFill="1" applyAlignment="1" applyProtection="1">
      <alignment horizontal="left"/>
      <protection/>
    </xf>
    <xf numFmtId="168" fontId="6" fillId="24" borderId="0" xfId="0" applyNumberFormat="1" applyFont="1" applyFill="1" applyBorder="1" applyAlignment="1" applyProtection="1">
      <alignment horizontal="center"/>
      <protection/>
    </xf>
    <xf numFmtId="9" fontId="17" fillId="24" borderId="0" xfId="0" applyNumberFormat="1" applyFont="1" applyFill="1" applyBorder="1" applyAlignment="1" applyProtection="1">
      <alignment horizontal="center"/>
      <protection/>
    </xf>
    <xf numFmtId="168" fontId="17" fillId="24" borderId="0" xfId="0" applyNumberFormat="1" applyFont="1" applyFill="1" applyBorder="1" applyAlignment="1" applyProtection="1">
      <alignment horizontal="center"/>
      <protection/>
    </xf>
    <xf numFmtId="175" fontId="1" fillId="11" borderId="0" xfId="41" applyNumberFormat="1" applyFont="1" applyFill="1" applyAlignment="1" applyProtection="1">
      <alignment/>
      <protection/>
    </xf>
    <xf numFmtId="168" fontId="1" fillId="7" borderId="0" xfId="0" applyNumberFormat="1" applyFont="1" applyFill="1" applyAlignment="1" applyProtection="1">
      <alignment/>
      <protection/>
    </xf>
    <xf numFmtId="175" fontId="1" fillId="7" borderId="0" xfId="41" applyNumberFormat="1" applyFont="1" applyFill="1" applyBorder="1" applyAlignment="1" applyProtection="1">
      <alignment horizontal="center"/>
      <protection/>
    </xf>
    <xf numFmtId="168" fontId="1" fillId="7" borderId="0" xfId="0" applyNumberFormat="1" applyFont="1" applyFill="1" applyAlignment="1" applyProtection="1">
      <alignment horizontal="center"/>
      <protection/>
    </xf>
    <xf numFmtId="168" fontId="0" fillId="22" borderId="0" xfId="0" applyNumberFormat="1" applyFont="1" applyFill="1" applyBorder="1" applyAlignment="1" applyProtection="1">
      <alignment horizontal="center"/>
      <protection locked="0"/>
    </xf>
    <xf numFmtId="168" fontId="1" fillId="24" borderId="0" xfId="0" applyNumberFormat="1" applyFont="1" applyFill="1" applyBorder="1" applyAlignment="1" applyProtection="1">
      <alignment horizontal="center"/>
      <protection/>
    </xf>
    <xf numFmtId="9" fontId="22" fillId="24" borderId="0" xfId="56" applyFont="1" applyFill="1" applyBorder="1" applyAlignment="1" applyProtection="1">
      <alignment horizontal="center"/>
      <protection/>
    </xf>
    <xf numFmtId="0" fontId="0" fillId="24" borderId="0" xfId="0" applyFill="1" applyAlignment="1" applyProtection="1">
      <alignment horizontal="left"/>
      <protection/>
    </xf>
    <xf numFmtId="168" fontId="5" fillId="7" borderId="0" xfId="0" applyNumberFormat="1" applyFont="1" applyFill="1" applyBorder="1" applyAlignment="1" applyProtection="1" quotePrefix="1">
      <alignment horizontal="left" indent="1"/>
      <protection/>
    </xf>
    <xf numFmtId="9" fontId="6" fillId="11" borderId="0" xfId="56" applyFont="1" applyFill="1" applyBorder="1" applyAlignment="1" applyProtection="1">
      <alignment horizontal="center"/>
      <protection/>
    </xf>
    <xf numFmtId="9" fontId="6" fillId="11" borderId="0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dxfs count="2">
    <dxf/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2</xdr:row>
      <xdr:rowOff>104775</xdr:rowOff>
    </xdr:from>
    <xdr:to>
      <xdr:col>12</xdr:col>
      <xdr:colOff>0</xdr:colOff>
      <xdr:row>5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438150"/>
          <a:ext cx="15049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104775</xdr:rowOff>
    </xdr:from>
    <xdr:to>
      <xdr:col>7</xdr:col>
      <xdr:colOff>371475</xdr:colOff>
      <xdr:row>6</xdr:row>
      <xdr:rowOff>28575</xdr:rowOff>
    </xdr:to>
    <xdr:pic>
      <xdr:nvPicPr>
        <xdr:cNvPr id="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600075"/>
          <a:ext cx="15049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1104900</xdr:colOff>
      <xdr:row>2</xdr:row>
      <xdr:rowOff>57150</xdr:rowOff>
    </xdr:from>
    <xdr:to>
      <xdr:col>8</xdr:col>
      <xdr:colOff>114300</xdr:colOff>
      <xdr:row>5</xdr:row>
      <xdr:rowOff>0</xdr:rowOff>
    </xdr:to>
    <xdr:pic>
      <xdr:nvPicPr>
        <xdr:cNvPr id="1" name="Picture 3" descr="vosabb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390525"/>
          <a:ext cx="1504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38100</xdr:rowOff>
    </xdr:from>
    <xdr:to>
      <xdr:col>7</xdr:col>
      <xdr:colOff>133350</xdr:colOff>
      <xdr:row>4</xdr:row>
      <xdr:rowOff>142875</xdr:rowOff>
    </xdr:to>
    <xdr:pic>
      <xdr:nvPicPr>
        <xdr:cNvPr id="1" name="Picture 2" descr="vosabb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371475"/>
          <a:ext cx="1504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3486150</xdr:colOff>
      <xdr:row>14</xdr:row>
      <xdr:rowOff>38100</xdr:rowOff>
    </xdr:from>
    <xdr:to>
      <xdr:col>3</xdr:col>
      <xdr:colOff>3562350</xdr:colOff>
      <xdr:row>15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4229100" y="240030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3695700</xdr:colOff>
      <xdr:row>8</xdr:row>
      <xdr:rowOff>76200</xdr:rowOff>
    </xdr:from>
    <xdr:to>
      <xdr:col>3</xdr:col>
      <xdr:colOff>3695700</xdr:colOff>
      <xdr:row>14</xdr:row>
      <xdr:rowOff>133350</xdr:rowOff>
    </xdr:to>
    <xdr:sp>
      <xdr:nvSpPr>
        <xdr:cNvPr id="3" name="Line 4"/>
        <xdr:cNvSpPr>
          <a:spLocks/>
        </xdr:cNvSpPr>
      </xdr:nvSpPr>
      <xdr:spPr>
        <a:xfrm flipV="1">
          <a:off x="4438650" y="1466850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3705225</xdr:colOff>
      <xdr:row>8</xdr:row>
      <xdr:rowOff>76200</xdr:rowOff>
    </xdr:from>
    <xdr:to>
      <xdr:col>5</xdr:col>
      <xdr:colOff>28575</xdr:colOff>
      <xdr:row>8</xdr:row>
      <xdr:rowOff>76200</xdr:rowOff>
    </xdr:to>
    <xdr:sp>
      <xdr:nvSpPr>
        <xdr:cNvPr id="4" name="Line 5"/>
        <xdr:cNvSpPr>
          <a:spLocks/>
        </xdr:cNvSpPr>
      </xdr:nvSpPr>
      <xdr:spPr>
        <a:xfrm>
          <a:off x="4448175" y="14668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3619500</xdr:colOff>
      <xdr:row>14</xdr:row>
      <xdr:rowOff>133350</xdr:rowOff>
    </xdr:from>
    <xdr:to>
      <xdr:col>3</xdr:col>
      <xdr:colOff>3695700</xdr:colOff>
      <xdr:row>14</xdr:row>
      <xdr:rowOff>133350</xdr:rowOff>
    </xdr:to>
    <xdr:sp>
      <xdr:nvSpPr>
        <xdr:cNvPr id="5" name="Line 6"/>
        <xdr:cNvSpPr>
          <a:spLocks/>
        </xdr:cNvSpPr>
      </xdr:nvSpPr>
      <xdr:spPr>
        <a:xfrm>
          <a:off x="4362450" y="24955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647700</xdr:colOff>
      <xdr:row>3</xdr:row>
      <xdr:rowOff>0</xdr:rowOff>
    </xdr:from>
    <xdr:to>
      <xdr:col>12</xdr:col>
      <xdr:colOff>85725</xdr:colOff>
      <xdr:row>6</xdr:row>
      <xdr:rowOff>9525</xdr:rowOff>
    </xdr:to>
    <xdr:pic>
      <xdr:nvPicPr>
        <xdr:cNvPr id="1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495300"/>
          <a:ext cx="13335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1"/>
  <sheetViews>
    <sheetView tabSelected="1" zoomScale="85" zoomScaleNormal="85" zoomScalePageLayoutView="0" workbookViewId="0" topLeftCell="A1">
      <selection activeCell="F19" sqref="F19"/>
    </sheetView>
  </sheetViews>
  <sheetFormatPr defaultColWidth="9.140625" defaultRowHeight="12.75"/>
  <cols>
    <col min="1" max="1" width="5.7109375" style="261" customWidth="1"/>
    <col min="2" max="3" width="2.7109375" style="85" customWidth="1"/>
    <col min="4" max="4" width="35.7109375" style="85" customWidth="1"/>
    <col min="5" max="5" width="13.140625" style="85" customWidth="1"/>
    <col min="6" max="6" width="6.7109375" style="219" customWidth="1"/>
    <col min="7" max="8" width="2.7109375" style="85" customWidth="1"/>
    <col min="9" max="9" width="35.7109375" style="125" customWidth="1"/>
    <col min="10" max="10" width="13.28125" style="125" customWidth="1"/>
    <col min="11" max="11" width="6.7109375" style="195" customWidth="1"/>
    <col min="12" max="13" width="2.7109375" style="86" customWidth="1"/>
    <col min="14" max="23" width="10.7109375" style="265" customWidth="1"/>
    <col min="24" max="35" width="10.7109375" style="85" customWidth="1"/>
    <col min="36" max="16384" width="9.140625" style="85" customWidth="1"/>
  </cols>
  <sheetData>
    <row r="1" spans="2:13" ht="13.5" thickBot="1">
      <c r="B1" s="261"/>
      <c r="C1" s="261"/>
      <c r="D1" s="261"/>
      <c r="E1" s="261"/>
      <c r="F1" s="270"/>
      <c r="G1" s="261"/>
      <c r="H1" s="261"/>
      <c r="I1" s="250"/>
      <c r="J1" s="250"/>
      <c r="K1" s="271"/>
      <c r="L1" s="265"/>
      <c r="M1" s="265"/>
    </row>
    <row r="2" spans="2:13" ht="12.75">
      <c r="B2" s="114"/>
      <c r="C2" s="113"/>
      <c r="D2" s="113"/>
      <c r="E2" s="113"/>
      <c r="F2" s="220"/>
      <c r="G2" s="113"/>
      <c r="H2" s="113"/>
      <c r="I2" s="126"/>
      <c r="J2" s="126"/>
      <c r="K2" s="196"/>
      <c r="L2" s="112"/>
      <c r="M2" s="111"/>
    </row>
    <row r="3" spans="2:13" ht="12.75">
      <c r="B3" s="94"/>
      <c r="C3" s="93"/>
      <c r="D3" s="93"/>
      <c r="E3" s="93"/>
      <c r="F3" s="221"/>
      <c r="G3" s="93"/>
      <c r="H3" s="93"/>
      <c r="I3" s="128"/>
      <c r="J3" s="128"/>
      <c r="K3" s="197"/>
      <c r="L3" s="92"/>
      <c r="M3" s="91"/>
    </row>
    <row r="4" spans="1:23" s="107" customFormat="1" ht="18.75">
      <c r="A4" s="262"/>
      <c r="B4" s="5"/>
      <c r="C4" s="20" t="s">
        <v>86</v>
      </c>
      <c r="D4" s="7"/>
      <c r="E4" s="7"/>
      <c r="F4" s="222"/>
      <c r="G4" s="7"/>
      <c r="H4" s="7"/>
      <c r="I4" s="110"/>
      <c r="J4" s="110"/>
      <c r="K4" s="198"/>
      <c r="L4" s="110"/>
      <c r="M4" s="109"/>
      <c r="N4" s="266"/>
      <c r="O4" s="266"/>
      <c r="P4" s="266"/>
      <c r="Q4" s="266"/>
      <c r="R4" s="266"/>
      <c r="S4" s="266"/>
      <c r="T4" s="266"/>
      <c r="U4" s="266"/>
      <c r="V4" s="266"/>
      <c r="W4" s="266"/>
    </row>
    <row r="5" spans="2:13" ht="14.25">
      <c r="B5" s="94"/>
      <c r="C5" s="241"/>
      <c r="D5" s="93"/>
      <c r="E5" s="93"/>
      <c r="F5" s="221"/>
      <c r="G5" s="93"/>
      <c r="H5" s="93"/>
      <c r="I5" s="128"/>
      <c r="J5" s="128"/>
      <c r="K5" s="197"/>
      <c r="L5" s="92"/>
      <c r="M5" s="91"/>
    </row>
    <row r="6" spans="2:13" ht="12.75">
      <c r="B6" s="94"/>
      <c r="C6" s="93"/>
      <c r="D6" s="93"/>
      <c r="E6" s="93"/>
      <c r="F6" s="221"/>
      <c r="G6" s="93"/>
      <c r="H6" s="93"/>
      <c r="I6" s="128"/>
      <c r="J6" s="128"/>
      <c r="K6" s="197"/>
      <c r="L6" s="92"/>
      <c r="M6" s="91"/>
    </row>
    <row r="7" spans="2:13" ht="12.75">
      <c r="B7" s="94"/>
      <c r="C7" s="93"/>
      <c r="D7" s="93"/>
      <c r="E7" s="93"/>
      <c r="F7" s="221"/>
      <c r="G7" s="93"/>
      <c r="H7" s="93"/>
      <c r="I7" s="128"/>
      <c r="J7" s="128"/>
      <c r="K7" s="197"/>
      <c r="L7" s="92"/>
      <c r="M7" s="91"/>
    </row>
    <row r="8" spans="2:13" ht="12.75">
      <c r="B8" s="94"/>
      <c r="C8" s="60"/>
      <c r="D8" s="60"/>
      <c r="E8" s="60"/>
      <c r="F8" s="194"/>
      <c r="G8" s="60"/>
      <c r="H8" s="60"/>
      <c r="I8" s="130"/>
      <c r="J8" s="130"/>
      <c r="K8" s="199"/>
      <c r="L8" s="72"/>
      <c r="M8" s="91"/>
    </row>
    <row r="9" spans="1:23" s="175" customFormat="1" ht="12.75">
      <c r="A9" s="269"/>
      <c r="B9" s="172"/>
      <c r="C9" s="173"/>
      <c r="D9" s="173" t="s">
        <v>87</v>
      </c>
      <c r="E9" s="173"/>
      <c r="F9" s="192"/>
      <c r="G9" s="173"/>
      <c r="H9" s="173"/>
      <c r="I9" s="147" t="s">
        <v>88</v>
      </c>
      <c r="J9" s="147"/>
      <c r="K9" s="200"/>
      <c r="L9" s="147"/>
      <c r="M9" s="174"/>
      <c r="N9" s="272"/>
      <c r="O9" s="272"/>
      <c r="P9" s="272"/>
      <c r="Q9" s="272"/>
      <c r="R9" s="272"/>
      <c r="S9" s="272"/>
      <c r="T9" s="272"/>
      <c r="U9" s="272"/>
      <c r="V9" s="272"/>
      <c r="W9" s="272"/>
    </row>
    <row r="10" spans="2:13" ht="13.5" thickBot="1">
      <c r="B10" s="94"/>
      <c r="C10" s="60"/>
      <c r="D10" s="176"/>
      <c r="E10" s="176"/>
      <c r="F10" s="223"/>
      <c r="G10" s="176"/>
      <c r="H10" s="176"/>
      <c r="I10" s="177"/>
      <c r="J10" s="177"/>
      <c r="K10" s="201"/>
      <c r="L10" s="72"/>
      <c r="M10" s="91"/>
    </row>
    <row r="11" spans="2:13" ht="12.75">
      <c r="B11" s="94"/>
      <c r="C11" s="60"/>
      <c r="D11" s="60"/>
      <c r="E11" s="60"/>
      <c r="F11" s="194"/>
      <c r="G11" s="60"/>
      <c r="H11" s="178"/>
      <c r="I11" s="130"/>
      <c r="J11" s="130"/>
      <c r="K11" s="199"/>
      <c r="L11" s="72"/>
      <c r="M11" s="91"/>
    </row>
    <row r="12" spans="2:13" ht="12.75">
      <c r="B12" s="94"/>
      <c r="C12" s="60"/>
      <c r="D12" s="60" t="s">
        <v>98</v>
      </c>
      <c r="E12" s="281">
        <v>16770000</v>
      </c>
      <c r="F12" s="194">
        <f>E12/$E$21</f>
        <v>0.9229499174463401</v>
      </c>
      <c r="G12" s="185"/>
      <c r="H12" s="186"/>
      <c r="I12" s="187" t="s">
        <v>109</v>
      </c>
      <c r="J12" s="281">
        <v>15000000</v>
      </c>
      <c r="K12" s="194">
        <f>J12/$J$21</f>
        <v>0.8285004142502072</v>
      </c>
      <c r="L12" s="72"/>
      <c r="M12" s="91"/>
    </row>
    <row r="13" spans="2:13" ht="12.75">
      <c r="B13" s="94"/>
      <c r="C13" s="60"/>
      <c r="D13" s="171" t="s">
        <v>100</v>
      </c>
      <c r="E13" s="282">
        <v>2435000</v>
      </c>
      <c r="F13" s="194"/>
      <c r="G13" s="188"/>
      <c r="H13" s="189"/>
      <c r="I13" s="188" t="s">
        <v>104</v>
      </c>
      <c r="J13" s="283">
        <v>290000</v>
      </c>
      <c r="K13" s="194">
        <f>J13/$J$21</f>
        <v>0.016017674675504006</v>
      </c>
      <c r="L13" s="72"/>
      <c r="M13" s="91"/>
    </row>
    <row r="14" spans="2:13" ht="12.75">
      <c r="B14" s="94"/>
      <c r="C14" s="60"/>
      <c r="D14" s="184" t="s">
        <v>110</v>
      </c>
      <c r="E14" s="283">
        <v>890000</v>
      </c>
      <c r="F14" s="194">
        <f>E14/$E$21</f>
        <v>0.04898183819482664</v>
      </c>
      <c r="G14" s="188"/>
      <c r="H14" s="189"/>
      <c r="I14" s="188" t="s">
        <v>105</v>
      </c>
      <c r="J14" s="283">
        <v>1715000</v>
      </c>
      <c r="K14" s="194">
        <f>J14/$J$21</f>
        <v>0.09472521402927368</v>
      </c>
      <c r="L14" s="72"/>
      <c r="M14" s="91"/>
    </row>
    <row r="15" spans="2:13" ht="12.75">
      <c r="B15" s="94"/>
      <c r="C15" s="60"/>
      <c r="D15" s="184" t="s">
        <v>111</v>
      </c>
      <c r="E15" s="283"/>
      <c r="F15" s="194">
        <f>E15/$E$21</f>
        <v>0</v>
      </c>
      <c r="G15" s="188"/>
      <c r="H15" s="189"/>
      <c r="I15" s="188" t="s">
        <v>106</v>
      </c>
      <c r="J15" s="283">
        <v>1100000</v>
      </c>
      <c r="K15" s="194">
        <f>J15/$J$21</f>
        <v>0.06075669704501519</v>
      </c>
      <c r="L15" s="72"/>
      <c r="M15" s="91"/>
    </row>
    <row r="16" spans="2:13" ht="12.75">
      <c r="B16" s="94"/>
      <c r="C16" s="60"/>
      <c r="D16" s="184" t="s">
        <v>112</v>
      </c>
      <c r="E16" s="283"/>
      <c r="F16" s="194">
        <f>E16/$E$21</f>
        <v>0</v>
      </c>
      <c r="G16" s="188"/>
      <c r="H16" s="189"/>
      <c r="I16" s="190"/>
      <c r="J16" s="190"/>
      <c r="K16" s="199"/>
      <c r="L16" s="72"/>
      <c r="M16" s="91"/>
    </row>
    <row r="17" spans="2:13" ht="12.75">
      <c r="B17" s="94"/>
      <c r="C17" s="60"/>
      <c r="D17" s="184" t="s">
        <v>99</v>
      </c>
      <c r="E17" s="283">
        <v>300000</v>
      </c>
      <c r="F17" s="194">
        <f>E17/$E$21</f>
        <v>0.01651073197578426</v>
      </c>
      <c r="G17" s="188"/>
      <c r="H17" s="189"/>
      <c r="I17" s="151"/>
      <c r="J17" s="151"/>
      <c r="K17" s="287"/>
      <c r="L17" s="72"/>
      <c r="M17" s="91"/>
    </row>
    <row r="18" spans="2:13" ht="12.75">
      <c r="B18" s="94"/>
      <c r="C18" s="60"/>
      <c r="D18" s="60"/>
      <c r="E18" s="60"/>
      <c r="F18" s="194"/>
      <c r="G18" s="188"/>
      <c r="H18" s="189"/>
      <c r="I18" s="151"/>
      <c r="J18" s="151"/>
      <c r="K18" s="287"/>
      <c r="L18" s="72"/>
      <c r="M18" s="91"/>
    </row>
    <row r="19" spans="2:13" ht="12.75">
      <c r="B19" s="94"/>
      <c r="C19" s="60"/>
      <c r="D19" s="60" t="s">
        <v>170</v>
      </c>
      <c r="E19" s="284">
        <v>210000</v>
      </c>
      <c r="F19" s="194">
        <f>E19/$E$21</f>
        <v>0.011557512383048982</v>
      </c>
      <c r="G19" s="188"/>
      <c r="H19" s="189"/>
      <c r="I19" s="130" t="s">
        <v>173</v>
      </c>
      <c r="J19" s="284">
        <v>0</v>
      </c>
      <c r="K19" s="194">
        <f>J19/$J$21</f>
        <v>0</v>
      </c>
      <c r="L19" s="72"/>
      <c r="M19" s="91"/>
    </row>
    <row r="20" spans="2:13" ht="12.75">
      <c r="B20" s="94"/>
      <c r="C20" s="60"/>
      <c r="D20" s="60"/>
      <c r="E20" s="60"/>
      <c r="F20" s="194"/>
      <c r="G20" s="60"/>
      <c r="H20" s="179"/>
      <c r="I20" s="130"/>
      <c r="J20" s="130"/>
      <c r="K20" s="199"/>
      <c r="L20" s="72"/>
      <c r="M20" s="91"/>
    </row>
    <row r="21" spans="2:13" ht="12.75">
      <c r="B21" s="94"/>
      <c r="C21" s="60"/>
      <c r="D21" s="11" t="s">
        <v>101</v>
      </c>
      <c r="E21" s="74">
        <f>E12+SUM(E14:E17)+E19</f>
        <v>18170000</v>
      </c>
      <c r="F21" s="192"/>
      <c r="G21" s="60"/>
      <c r="H21" s="179"/>
      <c r="I21" s="97" t="s">
        <v>107</v>
      </c>
      <c r="J21" s="182">
        <f>SUM(J12:J19)</f>
        <v>18105000</v>
      </c>
      <c r="K21" s="200"/>
      <c r="L21" s="72"/>
      <c r="M21" s="91"/>
    </row>
    <row r="22" spans="2:13" ht="12.75">
      <c r="B22" s="94"/>
      <c r="C22" s="60"/>
      <c r="D22" s="60"/>
      <c r="E22" s="60"/>
      <c r="F22" s="194"/>
      <c r="G22" s="60"/>
      <c r="H22" s="179"/>
      <c r="I22" s="151"/>
      <c r="J22" s="151"/>
      <c r="K22" s="287"/>
      <c r="L22" s="72"/>
      <c r="M22" s="91"/>
    </row>
    <row r="23" spans="1:23" s="23" customFormat="1" ht="12.75">
      <c r="A23" s="263"/>
      <c r="B23" s="12"/>
      <c r="C23" s="11"/>
      <c r="D23" s="60"/>
      <c r="E23" s="60"/>
      <c r="F23" s="194"/>
      <c r="G23" s="11"/>
      <c r="H23" s="180"/>
      <c r="I23" s="22"/>
      <c r="J23" s="22"/>
      <c r="K23" s="22"/>
      <c r="L23" s="97"/>
      <c r="M23" s="96"/>
      <c r="N23" s="267"/>
      <c r="O23" s="267"/>
      <c r="P23" s="267"/>
      <c r="Q23" s="267"/>
      <c r="R23" s="267"/>
      <c r="S23" s="267"/>
      <c r="T23" s="267"/>
      <c r="U23" s="267"/>
      <c r="V23" s="267"/>
      <c r="W23" s="267"/>
    </row>
    <row r="24" spans="2:13" ht="12.75">
      <c r="B24" s="94"/>
      <c r="C24" s="60"/>
      <c r="D24" s="11" t="s">
        <v>103</v>
      </c>
      <c r="E24" s="74">
        <f>E21-J21</f>
        <v>65000</v>
      </c>
      <c r="F24" s="194"/>
      <c r="G24" s="60"/>
      <c r="H24" s="179"/>
      <c r="I24" s="130"/>
      <c r="J24" s="130"/>
      <c r="K24" s="199"/>
      <c r="L24" s="72"/>
      <c r="M24" s="91"/>
    </row>
    <row r="25" spans="2:13" ht="12.75">
      <c r="B25" s="94"/>
      <c r="C25" s="60"/>
      <c r="D25" s="60"/>
      <c r="E25" s="60"/>
      <c r="F25" s="194"/>
      <c r="G25" s="60"/>
      <c r="H25" s="60"/>
      <c r="I25" s="130"/>
      <c r="J25" s="130"/>
      <c r="K25" s="199"/>
      <c r="L25" s="72"/>
      <c r="M25" s="91"/>
    </row>
    <row r="26" spans="2:13" ht="12.75">
      <c r="B26" s="94"/>
      <c r="C26" s="93"/>
      <c r="D26" s="93"/>
      <c r="E26" s="93"/>
      <c r="F26" s="221"/>
      <c r="G26" s="93"/>
      <c r="H26" s="93"/>
      <c r="I26" s="128"/>
      <c r="J26" s="128"/>
      <c r="K26" s="197"/>
      <c r="L26" s="92"/>
      <c r="M26" s="91"/>
    </row>
    <row r="27" spans="2:13" ht="12.75">
      <c r="B27" s="94"/>
      <c r="C27" s="93"/>
      <c r="D27" s="93"/>
      <c r="E27" s="93"/>
      <c r="F27" s="221"/>
      <c r="G27" s="93"/>
      <c r="H27" s="93"/>
      <c r="I27" s="128"/>
      <c r="J27" s="128"/>
      <c r="K27" s="197"/>
      <c r="L27" s="92"/>
      <c r="M27" s="91"/>
    </row>
    <row r="28" spans="2:13" ht="12.75">
      <c r="B28" s="94"/>
      <c r="C28" s="93"/>
      <c r="D28" s="93"/>
      <c r="E28" s="93"/>
      <c r="F28" s="221"/>
      <c r="G28" s="93"/>
      <c r="H28" s="93"/>
      <c r="I28" s="128"/>
      <c r="J28" s="128"/>
      <c r="K28" s="197"/>
      <c r="L28" s="92"/>
      <c r="M28" s="91"/>
    </row>
    <row r="29" spans="2:13" ht="12.75">
      <c r="B29" s="94"/>
      <c r="C29" s="60"/>
      <c r="D29" s="60"/>
      <c r="E29" s="60"/>
      <c r="F29" s="194"/>
      <c r="G29" s="60"/>
      <c r="H29" s="60"/>
      <c r="I29" s="130"/>
      <c r="J29" s="130"/>
      <c r="K29" s="199"/>
      <c r="L29" s="72"/>
      <c r="M29" s="91"/>
    </row>
    <row r="30" spans="1:23" s="175" customFormat="1" ht="12.75">
      <c r="A30" s="269"/>
      <c r="B30" s="172"/>
      <c r="C30" s="173"/>
      <c r="D30" s="173" t="s">
        <v>89</v>
      </c>
      <c r="E30" s="173"/>
      <c r="F30" s="192"/>
      <c r="G30" s="173"/>
      <c r="H30" s="173"/>
      <c r="I30" s="147" t="s">
        <v>90</v>
      </c>
      <c r="J30" s="147"/>
      <c r="K30" s="200"/>
      <c r="L30" s="147"/>
      <c r="M30" s="174"/>
      <c r="N30" s="272"/>
      <c r="O30" s="272"/>
      <c r="P30" s="272"/>
      <c r="Q30" s="272"/>
      <c r="R30" s="272"/>
      <c r="S30" s="272"/>
      <c r="T30" s="272"/>
      <c r="U30" s="272"/>
      <c r="V30" s="272"/>
      <c r="W30" s="272"/>
    </row>
    <row r="31" spans="2:13" ht="13.5" thickBot="1">
      <c r="B31" s="94"/>
      <c r="C31" s="60"/>
      <c r="D31" s="176"/>
      <c r="E31" s="176"/>
      <c r="F31" s="223"/>
      <c r="G31" s="176"/>
      <c r="H31" s="176"/>
      <c r="I31" s="177"/>
      <c r="J31" s="177"/>
      <c r="K31" s="201"/>
      <c r="L31" s="72"/>
      <c r="M31" s="91"/>
    </row>
    <row r="32" spans="2:13" ht="12.75">
      <c r="B32" s="94"/>
      <c r="C32" s="60"/>
      <c r="D32" s="60"/>
      <c r="E32" s="60"/>
      <c r="F32" s="194"/>
      <c r="G32" s="60"/>
      <c r="H32" s="178"/>
      <c r="I32" s="130"/>
      <c r="J32" s="130"/>
      <c r="K32" s="199"/>
      <c r="L32" s="72"/>
      <c r="M32" s="91"/>
    </row>
    <row r="33" spans="2:13" ht="12.75">
      <c r="B33" s="94"/>
      <c r="C33" s="60"/>
      <c r="D33" s="60" t="s">
        <v>171</v>
      </c>
      <c r="E33" s="60"/>
      <c r="F33" s="194"/>
      <c r="G33" s="60"/>
      <c r="H33" s="179"/>
      <c r="I33" s="130" t="s">
        <v>1</v>
      </c>
      <c r="J33" s="139">
        <v>4275000</v>
      </c>
      <c r="K33" s="194">
        <f>J33/$E$48</f>
        <v>0.5580939947780679</v>
      </c>
      <c r="L33" s="72"/>
      <c r="M33" s="91"/>
    </row>
    <row r="34" spans="2:13" ht="12.75">
      <c r="B34" s="94"/>
      <c r="C34" s="60"/>
      <c r="D34" s="170" t="s">
        <v>91</v>
      </c>
      <c r="E34" s="139">
        <v>0</v>
      </c>
      <c r="F34" s="194">
        <f>E34/$E$48</f>
        <v>0</v>
      </c>
      <c r="G34" s="60"/>
      <c r="H34" s="179"/>
      <c r="I34" s="326" t="s">
        <v>95</v>
      </c>
      <c r="J34" s="285"/>
      <c r="K34" s="194"/>
      <c r="L34" s="72"/>
      <c r="M34" s="91"/>
    </row>
    <row r="35" spans="2:13" ht="12.75">
      <c r="B35" s="94"/>
      <c r="C35" s="60"/>
      <c r="D35" s="170" t="s">
        <v>92</v>
      </c>
      <c r="E35" s="183">
        <v>2050000</v>
      </c>
      <c r="F35" s="194">
        <f>E35/$E$48</f>
        <v>0.26762402088772846</v>
      </c>
      <c r="G35" s="60"/>
      <c r="H35" s="179"/>
      <c r="I35" s="326" t="s">
        <v>142</v>
      </c>
      <c r="J35" s="285"/>
      <c r="K35" s="194"/>
      <c r="L35" s="72"/>
      <c r="M35" s="91"/>
    </row>
    <row r="36" spans="2:13" ht="12.75">
      <c r="B36" s="94"/>
      <c r="C36" s="60"/>
      <c r="D36" s="60"/>
      <c r="E36" s="60"/>
      <c r="F36" s="194"/>
      <c r="G36" s="60"/>
      <c r="H36" s="179"/>
      <c r="I36" s="326" t="s">
        <v>163</v>
      </c>
      <c r="J36" s="285"/>
      <c r="K36" s="194"/>
      <c r="L36" s="72"/>
      <c r="M36" s="91"/>
    </row>
    <row r="37" spans="2:13" ht="12.75">
      <c r="B37" s="94"/>
      <c r="C37" s="60"/>
      <c r="D37" s="60" t="s">
        <v>172</v>
      </c>
      <c r="E37" s="139">
        <v>0</v>
      </c>
      <c r="F37" s="194">
        <f>E37/$E$48</f>
        <v>0</v>
      </c>
      <c r="G37" s="60"/>
      <c r="H37" s="179"/>
      <c r="I37" s="130"/>
      <c r="J37" s="130"/>
      <c r="K37" s="199"/>
      <c r="L37" s="72"/>
      <c r="M37" s="91"/>
    </row>
    <row r="38" spans="2:13" ht="12.75">
      <c r="B38" s="94"/>
      <c r="C38" s="60"/>
      <c r="D38" s="60"/>
      <c r="E38" s="60"/>
      <c r="F38" s="194"/>
      <c r="G38" s="60"/>
      <c r="H38" s="179"/>
      <c r="I38" s="130" t="s">
        <v>28</v>
      </c>
      <c r="J38" s="139">
        <v>1935000</v>
      </c>
      <c r="K38" s="194">
        <f>J38/$E$48</f>
        <v>0.25261096605744127</v>
      </c>
      <c r="L38" s="72"/>
      <c r="M38" s="91"/>
    </row>
    <row r="39" spans="2:13" ht="12.75">
      <c r="B39" s="94"/>
      <c r="C39" s="60"/>
      <c r="D39" s="15" t="s">
        <v>96</v>
      </c>
      <c r="E39" s="181">
        <f>SUM(E34:E37)</f>
        <v>2050000</v>
      </c>
      <c r="F39" s="194"/>
      <c r="G39" s="60"/>
      <c r="H39" s="179"/>
      <c r="I39" s="130"/>
      <c r="J39" s="130"/>
      <c r="K39" s="199"/>
      <c r="L39" s="72"/>
      <c r="M39" s="91"/>
    </row>
    <row r="40" spans="2:13" ht="12.75">
      <c r="B40" s="94"/>
      <c r="C40" s="60"/>
      <c r="D40" s="60"/>
      <c r="E40" s="60"/>
      <c r="F40" s="194"/>
      <c r="G40" s="60"/>
      <c r="H40" s="179"/>
      <c r="I40" s="130" t="s">
        <v>27</v>
      </c>
      <c r="J40" s="285">
        <v>0</v>
      </c>
      <c r="K40" s="194">
        <f>J40/$E$48</f>
        <v>0</v>
      </c>
      <c r="L40" s="72"/>
      <c r="M40" s="91"/>
    </row>
    <row r="41" spans="2:13" ht="12.75">
      <c r="B41" s="94"/>
      <c r="C41" s="60"/>
      <c r="D41" s="60" t="s">
        <v>137</v>
      </c>
      <c r="E41" s="285">
        <v>0</v>
      </c>
      <c r="F41" s="194">
        <f>E41/$E$48</f>
        <v>0</v>
      </c>
      <c r="G41" s="60"/>
      <c r="H41" s="179"/>
      <c r="I41" s="95"/>
      <c r="J41" s="95"/>
      <c r="K41" s="199"/>
      <c r="L41" s="72"/>
      <c r="M41" s="91"/>
    </row>
    <row r="42" spans="2:13" ht="12.75">
      <c r="B42" s="94"/>
      <c r="C42" s="60"/>
      <c r="D42" s="60" t="s">
        <v>93</v>
      </c>
      <c r="E42" s="285">
        <v>1040000</v>
      </c>
      <c r="F42" s="194">
        <f>E42/$E$48</f>
        <v>0.13577023498694518</v>
      </c>
      <c r="G42" s="60"/>
      <c r="H42" s="179"/>
      <c r="I42" s="130" t="s">
        <v>115</v>
      </c>
      <c r="J42" s="285">
        <v>1450000</v>
      </c>
      <c r="K42" s="194">
        <f>J42/$E$48</f>
        <v>0.18929503916449086</v>
      </c>
      <c r="L42" s="72"/>
      <c r="M42" s="91"/>
    </row>
    <row r="43" spans="2:13" ht="12.75">
      <c r="B43" s="94"/>
      <c r="C43" s="60"/>
      <c r="D43" s="60" t="s">
        <v>140</v>
      </c>
      <c r="E43" s="285">
        <v>0</v>
      </c>
      <c r="F43" s="194">
        <f>E43/$E$48</f>
        <v>0</v>
      </c>
      <c r="G43" s="60"/>
      <c r="H43" s="179"/>
      <c r="I43" s="130"/>
      <c r="J43" s="72"/>
      <c r="K43" s="194"/>
      <c r="L43" s="72"/>
      <c r="M43" s="91"/>
    </row>
    <row r="44" spans="2:13" ht="12.75">
      <c r="B44" s="94"/>
      <c r="C44" s="60"/>
      <c r="D44" s="60" t="s">
        <v>94</v>
      </c>
      <c r="E44" s="285">
        <v>4570000</v>
      </c>
      <c r="F44" s="194">
        <f>E44/$E$48</f>
        <v>0.5966057441253264</v>
      </c>
      <c r="G44" s="60"/>
      <c r="H44" s="179"/>
      <c r="I44" s="193" t="s">
        <v>108</v>
      </c>
      <c r="J44" s="123">
        <f>SUM(J38:J42)</f>
        <v>3385000</v>
      </c>
      <c r="K44" s="199"/>
      <c r="L44" s="72"/>
      <c r="M44" s="91"/>
    </row>
    <row r="45" spans="2:13" ht="12.75">
      <c r="B45" s="94"/>
      <c r="C45" s="60"/>
      <c r="D45" s="60"/>
      <c r="E45" s="60"/>
      <c r="F45" s="194"/>
      <c r="G45" s="60"/>
      <c r="H45" s="179"/>
      <c r="I45" s="95"/>
      <c r="J45" s="95"/>
      <c r="K45" s="194"/>
      <c r="L45" s="72"/>
      <c r="M45" s="91"/>
    </row>
    <row r="46" spans="1:23" s="191" customFormat="1" ht="12.75">
      <c r="A46" s="248"/>
      <c r="B46" s="204"/>
      <c r="C46" s="15"/>
      <c r="D46" s="15" t="s">
        <v>97</v>
      </c>
      <c r="E46" s="123">
        <f>SUM(E41:E44)</f>
        <v>5610000</v>
      </c>
      <c r="F46" s="194"/>
      <c r="G46" s="15"/>
      <c r="H46" s="205"/>
      <c r="I46" s="203"/>
      <c r="J46" s="203"/>
      <c r="K46" s="203"/>
      <c r="L46" s="193"/>
      <c r="M46" s="206"/>
      <c r="N46" s="254"/>
      <c r="O46" s="254"/>
      <c r="P46" s="254"/>
      <c r="Q46" s="254"/>
      <c r="R46" s="254"/>
      <c r="S46" s="254"/>
      <c r="T46" s="254"/>
      <c r="U46" s="254"/>
      <c r="V46" s="254"/>
      <c r="W46" s="254"/>
    </row>
    <row r="47" spans="2:13" ht="12.75">
      <c r="B47" s="94"/>
      <c r="C47" s="60"/>
      <c r="D47" s="60"/>
      <c r="E47" s="60"/>
      <c r="F47" s="194"/>
      <c r="G47" s="60"/>
      <c r="H47" s="179"/>
      <c r="I47" s="130"/>
      <c r="J47" s="130"/>
      <c r="K47" s="199"/>
      <c r="L47" s="72"/>
      <c r="M47" s="91"/>
    </row>
    <row r="48" spans="1:23" s="23" customFormat="1" ht="12.75">
      <c r="A48" s="263"/>
      <c r="B48" s="12"/>
      <c r="C48" s="11"/>
      <c r="D48" s="11" t="s">
        <v>102</v>
      </c>
      <c r="E48" s="74">
        <f>SUM(E39+E46)</f>
        <v>7660000</v>
      </c>
      <c r="F48" s="194"/>
      <c r="G48" s="11"/>
      <c r="H48" s="180"/>
      <c r="I48" s="11" t="s">
        <v>102</v>
      </c>
      <c r="J48" s="182">
        <f>J33+J44</f>
        <v>7660000</v>
      </c>
      <c r="K48" s="200"/>
      <c r="L48" s="97"/>
      <c r="M48" s="96"/>
      <c r="N48" s="267"/>
      <c r="O48" s="267"/>
      <c r="P48" s="267"/>
      <c r="Q48" s="267"/>
      <c r="R48" s="267"/>
      <c r="S48" s="267"/>
      <c r="T48" s="267"/>
      <c r="U48" s="267"/>
      <c r="V48" s="267"/>
      <c r="W48" s="267"/>
    </row>
    <row r="49" spans="2:13" ht="12.75">
      <c r="B49" s="94"/>
      <c r="C49" s="60"/>
      <c r="D49" s="60"/>
      <c r="E49" s="60"/>
      <c r="F49" s="194"/>
      <c r="G49" s="60"/>
      <c r="H49" s="60"/>
      <c r="I49" s="130"/>
      <c r="J49" s="130"/>
      <c r="K49" s="199"/>
      <c r="L49" s="72"/>
      <c r="M49" s="91"/>
    </row>
    <row r="50" spans="2:13" ht="12.75">
      <c r="B50" s="94"/>
      <c r="C50" s="93"/>
      <c r="D50" s="93"/>
      <c r="E50" s="93"/>
      <c r="F50" s="221"/>
      <c r="G50" s="93"/>
      <c r="H50" s="93"/>
      <c r="I50" s="128"/>
      <c r="J50" s="128"/>
      <c r="K50" s="197"/>
      <c r="L50" s="92"/>
      <c r="M50" s="91"/>
    </row>
    <row r="51" spans="2:13" ht="13.5" thickBot="1">
      <c r="B51" s="90"/>
      <c r="C51" s="89"/>
      <c r="D51" s="89"/>
      <c r="E51" s="89"/>
      <c r="F51" s="224"/>
      <c r="G51" s="89"/>
      <c r="H51" s="89"/>
      <c r="I51" s="131"/>
      <c r="J51" s="131"/>
      <c r="K51" s="202"/>
      <c r="L51" s="88"/>
      <c r="M51" s="87"/>
    </row>
    <row r="52" spans="2:13" ht="12.75">
      <c r="B52" s="261"/>
      <c r="C52" s="261"/>
      <c r="D52" s="261"/>
      <c r="E52" s="261"/>
      <c r="F52" s="270"/>
      <c r="G52" s="261"/>
      <c r="H52" s="261"/>
      <c r="I52" s="250"/>
      <c r="J52" s="250"/>
      <c r="K52" s="271"/>
      <c r="L52" s="265"/>
      <c r="M52" s="265"/>
    </row>
    <row r="53" spans="2:13" ht="12.75">
      <c r="B53" s="261"/>
      <c r="C53" s="261"/>
      <c r="D53" s="261"/>
      <c r="E53" s="261"/>
      <c r="F53" s="270"/>
      <c r="G53" s="261"/>
      <c r="H53" s="261"/>
      <c r="I53" s="250"/>
      <c r="J53" s="250"/>
      <c r="K53" s="271"/>
      <c r="L53" s="265"/>
      <c r="M53" s="265"/>
    </row>
    <row r="54" spans="2:13" ht="12.75">
      <c r="B54" s="261"/>
      <c r="C54" s="261"/>
      <c r="D54" s="261"/>
      <c r="E54" s="261"/>
      <c r="F54" s="270"/>
      <c r="G54" s="261"/>
      <c r="H54" s="261"/>
      <c r="I54" s="250"/>
      <c r="J54" s="250"/>
      <c r="K54" s="271"/>
      <c r="L54" s="265"/>
      <c r="M54" s="265"/>
    </row>
    <row r="55" spans="2:13" ht="12.75">
      <c r="B55" s="261"/>
      <c r="C55" s="261"/>
      <c r="D55" s="261"/>
      <c r="E55" s="261"/>
      <c r="F55" s="270"/>
      <c r="G55" s="261"/>
      <c r="H55" s="261"/>
      <c r="I55" s="250"/>
      <c r="J55" s="250"/>
      <c r="K55" s="271"/>
      <c r="L55" s="265"/>
      <c r="M55" s="265"/>
    </row>
    <row r="56" spans="2:13" ht="12.75">
      <c r="B56" s="261"/>
      <c r="C56" s="261"/>
      <c r="D56" s="261"/>
      <c r="E56" s="261"/>
      <c r="F56" s="270"/>
      <c r="G56" s="261"/>
      <c r="H56" s="261"/>
      <c r="I56" s="250"/>
      <c r="J56" s="250"/>
      <c r="K56" s="271"/>
      <c r="L56" s="265"/>
      <c r="M56" s="265"/>
    </row>
    <row r="57" spans="2:13" ht="12.75">
      <c r="B57" s="261"/>
      <c r="C57" s="261"/>
      <c r="D57" s="261"/>
      <c r="E57" s="261"/>
      <c r="F57" s="270"/>
      <c r="G57" s="261"/>
      <c r="H57" s="261"/>
      <c r="I57" s="250"/>
      <c r="J57" s="250"/>
      <c r="K57" s="271"/>
      <c r="L57" s="265"/>
      <c r="M57" s="265"/>
    </row>
    <row r="58" spans="2:13" ht="12.75">
      <c r="B58" s="261"/>
      <c r="C58" s="261"/>
      <c r="D58" s="261"/>
      <c r="E58" s="261"/>
      <c r="F58" s="270"/>
      <c r="G58" s="261"/>
      <c r="H58" s="261"/>
      <c r="I58" s="250"/>
      <c r="J58" s="250"/>
      <c r="K58" s="271"/>
      <c r="L58" s="265"/>
      <c r="M58" s="265"/>
    </row>
    <row r="59" spans="2:13" ht="12.75">
      <c r="B59" s="261"/>
      <c r="C59" s="261"/>
      <c r="D59" s="261"/>
      <c r="E59" s="261"/>
      <c r="F59" s="270"/>
      <c r="G59" s="261"/>
      <c r="H59" s="261"/>
      <c r="I59" s="250"/>
      <c r="J59" s="250"/>
      <c r="K59" s="271"/>
      <c r="L59" s="265"/>
      <c r="M59" s="265"/>
    </row>
    <row r="60" spans="2:13" ht="12.75">
      <c r="B60" s="261"/>
      <c r="C60" s="261"/>
      <c r="D60" s="261"/>
      <c r="E60" s="261"/>
      <c r="F60" s="270"/>
      <c r="G60" s="261"/>
      <c r="H60" s="261"/>
      <c r="I60" s="250"/>
      <c r="J60" s="250"/>
      <c r="K60" s="271"/>
      <c r="L60" s="265"/>
      <c r="M60" s="265"/>
    </row>
    <row r="61" spans="2:13" ht="12.75">
      <c r="B61" s="261"/>
      <c r="C61" s="261"/>
      <c r="D61" s="261"/>
      <c r="E61" s="261"/>
      <c r="F61" s="270"/>
      <c r="G61" s="261"/>
      <c r="H61" s="261"/>
      <c r="I61" s="250"/>
      <c r="J61" s="250"/>
      <c r="K61" s="271"/>
      <c r="L61" s="265"/>
      <c r="M61" s="265"/>
    </row>
    <row r="62" spans="2:13" ht="12.75">
      <c r="B62" s="261"/>
      <c r="C62" s="261"/>
      <c r="D62" s="261"/>
      <c r="E62" s="261"/>
      <c r="F62" s="270"/>
      <c r="G62" s="261"/>
      <c r="H62" s="261"/>
      <c r="I62" s="250"/>
      <c r="J62" s="250"/>
      <c r="K62" s="271"/>
      <c r="L62" s="265"/>
      <c r="M62" s="265"/>
    </row>
    <row r="63" spans="2:13" ht="12.75">
      <c r="B63" s="261"/>
      <c r="C63" s="261"/>
      <c r="D63" s="261"/>
      <c r="E63" s="261"/>
      <c r="F63" s="270"/>
      <c r="G63" s="261"/>
      <c r="H63" s="261"/>
      <c r="I63" s="250"/>
      <c r="J63" s="250"/>
      <c r="K63" s="271"/>
      <c r="L63" s="265"/>
      <c r="M63" s="265"/>
    </row>
    <row r="64" spans="2:13" ht="12.75">
      <c r="B64" s="261"/>
      <c r="C64" s="261"/>
      <c r="D64" s="261"/>
      <c r="E64" s="261"/>
      <c r="F64" s="270"/>
      <c r="G64" s="261"/>
      <c r="H64" s="261"/>
      <c r="I64" s="250"/>
      <c r="J64" s="250"/>
      <c r="K64" s="271"/>
      <c r="L64" s="265"/>
      <c r="M64" s="265"/>
    </row>
    <row r="65" spans="2:13" ht="12.75">
      <c r="B65" s="261"/>
      <c r="C65" s="261"/>
      <c r="D65" s="261"/>
      <c r="E65" s="261"/>
      <c r="F65" s="270"/>
      <c r="G65" s="261"/>
      <c r="H65" s="261"/>
      <c r="I65" s="250"/>
      <c r="J65" s="250"/>
      <c r="K65" s="271"/>
      <c r="L65" s="265"/>
      <c r="M65" s="265"/>
    </row>
    <row r="66" spans="2:13" ht="12.75">
      <c r="B66" s="261"/>
      <c r="C66" s="261"/>
      <c r="D66" s="261"/>
      <c r="E66" s="261"/>
      <c r="F66" s="270"/>
      <c r="G66" s="261"/>
      <c r="H66" s="261"/>
      <c r="I66" s="250"/>
      <c r="J66" s="250"/>
      <c r="K66" s="271"/>
      <c r="L66" s="265"/>
      <c r="M66" s="265"/>
    </row>
    <row r="67" spans="2:13" ht="12.75">
      <c r="B67" s="261"/>
      <c r="C67" s="261"/>
      <c r="D67" s="261"/>
      <c r="E67" s="261"/>
      <c r="F67" s="270"/>
      <c r="G67" s="261"/>
      <c r="H67" s="261"/>
      <c r="I67" s="250"/>
      <c r="J67" s="250"/>
      <c r="K67" s="271"/>
      <c r="L67" s="265"/>
      <c r="M67" s="265"/>
    </row>
    <row r="68" spans="2:13" ht="12.75">
      <c r="B68" s="261"/>
      <c r="C68" s="261"/>
      <c r="D68" s="261"/>
      <c r="E68" s="261"/>
      <c r="F68" s="270"/>
      <c r="G68" s="261"/>
      <c r="H68" s="261"/>
      <c r="I68" s="250"/>
      <c r="J68" s="250"/>
      <c r="K68" s="271"/>
      <c r="L68" s="265"/>
      <c r="M68" s="265"/>
    </row>
    <row r="69" spans="2:13" ht="12.75">
      <c r="B69" s="261"/>
      <c r="C69" s="261"/>
      <c r="D69" s="261"/>
      <c r="E69" s="261"/>
      <c r="F69" s="270"/>
      <c r="G69" s="261"/>
      <c r="H69" s="261"/>
      <c r="I69" s="250"/>
      <c r="J69" s="250"/>
      <c r="K69" s="271"/>
      <c r="L69" s="265"/>
      <c r="M69" s="265"/>
    </row>
    <row r="70" spans="2:13" ht="12.75">
      <c r="B70" s="261"/>
      <c r="C70" s="261"/>
      <c r="D70" s="261"/>
      <c r="E70" s="261"/>
      <c r="F70" s="270"/>
      <c r="G70" s="261"/>
      <c r="H70" s="261"/>
      <c r="I70" s="250"/>
      <c r="J70" s="250"/>
      <c r="K70" s="271"/>
      <c r="L70" s="265"/>
      <c r="M70" s="265"/>
    </row>
    <row r="71" spans="2:13" ht="12.75">
      <c r="B71" s="261"/>
      <c r="C71" s="261"/>
      <c r="D71" s="261"/>
      <c r="E71" s="261"/>
      <c r="F71" s="270"/>
      <c r="G71" s="261"/>
      <c r="H71" s="261"/>
      <c r="I71" s="250"/>
      <c r="J71" s="250"/>
      <c r="K71" s="271"/>
      <c r="L71" s="265"/>
      <c r="M71" s="265"/>
    </row>
    <row r="72" spans="2:13" ht="12.75">
      <c r="B72" s="261"/>
      <c r="C72" s="261"/>
      <c r="D72" s="261"/>
      <c r="E72" s="261"/>
      <c r="F72" s="270"/>
      <c r="G72" s="261"/>
      <c r="H72" s="261"/>
      <c r="I72" s="250"/>
      <c r="J72" s="250"/>
      <c r="K72" s="271"/>
      <c r="L72" s="265"/>
      <c r="M72" s="265"/>
    </row>
    <row r="73" spans="2:13" ht="12.75">
      <c r="B73" s="261"/>
      <c r="C73" s="261"/>
      <c r="D73" s="261"/>
      <c r="E73" s="261"/>
      <c r="F73" s="270"/>
      <c r="G73" s="261"/>
      <c r="H73" s="261"/>
      <c r="I73" s="250"/>
      <c r="J73" s="250"/>
      <c r="K73" s="271"/>
      <c r="L73" s="265"/>
      <c r="M73" s="265"/>
    </row>
    <row r="74" spans="2:13" ht="12.75">
      <c r="B74" s="261"/>
      <c r="C74" s="261"/>
      <c r="D74" s="261"/>
      <c r="E74" s="261"/>
      <c r="F74" s="270"/>
      <c r="G74" s="261"/>
      <c r="H74" s="261"/>
      <c r="I74" s="250"/>
      <c r="J74" s="250"/>
      <c r="K74" s="271"/>
      <c r="L74" s="265"/>
      <c r="M74" s="265"/>
    </row>
    <row r="75" spans="2:13" ht="12.75">
      <c r="B75" s="261"/>
      <c r="C75" s="261"/>
      <c r="D75" s="261"/>
      <c r="E75" s="261"/>
      <c r="F75" s="270"/>
      <c r="G75" s="261"/>
      <c r="H75" s="261"/>
      <c r="I75" s="250"/>
      <c r="J75" s="250"/>
      <c r="K75" s="271"/>
      <c r="L75" s="265"/>
      <c r="M75" s="265"/>
    </row>
    <row r="76" spans="2:13" ht="12.75">
      <c r="B76" s="261"/>
      <c r="C76" s="261"/>
      <c r="D76" s="261"/>
      <c r="E76" s="261"/>
      <c r="F76" s="270"/>
      <c r="G76" s="261"/>
      <c r="H76" s="261"/>
      <c r="I76" s="250"/>
      <c r="J76" s="250"/>
      <c r="K76" s="271"/>
      <c r="L76" s="265"/>
      <c r="M76" s="265"/>
    </row>
    <row r="77" spans="2:13" ht="12.75">
      <c r="B77" s="261"/>
      <c r="C77" s="261"/>
      <c r="D77" s="261"/>
      <c r="E77" s="261"/>
      <c r="F77" s="270"/>
      <c r="G77" s="261"/>
      <c r="H77" s="261"/>
      <c r="I77" s="250"/>
      <c r="J77" s="250"/>
      <c r="K77" s="271"/>
      <c r="L77" s="265"/>
      <c r="M77" s="265"/>
    </row>
    <row r="78" spans="2:13" ht="12.75">
      <c r="B78" s="261"/>
      <c r="C78" s="261"/>
      <c r="D78" s="261"/>
      <c r="E78" s="261"/>
      <c r="F78" s="270"/>
      <c r="G78" s="261"/>
      <c r="H78" s="261"/>
      <c r="I78" s="250"/>
      <c r="J78" s="250"/>
      <c r="K78" s="271"/>
      <c r="L78" s="265"/>
      <c r="M78" s="265"/>
    </row>
    <row r="79" spans="2:13" ht="12.75">
      <c r="B79" s="261"/>
      <c r="C79" s="261"/>
      <c r="D79" s="261"/>
      <c r="E79" s="261"/>
      <c r="F79" s="270"/>
      <c r="G79" s="261"/>
      <c r="H79" s="261"/>
      <c r="I79" s="250"/>
      <c r="J79" s="250"/>
      <c r="K79" s="271"/>
      <c r="L79" s="265"/>
      <c r="M79" s="265"/>
    </row>
    <row r="80" spans="2:13" ht="12.75">
      <c r="B80" s="261"/>
      <c r="C80" s="261"/>
      <c r="D80" s="261"/>
      <c r="E80" s="261"/>
      <c r="F80" s="270"/>
      <c r="G80" s="261"/>
      <c r="H80" s="261"/>
      <c r="I80" s="250"/>
      <c r="J80" s="250"/>
      <c r="K80" s="271"/>
      <c r="L80" s="265"/>
      <c r="M80" s="265"/>
    </row>
    <row r="81" spans="2:13" ht="12.75">
      <c r="B81" s="261"/>
      <c r="C81" s="261"/>
      <c r="D81" s="261"/>
      <c r="E81" s="261"/>
      <c r="F81" s="270"/>
      <c r="G81" s="261"/>
      <c r="H81" s="261"/>
      <c r="I81" s="250"/>
      <c r="J81" s="250"/>
      <c r="K81" s="271"/>
      <c r="L81" s="265"/>
      <c r="M81" s="265"/>
    </row>
    <row r="82" spans="2:13" ht="12.75">
      <c r="B82" s="261"/>
      <c r="C82" s="261"/>
      <c r="D82" s="261"/>
      <c r="E82" s="261"/>
      <c r="F82" s="270"/>
      <c r="G82" s="261"/>
      <c r="H82" s="261"/>
      <c r="I82" s="250"/>
      <c r="J82" s="250"/>
      <c r="K82" s="271"/>
      <c r="L82" s="265"/>
      <c r="M82" s="265"/>
    </row>
    <row r="83" spans="2:13" ht="12.75">
      <c r="B83" s="261"/>
      <c r="C83" s="261"/>
      <c r="D83" s="261"/>
      <c r="E83" s="261"/>
      <c r="F83" s="270"/>
      <c r="G83" s="261"/>
      <c r="H83" s="261"/>
      <c r="I83" s="250"/>
      <c r="J83" s="250"/>
      <c r="K83" s="271"/>
      <c r="L83" s="265"/>
      <c r="M83" s="265"/>
    </row>
    <row r="84" spans="2:13" ht="12.75">
      <c r="B84" s="261"/>
      <c r="C84" s="261"/>
      <c r="D84" s="261"/>
      <c r="E84" s="261"/>
      <c r="F84" s="270"/>
      <c r="G84" s="261"/>
      <c r="H84" s="261"/>
      <c r="I84" s="250"/>
      <c r="J84" s="250"/>
      <c r="K84" s="271"/>
      <c r="L84" s="265"/>
      <c r="M84" s="265"/>
    </row>
    <row r="85" spans="2:13" ht="12.75">
      <c r="B85" s="261"/>
      <c r="C85" s="261"/>
      <c r="D85" s="261"/>
      <c r="E85" s="261"/>
      <c r="F85" s="270"/>
      <c r="G85" s="261"/>
      <c r="H85" s="261"/>
      <c r="I85" s="250"/>
      <c r="J85" s="250"/>
      <c r="K85" s="271"/>
      <c r="L85" s="265"/>
      <c r="M85" s="265"/>
    </row>
    <row r="86" spans="2:13" ht="12.75">
      <c r="B86" s="261"/>
      <c r="C86" s="261"/>
      <c r="D86" s="261"/>
      <c r="E86" s="261"/>
      <c r="F86" s="270"/>
      <c r="G86" s="261"/>
      <c r="H86" s="261"/>
      <c r="I86" s="250"/>
      <c r="J86" s="250"/>
      <c r="K86" s="271"/>
      <c r="L86" s="265"/>
      <c r="M86" s="265"/>
    </row>
    <row r="87" spans="2:13" ht="12.75">
      <c r="B87" s="261"/>
      <c r="C87" s="261"/>
      <c r="D87" s="261"/>
      <c r="E87" s="261"/>
      <c r="F87" s="270"/>
      <c r="G87" s="261"/>
      <c r="H87" s="261"/>
      <c r="I87" s="250"/>
      <c r="J87" s="250"/>
      <c r="K87" s="271"/>
      <c r="L87" s="265"/>
      <c r="M87" s="265"/>
    </row>
    <row r="88" spans="2:13" ht="12.75">
      <c r="B88" s="261"/>
      <c r="C88" s="261"/>
      <c r="D88" s="261"/>
      <c r="E88" s="261"/>
      <c r="F88" s="270"/>
      <c r="G88" s="261"/>
      <c r="H88" s="261"/>
      <c r="I88" s="250"/>
      <c r="J88" s="250"/>
      <c r="K88" s="271"/>
      <c r="L88" s="265"/>
      <c r="M88" s="265"/>
    </row>
    <row r="89" spans="2:13" ht="12.75">
      <c r="B89" s="261"/>
      <c r="C89" s="261"/>
      <c r="D89" s="261"/>
      <c r="E89" s="261"/>
      <c r="F89" s="270"/>
      <c r="G89" s="261"/>
      <c r="H89" s="261"/>
      <c r="I89" s="250"/>
      <c r="J89" s="250"/>
      <c r="K89" s="271"/>
      <c r="L89" s="265"/>
      <c r="M89" s="265"/>
    </row>
    <row r="90" spans="2:13" ht="12.75">
      <c r="B90" s="261"/>
      <c r="C90" s="261"/>
      <c r="D90" s="261"/>
      <c r="E90" s="261"/>
      <c r="F90" s="270"/>
      <c r="G90" s="261"/>
      <c r="H90" s="261"/>
      <c r="I90" s="250"/>
      <c r="J90" s="250"/>
      <c r="K90" s="271"/>
      <c r="L90" s="265"/>
      <c r="M90" s="265"/>
    </row>
    <row r="91" spans="2:13" ht="12.75">
      <c r="B91" s="261"/>
      <c r="C91" s="261"/>
      <c r="D91" s="261"/>
      <c r="E91" s="261"/>
      <c r="F91" s="270"/>
      <c r="G91" s="261"/>
      <c r="H91" s="261"/>
      <c r="I91" s="250"/>
      <c r="J91" s="250"/>
      <c r="K91" s="271"/>
      <c r="L91" s="265"/>
      <c r="M91" s="265"/>
    </row>
    <row r="92" spans="2:13" ht="12.75">
      <c r="B92" s="261"/>
      <c r="C92" s="261"/>
      <c r="D92" s="261"/>
      <c r="E92" s="261"/>
      <c r="F92" s="270"/>
      <c r="G92" s="261"/>
      <c r="H92" s="261"/>
      <c r="I92" s="250"/>
      <c r="J92" s="250"/>
      <c r="K92" s="271"/>
      <c r="L92" s="265"/>
      <c r="M92" s="265"/>
    </row>
    <row r="93" spans="2:13" ht="12.75">
      <c r="B93" s="261"/>
      <c r="C93" s="261"/>
      <c r="D93" s="261"/>
      <c r="E93" s="261"/>
      <c r="F93" s="270"/>
      <c r="G93" s="261"/>
      <c r="H93" s="261"/>
      <c r="I93" s="250"/>
      <c r="J93" s="250"/>
      <c r="K93" s="271"/>
      <c r="L93" s="265"/>
      <c r="M93" s="265"/>
    </row>
    <row r="94" spans="2:13" ht="12.75">
      <c r="B94" s="261"/>
      <c r="C94" s="261"/>
      <c r="D94" s="261"/>
      <c r="E94" s="261"/>
      <c r="F94" s="270"/>
      <c r="G94" s="261"/>
      <c r="H94" s="261"/>
      <c r="I94" s="250"/>
      <c r="J94" s="250"/>
      <c r="K94" s="271"/>
      <c r="L94" s="265"/>
      <c r="M94" s="265"/>
    </row>
    <row r="95" spans="2:13" ht="12.75">
      <c r="B95" s="261"/>
      <c r="C95" s="261"/>
      <c r="D95" s="261"/>
      <c r="E95" s="261"/>
      <c r="F95" s="270"/>
      <c r="G95" s="261"/>
      <c r="H95" s="261"/>
      <c r="I95" s="250"/>
      <c r="J95" s="250"/>
      <c r="K95" s="271"/>
      <c r="L95" s="265"/>
      <c r="M95" s="265"/>
    </row>
    <row r="96" spans="2:13" ht="12.75">
      <c r="B96" s="261"/>
      <c r="C96" s="261"/>
      <c r="D96" s="261"/>
      <c r="E96" s="261"/>
      <c r="F96" s="270"/>
      <c r="G96" s="261"/>
      <c r="H96" s="261"/>
      <c r="I96" s="250"/>
      <c r="J96" s="250"/>
      <c r="K96" s="271"/>
      <c r="L96" s="265"/>
      <c r="M96" s="265"/>
    </row>
    <row r="97" spans="2:13" ht="12.75">
      <c r="B97" s="261"/>
      <c r="C97" s="261"/>
      <c r="D97" s="261"/>
      <c r="E97" s="261"/>
      <c r="F97" s="270"/>
      <c r="G97" s="261"/>
      <c r="H97" s="261"/>
      <c r="I97" s="250"/>
      <c r="J97" s="250"/>
      <c r="K97" s="271"/>
      <c r="L97" s="265"/>
      <c r="M97" s="265"/>
    </row>
    <row r="98" spans="2:13" ht="12.75">
      <c r="B98" s="261"/>
      <c r="C98" s="261"/>
      <c r="D98" s="261"/>
      <c r="E98" s="261"/>
      <c r="F98" s="270"/>
      <c r="G98" s="261"/>
      <c r="H98" s="261"/>
      <c r="I98" s="250"/>
      <c r="J98" s="250"/>
      <c r="K98" s="271"/>
      <c r="L98" s="265"/>
      <c r="M98" s="265"/>
    </row>
    <row r="99" spans="2:13" ht="12.75">
      <c r="B99" s="261"/>
      <c r="C99" s="261"/>
      <c r="D99" s="261"/>
      <c r="E99" s="261"/>
      <c r="F99" s="270"/>
      <c r="G99" s="261"/>
      <c r="H99" s="261"/>
      <c r="I99" s="250"/>
      <c r="J99" s="250"/>
      <c r="K99" s="271"/>
      <c r="L99" s="265"/>
      <c r="M99" s="265"/>
    </row>
    <row r="100" spans="2:13" ht="12.75">
      <c r="B100" s="261"/>
      <c r="C100" s="261"/>
      <c r="D100" s="261"/>
      <c r="E100" s="261"/>
      <c r="F100" s="270"/>
      <c r="G100" s="261"/>
      <c r="H100" s="261"/>
      <c r="I100" s="250"/>
      <c r="J100" s="250"/>
      <c r="K100" s="271"/>
      <c r="L100" s="265"/>
      <c r="M100" s="265"/>
    </row>
    <row r="101" spans="2:13" ht="12.75">
      <c r="B101" s="261"/>
      <c r="C101" s="261"/>
      <c r="D101" s="261"/>
      <c r="E101" s="261"/>
      <c r="F101" s="270"/>
      <c r="G101" s="261"/>
      <c r="H101" s="261"/>
      <c r="I101" s="250"/>
      <c r="J101" s="250"/>
      <c r="K101" s="271"/>
      <c r="L101" s="265"/>
      <c r="M101" s="265"/>
    </row>
  </sheetData>
  <sheetProtection password="8F7B" sheet="1" objects="1"/>
  <printOptions/>
  <pageMargins left="0.75" right="0.75" top="1" bottom="1" header="0.5" footer="0.5"/>
  <pageSetup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6"/>
  <sheetViews>
    <sheetView zoomScale="85" zoomScaleNormal="85" zoomScalePageLayoutView="0" workbookViewId="0" topLeftCell="B1">
      <selection activeCell="F48" sqref="F48"/>
    </sheetView>
  </sheetViews>
  <sheetFormatPr defaultColWidth="9.140625" defaultRowHeight="12.75"/>
  <cols>
    <col min="1" max="1" width="5.7109375" style="261" customWidth="1"/>
    <col min="2" max="3" width="2.7109375" style="85" customWidth="1"/>
    <col min="4" max="4" width="75.8515625" style="85" customWidth="1"/>
    <col min="5" max="5" width="2.7109375" style="85" customWidth="1"/>
    <col min="6" max="6" width="16.8515625" style="314" customWidth="1"/>
    <col min="7" max="7" width="3.7109375" style="86" customWidth="1"/>
    <col min="8" max="8" width="8.7109375" style="302" customWidth="1"/>
    <col min="9" max="10" width="2.7109375" style="86" customWidth="1"/>
    <col min="11" max="20" width="10.7109375" style="265" customWidth="1"/>
    <col min="21" max="32" width="10.7109375" style="85" customWidth="1"/>
    <col min="33" max="16384" width="9.140625" style="85" customWidth="1"/>
  </cols>
  <sheetData>
    <row r="1" spans="2:10" ht="13.5" thickBot="1">
      <c r="B1" s="261"/>
      <c r="C1" s="261"/>
      <c r="D1" s="261"/>
      <c r="E1" s="261"/>
      <c r="F1" s="303"/>
      <c r="G1" s="265"/>
      <c r="H1" s="290"/>
      <c r="I1" s="265"/>
      <c r="J1" s="265"/>
    </row>
    <row r="2" spans="2:10" ht="12.75">
      <c r="B2" s="114"/>
      <c r="C2" s="113"/>
      <c r="D2" s="113"/>
      <c r="E2" s="113"/>
      <c r="F2" s="304"/>
      <c r="G2" s="112"/>
      <c r="H2" s="291"/>
      <c r="I2" s="112"/>
      <c r="J2" s="111"/>
    </row>
    <row r="3" spans="2:10" ht="12.75">
      <c r="B3" s="94"/>
      <c r="C3" s="93"/>
      <c r="D3" s="93"/>
      <c r="E3" s="93"/>
      <c r="F3" s="305"/>
      <c r="G3" s="92"/>
      <c r="H3" s="292"/>
      <c r="I3" s="92"/>
      <c r="J3" s="91"/>
    </row>
    <row r="4" spans="1:20" s="107" customFormat="1" ht="18">
      <c r="A4" s="262"/>
      <c r="B4" s="5"/>
      <c r="C4" s="20" t="s">
        <v>113</v>
      </c>
      <c r="D4" s="7"/>
      <c r="E4" s="7"/>
      <c r="F4" s="237"/>
      <c r="G4" s="110"/>
      <c r="H4" s="293"/>
      <c r="I4" s="110"/>
      <c r="J4" s="109"/>
      <c r="K4" s="266"/>
      <c r="L4" s="266"/>
      <c r="M4" s="266"/>
      <c r="N4" s="266"/>
      <c r="O4" s="266"/>
      <c r="P4" s="266"/>
      <c r="Q4" s="266"/>
      <c r="R4" s="266"/>
      <c r="S4" s="266"/>
      <c r="T4" s="266"/>
    </row>
    <row r="5" spans="2:10" ht="14.25">
      <c r="B5" s="94"/>
      <c r="C5" s="124" t="s">
        <v>155</v>
      </c>
      <c r="D5" s="93"/>
      <c r="E5" s="93"/>
      <c r="F5" s="305"/>
      <c r="G5" s="92"/>
      <c r="H5" s="292"/>
      <c r="I5" s="92"/>
      <c r="J5" s="91"/>
    </row>
    <row r="6" spans="2:10" ht="12.75">
      <c r="B6" s="94"/>
      <c r="C6" s="93"/>
      <c r="D6" s="93"/>
      <c r="E6" s="93"/>
      <c r="F6" s="305"/>
      <c r="G6" s="92"/>
      <c r="H6" s="292"/>
      <c r="I6" s="92"/>
      <c r="J6" s="91"/>
    </row>
    <row r="7" spans="2:10" ht="12.75">
      <c r="B7" s="94"/>
      <c r="C7" s="93"/>
      <c r="D7" s="93"/>
      <c r="E7" s="93"/>
      <c r="F7" s="305"/>
      <c r="G7" s="92"/>
      <c r="H7" s="292"/>
      <c r="I7" s="92"/>
      <c r="J7" s="91"/>
    </row>
    <row r="8" spans="2:10" ht="12.75">
      <c r="B8" s="94"/>
      <c r="C8" s="60"/>
      <c r="D8" s="60"/>
      <c r="E8" s="60"/>
      <c r="F8" s="289"/>
      <c r="G8" s="72"/>
      <c r="H8" s="294"/>
      <c r="I8" s="72"/>
      <c r="J8" s="91"/>
    </row>
    <row r="9" spans="2:10" ht="12.75">
      <c r="B9" s="94"/>
      <c r="C9" s="60"/>
      <c r="D9" s="60" t="s">
        <v>114</v>
      </c>
      <c r="E9" s="60"/>
      <c r="F9" s="306" t="str">
        <f>IF(invoer!E12&lt;tab!C6,tab!A6,IF(invoer!E12&lt;tab!C7,tab!A7,IF(invoer!E12&lt;tab!C8,tab!A8,IF(invoer!E12&lt;tab!C9,tab!A9,IF(invoer!E12&gt;=tab!B10,tab!A10,0)))))</f>
        <v>zeer grote besturen</v>
      </c>
      <c r="G9" s="72"/>
      <c r="H9" s="294"/>
      <c r="I9" s="72"/>
      <c r="J9" s="91"/>
    </row>
    <row r="10" spans="2:10" ht="12.75">
      <c r="B10" s="94"/>
      <c r="C10" s="60"/>
      <c r="D10" s="60"/>
      <c r="E10" s="60"/>
      <c r="F10" s="289"/>
      <c r="G10" s="72"/>
      <c r="H10" s="294"/>
      <c r="I10" s="72"/>
      <c r="J10" s="91"/>
    </row>
    <row r="11" spans="2:10" ht="12.75">
      <c r="B11" s="94"/>
      <c r="C11" s="93"/>
      <c r="D11" s="93"/>
      <c r="E11" s="93"/>
      <c r="F11" s="305"/>
      <c r="G11" s="92"/>
      <c r="H11" s="292"/>
      <c r="I11" s="92"/>
      <c r="J11" s="91"/>
    </row>
    <row r="12" spans="2:10" ht="12.75">
      <c r="B12" s="94"/>
      <c r="C12" s="60"/>
      <c r="D12" s="60"/>
      <c r="E12" s="60"/>
      <c r="F12" s="289"/>
      <c r="G12" s="72"/>
      <c r="H12" s="294"/>
      <c r="I12" s="72"/>
      <c r="J12" s="91"/>
    </row>
    <row r="13" spans="2:10" ht="12.75">
      <c r="B13" s="94"/>
      <c r="C13" s="60"/>
      <c r="D13" s="11" t="s">
        <v>45</v>
      </c>
      <c r="E13" s="60"/>
      <c r="F13" s="289"/>
      <c r="G13" s="72"/>
      <c r="H13" s="147"/>
      <c r="I13" s="72"/>
      <c r="J13" s="91"/>
    </row>
    <row r="14" spans="2:10" ht="12.75">
      <c r="B14" s="94"/>
      <c r="C14" s="60"/>
      <c r="D14" s="60"/>
      <c r="E14" s="60"/>
      <c r="F14" s="289"/>
      <c r="G14" s="72"/>
      <c r="H14" s="147"/>
      <c r="I14" s="72"/>
      <c r="J14" s="91"/>
    </row>
    <row r="15" spans="2:10" ht="12.75">
      <c r="B15" s="94"/>
      <c r="C15" s="60"/>
      <c r="D15" s="60" t="s">
        <v>1</v>
      </c>
      <c r="E15" s="60"/>
      <c r="F15" s="306">
        <f>invoer!J33</f>
        <v>4275000</v>
      </c>
      <c r="G15" s="72"/>
      <c r="H15" s="194"/>
      <c r="I15" s="72"/>
      <c r="J15" s="91"/>
    </row>
    <row r="16" spans="2:10" ht="12.75">
      <c r="B16" s="94"/>
      <c r="C16" s="60"/>
      <c r="D16" s="59" t="s">
        <v>23</v>
      </c>
      <c r="E16" s="60"/>
      <c r="F16" s="306">
        <f>invoer!J36</f>
        <v>0</v>
      </c>
      <c r="G16" s="72"/>
      <c r="H16" s="194"/>
      <c r="I16" s="72"/>
      <c r="J16" s="91"/>
    </row>
    <row r="17" spans="2:10" ht="12.75">
      <c r="B17" s="94"/>
      <c r="C17" s="60"/>
      <c r="D17" s="60"/>
      <c r="E17" s="60"/>
      <c r="F17" s="289"/>
      <c r="G17" s="72"/>
      <c r="H17" s="147"/>
      <c r="I17" s="72"/>
      <c r="J17" s="91"/>
    </row>
    <row r="18" spans="2:10" ht="12.75">
      <c r="B18" s="94"/>
      <c r="C18" s="11"/>
      <c r="D18" s="11" t="s">
        <v>22</v>
      </c>
      <c r="E18" s="11"/>
      <c r="F18" s="307">
        <f>F15-F16</f>
        <v>4275000</v>
      </c>
      <c r="G18" s="97"/>
      <c r="H18" s="295"/>
      <c r="I18" s="97"/>
      <c r="J18" s="91"/>
    </row>
    <row r="19" spans="2:10" ht="12.75">
      <c r="B19" s="94"/>
      <c r="C19" s="60"/>
      <c r="D19" s="15" t="s">
        <v>153</v>
      </c>
      <c r="E19" s="60"/>
      <c r="F19" s="194">
        <f>(F18-SUM(invoer!$E$34:$E$35))/invoer!$E$12</f>
        <v>0.13267740011926057</v>
      </c>
      <c r="G19" s="72"/>
      <c r="H19" s="147"/>
      <c r="I19" s="72"/>
      <c r="J19" s="91"/>
    </row>
    <row r="20" spans="2:10" ht="12.75">
      <c r="B20" s="94"/>
      <c r="C20" s="60"/>
      <c r="D20" s="15" t="s">
        <v>152</v>
      </c>
      <c r="E20" s="60"/>
      <c r="F20" s="194">
        <f>F18/invoer!$E$21</f>
        <v>0.2352779306549257</v>
      </c>
      <c r="G20" s="72"/>
      <c r="H20" s="147"/>
      <c r="I20" s="72"/>
      <c r="J20" s="91"/>
    </row>
    <row r="21" spans="2:10" ht="12.75">
      <c r="B21" s="94"/>
      <c r="C21" s="60"/>
      <c r="D21" s="60"/>
      <c r="E21" s="60"/>
      <c r="F21" s="289"/>
      <c r="G21" s="72"/>
      <c r="H21" s="147"/>
      <c r="I21" s="72"/>
      <c r="J21" s="91"/>
    </row>
    <row r="22" spans="2:10" ht="12.75">
      <c r="B22" s="94"/>
      <c r="C22" s="93"/>
      <c r="D22" s="93"/>
      <c r="E22" s="93"/>
      <c r="F22" s="305"/>
      <c r="G22" s="92"/>
      <c r="H22" s="292"/>
      <c r="I22" s="92"/>
      <c r="J22" s="91"/>
    </row>
    <row r="23" spans="2:10" ht="12.75">
      <c r="B23" s="94"/>
      <c r="C23" s="60"/>
      <c r="D23" s="60"/>
      <c r="E23" s="60"/>
      <c r="F23" s="289"/>
      <c r="G23" s="72"/>
      <c r="H23" s="294"/>
      <c r="I23" s="72"/>
      <c r="J23" s="91"/>
    </row>
    <row r="24" spans="1:20" s="23" customFormat="1" ht="12.75">
      <c r="A24" s="263"/>
      <c r="B24" s="12"/>
      <c r="C24" s="11"/>
      <c r="D24" s="11" t="s">
        <v>38</v>
      </c>
      <c r="E24" s="11"/>
      <c r="F24" s="238"/>
      <c r="G24" s="97"/>
      <c r="H24" s="147"/>
      <c r="I24" s="97"/>
      <c r="J24" s="96"/>
      <c r="K24" s="267"/>
      <c r="L24" s="267"/>
      <c r="M24" s="267"/>
      <c r="N24" s="267"/>
      <c r="O24" s="267"/>
      <c r="P24" s="267"/>
      <c r="Q24" s="267"/>
      <c r="R24" s="267"/>
      <c r="S24" s="267"/>
      <c r="T24" s="267"/>
    </row>
    <row r="25" spans="1:20" s="23" customFormat="1" ht="12.75">
      <c r="A25" s="263"/>
      <c r="B25" s="12"/>
      <c r="C25" s="11"/>
      <c r="D25" s="11"/>
      <c r="E25" s="11"/>
      <c r="F25" s="238"/>
      <c r="G25" s="97"/>
      <c r="H25" s="22"/>
      <c r="I25" s="97"/>
      <c r="J25" s="96"/>
      <c r="K25" s="267"/>
      <c r="L25" s="267"/>
      <c r="M25" s="267"/>
      <c r="N25" s="267"/>
      <c r="O25" s="267"/>
      <c r="P25" s="267"/>
      <c r="Q25" s="267"/>
      <c r="R25" s="267"/>
      <c r="S25" s="267"/>
      <c r="T25" s="267"/>
    </row>
    <row r="26" spans="2:10" ht="12.75">
      <c r="B26" s="94"/>
      <c r="C26" s="60"/>
      <c r="D26" s="60"/>
      <c r="E26" s="60"/>
      <c r="F26" s="289"/>
      <c r="G26" s="72"/>
      <c r="H26" s="147"/>
      <c r="I26" s="72"/>
      <c r="J26" s="91"/>
    </row>
    <row r="27" spans="1:20" s="23" customFormat="1" ht="12.75">
      <c r="A27" s="263"/>
      <c r="B27" s="12"/>
      <c r="C27" s="11"/>
      <c r="D27" s="11" t="s">
        <v>119</v>
      </c>
      <c r="E27" s="11"/>
      <c r="F27" s="308"/>
      <c r="G27" s="97"/>
      <c r="H27" s="147"/>
      <c r="I27" s="97"/>
      <c r="J27" s="96"/>
      <c r="K27" s="267"/>
      <c r="L27" s="267"/>
      <c r="M27" s="267"/>
      <c r="N27" s="267"/>
      <c r="O27" s="267"/>
      <c r="P27" s="267"/>
      <c r="Q27" s="267"/>
      <c r="R27" s="267"/>
      <c r="S27" s="267"/>
      <c r="T27" s="267"/>
    </row>
    <row r="28" spans="2:10" ht="12.75">
      <c r="B28" s="94"/>
      <c r="C28" s="60"/>
      <c r="D28" s="60"/>
      <c r="E28" s="60"/>
      <c r="F28" s="184"/>
      <c r="G28" s="72"/>
      <c r="H28" s="147"/>
      <c r="I28" s="72"/>
      <c r="J28" s="91"/>
    </row>
    <row r="29" spans="2:10" ht="12.75">
      <c r="B29" s="94"/>
      <c r="C29" s="60"/>
      <c r="D29" s="24" t="s">
        <v>144</v>
      </c>
      <c r="E29" s="60"/>
      <c r="F29" s="184"/>
      <c r="G29" s="72"/>
      <c r="H29" s="147"/>
      <c r="I29" s="72"/>
      <c r="J29" s="91"/>
    </row>
    <row r="30" spans="2:10" ht="12.75">
      <c r="B30" s="94"/>
      <c r="C30" s="60"/>
      <c r="D30" s="21" t="s">
        <v>36</v>
      </c>
      <c r="E30" s="8"/>
      <c r="F30" s="106">
        <v>3.06</v>
      </c>
      <c r="G30" s="72"/>
      <c r="H30" s="147"/>
      <c r="I30" s="141"/>
      <c r="J30" s="91"/>
    </row>
    <row r="31" spans="2:10" ht="12.75">
      <c r="B31" s="94"/>
      <c r="C31" s="60"/>
      <c r="D31" s="21" t="s">
        <v>35</v>
      </c>
      <c r="E31" s="8"/>
      <c r="F31" s="306">
        <f>invoer!E13*F30</f>
        <v>7451100</v>
      </c>
      <c r="G31" s="72"/>
      <c r="H31" s="194"/>
      <c r="I31" s="72"/>
      <c r="J31" s="91"/>
    </row>
    <row r="32" spans="2:10" ht="12.75">
      <c r="B32" s="94"/>
      <c r="C32" s="60"/>
      <c r="D32" s="21" t="s">
        <v>133</v>
      </c>
      <c r="E32" s="8"/>
      <c r="F32" s="104">
        <f>IF(invoer!E12&lt;tab!C6,tab!B14,IF(invoer!E12&lt;tab!C7,tab!B15,IF(invoer!E12&lt;tab!C8,tab!B16,IF(invoer!E12&lt;tab!C9,tab!B17,IF(invoer!E12&gt;=tab!B10,tab!B18,0)))))</f>
        <v>0.55</v>
      </c>
      <c r="G32" s="72"/>
      <c r="H32" s="147"/>
      <c r="I32" s="72"/>
      <c r="J32" s="91"/>
    </row>
    <row r="33" spans="2:10" ht="12.75">
      <c r="B33" s="94"/>
      <c r="C33" s="60"/>
      <c r="D33" s="203" t="s">
        <v>125</v>
      </c>
      <c r="E33" s="15"/>
      <c r="F33" s="309">
        <f>F31*F32</f>
        <v>4098105.0000000005</v>
      </c>
      <c r="G33" s="72"/>
      <c r="H33" s="194"/>
      <c r="I33" s="72"/>
      <c r="J33" s="91"/>
    </row>
    <row r="34" spans="2:10" ht="12.75">
      <c r="B34" s="94"/>
      <c r="C34" s="60"/>
      <c r="D34" s="21"/>
      <c r="E34" s="8"/>
      <c r="F34" s="238"/>
      <c r="G34" s="72"/>
      <c r="H34" s="147"/>
      <c r="I34" s="72"/>
      <c r="J34" s="91"/>
    </row>
    <row r="35" spans="2:10" ht="12.75">
      <c r="B35" s="94"/>
      <c r="C35" s="60"/>
      <c r="D35" s="148" t="s">
        <v>118</v>
      </c>
      <c r="E35" s="8"/>
      <c r="F35" s="238"/>
      <c r="G35" s="72"/>
      <c r="H35" s="296"/>
      <c r="I35" s="72"/>
      <c r="J35" s="91"/>
    </row>
    <row r="36" spans="2:10" ht="12.75">
      <c r="B36" s="94"/>
      <c r="C36" s="60"/>
      <c r="D36" s="21" t="s">
        <v>35</v>
      </c>
      <c r="E36" s="8"/>
      <c r="F36" s="310">
        <v>0</v>
      </c>
      <c r="G36" s="72"/>
      <c r="H36" s="296"/>
      <c r="I36" s="72"/>
      <c r="J36" s="91"/>
    </row>
    <row r="37" spans="2:10" ht="12.75">
      <c r="B37" s="94"/>
      <c r="C37" s="60"/>
      <c r="D37" s="21" t="s">
        <v>133</v>
      </c>
      <c r="E37" s="8"/>
      <c r="F37" s="104">
        <f>F32</f>
        <v>0.55</v>
      </c>
      <c r="G37" s="72"/>
      <c r="H37" s="295"/>
      <c r="I37" s="72"/>
      <c r="J37" s="91"/>
    </row>
    <row r="38" spans="2:10" ht="12.75">
      <c r="B38" s="94"/>
      <c r="C38" s="60"/>
      <c r="D38" s="203" t="s">
        <v>61</v>
      </c>
      <c r="E38" s="15"/>
      <c r="F38" s="309">
        <f>F36*F37</f>
        <v>0</v>
      </c>
      <c r="G38" s="72"/>
      <c r="H38" s="297"/>
      <c r="I38" s="72"/>
      <c r="J38" s="91"/>
    </row>
    <row r="39" spans="2:10" ht="12.75">
      <c r="B39" s="94"/>
      <c r="C39" s="95"/>
      <c r="D39" s="95"/>
      <c r="E39" s="95"/>
      <c r="F39" s="239"/>
      <c r="G39" s="72"/>
      <c r="H39" s="297">
        <f>F33</f>
        <v>4098105.0000000005</v>
      </c>
      <c r="I39" s="136"/>
      <c r="J39" s="91"/>
    </row>
    <row r="40" spans="1:20" s="100" customFormat="1" ht="12.75">
      <c r="A40" s="264"/>
      <c r="B40" s="103"/>
      <c r="C40" s="240"/>
      <c r="D40" s="11" t="s">
        <v>127</v>
      </c>
      <c r="E40" s="15"/>
      <c r="F40" s="311">
        <v>4098105</v>
      </c>
      <c r="G40" s="102"/>
      <c r="H40" s="297">
        <f>F38</f>
        <v>0</v>
      </c>
      <c r="I40" s="140"/>
      <c r="J40" s="101"/>
      <c r="K40" s="268"/>
      <c r="L40" s="268"/>
      <c r="M40" s="268"/>
      <c r="N40" s="268"/>
      <c r="O40" s="268"/>
      <c r="P40" s="268"/>
      <c r="Q40" s="268"/>
      <c r="R40" s="268"/>
      <c r="S40" s="268"/>
      <c r="T40" s="268"/>
    </row>
    <row r="41" spans="2:10" ht="12.75">
      <c r="B41" s="94"/>
      <c r="C41" s="60"/>
      <c r="D41" s="60"/>
      <c r="E41" s="60"/>
      <c r="F41" s="289"/>
      <c r="G41" s="72"/>
      <c r="H41" s="298"/>
      <c r="I41" s="72"/>
      <c r="J41" s="91"/>
    </row>
    <row r="42" spans="2:10" ht="12.75">
      <c r="B42" s="94"/>
      <c r="C42" s="60"/>
      <c r="D42" s="60"/>
      <c r="E42" s="60"/>
      <c r="F42" s="289"/>
      <c r="G42" s="72"/>
      <c r="H42" s="298"/>
      <c r="I42" s="72"/>
      <c r="J42" s="91"/>
    </row>
    <row r="43" spans="1:20" s="23" customFormat="1" ht="12.75">
      <c r="A43" s="263"/>
      <c r="B43" s="12"/>
      <c r="C43" s="11"/>
      <c r="D43" s="11" t="s">
        <v>120</v>
      </c>
      <c r="E43" s="11"/>
      <c r="F43" s="238"/>
      <c r="G43" s="97"/>
      <c r="H43" s="98" t="s">
        <v>154</v>
      </c>
      <c r="I43" s="97"/>
      <c r="J43" s="96"/>
      <c r="K43" s="267"/>
      <c r="L43" s="267"/>
      <c r="M43" s="267"/>
      <c r="N43" s="267"/>
      <c r="O43" s="267"/>
      <c r="P43" s="267"/>
      <c r="Q43" s="267"/>
      <c r="R43" s="267"/>
      <c r="S43" s="267"/>
      <c r="T43" s="267"/>
    </row>
    <row r="44" spans="2:10" ht="12.75">
      <c r="B44" s="94"/>
      <c r="C44" s="60"/>
      <c r="D44" s="60"/>
      <c r="E44" s="130"/>
      <c r="F44" s="289"/>
      <c r="G44" s="72"/>
      <c r="H44" s="98"/>
      <c r="I44" s="72"/>
      <c r="J44" s="91"/>
    </row>
    <row r="45" spans="2:10" ht="12.75">
      <c r="B45" s="94"/>
      <c r="C45" s="60"/>
      <c r="D45" s="8" t="s">
        <v>76</v>
      </c>
      <c r="E45" s="60"/>
      <c r="F45" s="310">
        <v>0</v>
      </c>
      <c r="G45" s="95"/>
      <c r="H45" s="194">
        <f>F45/invoer!$E$21</f>
        <v>0</v>
      </c>
      <c r="I45" s="72"/>
      <c r="J45" s="91"/>
    </row>
    <row r="46" spans="2:10" ht="12.75">
      <c r="B46" s="94"/>
      <c r="C46" s="60"/>
      <c r="D46" s="8" t="s">
        <v>77</v>
      </c>
      <c r="E46" s="60"/>
      <c r="F46" s="310">
        <v>0</v>
      </c>
      <c r="G46" s="95"/>
      <c r="H46" s="194">
        <f>F46/invoer!$E$21</f>
        <v>0</v>
      </c>
      <c r="I46" s="72"/>
      <c r="J46" s="91"/>
    </row>
    <row r="47" spans="2:10" ht="12.75">
      <c r="B47" s="94"/>
      <c r="C47" s="60"/>
      <c r="D47" s="8" t="s">
        <v>78</v>
      </c>
      <c r="E47" s="60"/>
      <c r="F47" s="310">
        <v>1635300</v>
      </c>
      <c r="G47" s="95"/>
      <c r="H47" s="194">
        <f>F47/invoer!$E$21</f>
        <v>0.09</v>
      </c>
      <c r="I47" s="72"/>
      <c r="J47" s="91"/>
    </row>
    <row r="48" spans="2:10" ht="12.75">
      <c r="B48" s="94"/>
      <c r="C48" s="60"/>
      <c r="D48" s="8" t="s">
        <v>136</v>
      </c>
      <c r="E48" s="60"/>
      <c r="F48" s="306">
        <f>(VLOOKUP(F9,tab!A22:B26,2)*invoer!E12)+(VLOOKUP(F9,tab!A29:B33,2)*invoer!E14)+(VLOOKUP(F9,tab!A36:B40,2)*invoer!E17)</f>
        <v>893870</v>
      </c>
      <c r="G48" s="95"/>
      <c r="H48" s="194">
        <f>F48/invoer!$E$21</f>
        <v>0.049194826637314254</v>
      </c>
      <c r="I48" s="72"/>
      <c r="J48" s="91"/>
    </row>
    <row r="49" spans="2:10" ht="12.75">
      <c r="B49" s="94"/>
      <c r="C49" s="60"/>
      <c r="D49" s="8" t="s">
        <v>138</v>
      </c>
      <c r="E49" s="60"/>
      <c r="F49" s="306">
        <f>0.07*invoer!E21</f>
        <v>1271900.0000000002</v>
      </c>
      <c r="G49" s="72"/>
      <c r="H49" s="194">
        <f>F49/invoer!$E$21</f>
        <v>0.07</v>
      </c>
      <c r="I49" s="72"/>
      <c r="J49" s="91"/>
    </row>
    <row r="50" spans="2:10" ht="12.75">
      <c r="B50" s="94"/>
      <c r="C50" s="60"/>
      <c r="D50" s="8"/>
      <c r="E50" s="60"/>
      <c r="F50" s="289"/>
      <c r="G50" s="72"/>
      <c r="H50" s="194"/>
      <c r="I50" s="72"/>
      <c r="J50" s="91"/>
    </row>
    <row r="51" spans="1:20" s="23" customFormat="1" ht="12.75">
      <c r="A51" s="263"/>
      <c r="B51" s="12"/>
      <c r="C51" s="11"/>
      <c r="D51" s="11" t="s">
        <v>117</v>
      </c>
      <c r="E51" s="11"/>
      <c r="F51" s="312">
        <v>1635300</v>
      </c>
      <c r="G51" s="97"/>
      <c r="H51" s="147"/>
      <c r="I51" s="97"/>
      <c r="J51" s="96"/>
      <c r="K51" s="267"/>
      <c r="L51" s="267"/>
      <c r="M51" s="267"/>
      <c r="N51" s="267"/>
      <c r="O51" s="267"/>
      <c r="P51" s="267"/>
      <c r="Q51" s="267"/>
      <c r="R51" s="267"/>
      <c r="S51" s="267"/>
      <c r="T51" s="267"/>
    </row>
    <row r="52" spans="2:10" ht="12.75">
      <c r="B52" s="94"/>
      <c r="C52" s="60"/>
      <c r="D52" s="60"/>
      <c r="E52" s="60"/>
      <c r="F52" s="289"/>
      <c r="G52" s="72"/>
      <c r="H52" s="147"/>
      <c r="I52" s="72"/>
      <c r="J52" s="91"/>
    </row>
    <row r="53" spans="2:10" ht="12.75">
      <c r="B53" s="94"/>
      <c r="C53" s="60"/>
      <c r="D53" s="60"/>
      <c r="E53" s="60"/>
      <c r="F53" s="289"/>
      <c r="G53" s="72"/>
      <c r="H53" s="147"/>
      <c r="I53" s="72"/>
      <c r="J53" s="91"/>
    </row>
    <row r="54" spans="2:10" ht="12.75">
      <c r="B54" s="94"/>
      <c r="C54" s="60"/>
      <c r="D54" s="11" t="s">
        <v>121</v>
      </c>
      <c r="E54" s="60"/>
      <c r="F54" s="307">
        <f>invoer!J42</f>
        <v>1450000</v>
      </c>
      <c r="G54" s="72"/>
      <c r="H54" s="194"/>
      <c r="I54" s="72"/>
      <c r="J54" s="91"/>
    </row>
    <row r="55" spans="2:10" ht="12.75">
      <c r="B55" s="94"/>
      <c r="C55" s="60"/>
      <c r="D55" s="60"/>
      <c r="E55" s="60"/>
      <c r="F55" s="289"/>
      <c r="G55" s="72"/>
      <c r="H55" s="147"/>
      <c r="I55" s="72"/>
      <c r="J55" s="91"/>
    </row>
    <row r="56" spans="2:10" ht="12.75">
      <c r="B56" s="94"/>
      <c r="C56" s="60"/>
      <c r="D56" s="60"/>
      <c r="E56" s="60"/>
      <c r="F56" s="289"/>
      <c r="G56" s="72"/>
      <c r="H56" s="147"/>
      <c r="I56" s="72"/>
      <c r="J56" s="91"/>
    </row>
    <row r="57" spans="1:20" s="23" customFormat="1" ht="12.75">
      <c r="A57" s="263"/>
      <c r="B57" s="12"/>
      <c r="C57" s="11"/>
      <c r="D57" s="11" t="s">
        <v>124</v>
      </c>
      <c r="E57" s="11"/>
      <c r="F57" s="238"/>
      <c r="G57" s="97"/>
      <c r="H57" s="147"/>
      <c r="I57" s="97"/>
      <c r="J57" s="96"/>
      <c r="K57" s="267"/>
      <c r="L57" s="267"/>
      <c r="M57" s="267"/>
      <c r="N57" s="267"/>
      <c r="O57" s="267"/>
      <c r="P57" s="267"/>
      <c r="Q57" s="267"/>
      <c r="R57" s="267"/>
      <c r="S57" s="267"/>
      <c r="T57" s="267"/>
    </row>
    <row r="58" spans="1:20" s="23" customFormat="1" ht="12.75">
      <c r="A58" s="263"/>
      <c r="B58" s="12"/>
      <c r="C58" s="11"/>
      <c r="D58" s="11"/>
      <c r="E58" s="11"/>
      <c r="F58" s="238"/>
      <c r="G58" s="97"/>
      <c r="H58" s="147"/>
      <c r="I58" s="97"/>
      <c r="J58" s="96"/>
      <c r="K58" s="267"/>
      <c r="L58" s="267"/>
      <c r="M58" s="267"/>
      <c r="N58" s="267"/>
      <c r="O58" s="267"/>
      <c r="P58" s="267"/>
      <c r="Q58" s="267"/>
      <c r="R58" s="267"/>
      <c r="S58" s="267"/>
      <c r="T58" s="267"/>
    </row>
    <row r="59" spans="2:10" ht="12.75">
      <c r="B59" s="94"/>
      <c r="C59" s="60"/>
      <c r="D59" s="60" t="s">
        <v>123</v>
      </c>
      <c r="E59" s="60"/>
      <c r="F59" s="306">
        <f>invoer!J38</f>
        <v>1935000</v>
      </c>
      <c r="G59" s="72"/>
      <c r="H59" s="194"/>
      <c r="I59" s="72"/>
      <c r="J59" s="91"/>
    </row>
    <row r="60" spans="2:10" ht="12.75">
      <c r="B60" s="94"/>
      <c r="C60" s="60"/>
      <c r="D60" s="60" t="s">
        <v>27</v>
      </c>
      <c r="E60" s="60"/>
      <c r="F60" s="306">
        <f>invoer!J40</f>
        <v>0</v>
      </c>
      <c r="G60" s="72"/>
      <c r="H60" s="194"/>
      <c r="I60" s="72"/>
      <c r="J60" s="91"/>
    </row>
    <row r="61" spans="2:10" ht="12.75">
      <c r="B61" s="94"/>
      <c r="C61" s="60"/>
      <c r="D61" s="60" t="s">
        <v>122</v>
      </c>
      <c r="E61" s="60"/>
      <c r="F61" s="306">
        <f>invoer!J42</f>
        <v>1450000</v>
      </c>
      <c r="G61" s="72"/>
      <c r="H61" s="194"/>
      <c r="I61" s="72"/>
      <c r="J61" s="91"/>
    </row>
    <row r="62" spans="2:10" ht="12.75">
      <c r="B62" s="94"/>
      <c r="C62" s="60"/>
      <c r="D62" s="60"/>
      <c r="E62" s="60"/>
      <c r="F62" s="307">
        <f>SUM(F59:F61)</f>
        <v>3385000</v>
      </c>
      <c r="G62" s="72"/>
      <c r="H62" s="194"/>
      <c r="I62" s="72"/>
      <c r="J62" s="91"/>
    </row>
    <row r="63" spans="2:10" ht="12.75">
      <c r="B63" s="94"/>
      <c r="C63" s="60"/>
      <c r="D63" s="60"/>
      <c r="E63" s="60"/>
      <c r="F63" s="289"/>
      <c r="G63" s="72"/>
      <c r="H63" s="147"/>
      <c r="I63" s="72"/>
      <c r="J63" s="91"/>
    </row>
    <row r="64" spans="2:10" ht="12.75">
      <c r="B64" s="94"/>
      <c r="C64" s="60"/>
      <c r="D64" s="60"/>
      <c r="E64" s="60"/>
      <c r="F64" s="289"/>
      <c r="G64" s="72"/>
      <c r="H64" s="147"/>
      <c r="I64" s="72"/>
      <c r="J64" s="91"/>
    </row>
    <row r="65" spans="1:20" s="23" customFormat="1" ht="12.75">
      <c r="A65" s="263"/>
      <c r="B65" s="12"/>
      <c r="C65" s="11"/>
      <c r="D65" s="11" t="s">
        <v>26</v>
      </c>
      <c r="E65" s="11"/>
      <c r="F65" s="307">
        <f>$F$40+$F$51+F54-$F$62</f>
        <v>3798405</v>
      </c>
      <c r="G65" s="97"/>
      <c r="H65" s="194"/>
      <c r="I65" s="97"/>
      <c r="J65" s="96"/>
      <c r="K65" s="267"/>
      <c r="L65" s="267"/>
      <c r="M65" s="267"/>
      <c r="N65" s="267"/>
      <c r="O65" s="267"/>
      <c r="P65" s="267"/>
      <c r="Q65" s="267"/>
      <c r="R65" s="267"/>
      <c r="S65" s="267"/>
      <c r="T65" s="267"/>
    </row>
    <row r="66" spans="1:20" s="23" customFormat="1" ht="12.75">
      <c r="A66" s="263"/>
      <c r="B66" s="12"/>
      <c r="C66" s="11"/>
      <c r="D66" s="15" t="s">
        <v>153</v>
      </c>
      <c r="E66" s="11"/>
      <c r="F66" s="194">
        <f>(F65-SUM(invoer!$E$34:$E$35))/invoer!$E$12</f>
        <v>0.10425790101371497</v>
      </c>
      <c r="G66" s="97"/>
      <c r="H66" s="194"/>
      <c r="I66" s="97"/>
      <c r="J66" s="96"/>
      <c r="K66" s="267"/>
      <c r="L66" s="267"/>
      <c r="M66" s="267"/>
      <c r="N66" s="267"/>
      <c r="O66" s="267"/>
      <c r="P66" s="267"/>
      <c r="Q66" s="267"/>
      <c r="R66" s="267"/>
      <c r="S66" s="267"/>
      <c r="T66" s="267"/>
    </row>
    <row r="67" spans="1:20" s="23" customFormat="1" ht="12.75">
      <c r="A67" s="263"/>
      <c r="B67" s="12"/>
      <c r="C67" s="11"/>
      <c r="D67" s="15" t="s">
        <v>152</v>
      </c>
      <c r="E67" s="11"/>
      <c r="F67" s="194">
        <f>F65/invoer!$E$21</f>
        <v>0.20904815630159604</v>
      </c>
      <c r="G67" s="97"/>
      <c r="H67" s="194"/>
      <c r="I67" s="97"/>
      <c r="J67" s="96"/>
      <c r="K67" s="267"/>
      <c r="L67" s="267"/>
      <c r="M67" s="267"/>
      <c r="N67" s="267"/>
      <c r="O67" s="267"/>
      <c r="P67" s="267"/>
      <c r="Q67" s="267"/>
      <c r="R67" s="267"/>
      <c r="S67" s="267"/>
      <c r="T67" s="267"/>
    </row>
    <row r="68" spans="2:10" ht="12.75">
      <c r="B68" s="94"/>
      <c r="C68" s="60"/>
      <c r="D68" s="15"/>
      <c r="E68" s="60"/>
      <c r="F68" s="289"/>
      <c r="G68" s="72"/>
      <c r="H68" s="147"/>
      <c r="I68" s="72"/>
      <c r="J68" s="91"/>
    </row>
    <row r="69" spans="2:10" ht="12.75">
      <c r="B69" s="94"/>
      <c r="C69" s="93"/>
      <c r="D69" s="93"/>
      <c r="E69" s="93"/>
      <c r="F69" s="305"/>
      <c r="G69" s="92"/>
      <c r="H69" s="292"/>
      <c r="I69" s="92"/>
      <c r="J69" s="91"/>
    </row>
    <row r="70" spans="2:10" ht="12.75">
      <c r="B70" s="94"/>
      <c r="C70" s="60"/>
      <c r="D70" s="60"/>
      <c r="E70" s="60"/>
      <c r="F70" s="289"/>
      <c r="G70" s="72"/>
      <c r="H70" s="294"/>
      <c r="I70" s="72"/>
      <c r="J70" s="91"/>
    </row>
    <row r="71" spans="2:10" ht="12.75">
      <c r="B71" s="94"/>
      <c r="C71" s="60"/>
      <c r="D71" s="11" t="s">
        <v>126</v>
      </c>
      <c r="E71" s="60"/>
      <c r="F71" s="289"/>
      <c r="G71" s="72"/>
      <c r="H71" s="294"/>
      <c r="I71" s="72"/>
      <c r="J71" s="91"/>
    </row>
    <row r="72" spans="2:10" ht="12.75">
      <c r="B72" s="94"/>
      <c r="C72" s="60"/>
      <c r="D72" s="60"/>
      <c r="E72" s="60"/>
      <c r="F72" s="289"/>
      <c r="G72" s="72"/>
      <c r="H72" s="294"/>
      <c r="I72" s="72"/>
      <c r="J72" s="91"/>
    </row>
    <row r="73" spans="2:10" ht="12.75">
      <c r="B73" s="94"/>
      <c r="C73" s="60"/>
      <c r="D73" s="8" t="s">
        <v>21</v>
      </c>
      <c r="E73" s="11"/>
      <c r="F73" s="307">
        <f>$F$18-F65</f>
        <v>476595</v>
      </c>
      <c r="G73" s="72"/>
      <c r="H73" s="299"/>
      <c r="I73" s="95"/>
      <c r="J73" s="91"/>
    </row>
    <row r="74" spans="2:10" ht="12.75">
      <c r="B74" s="94"/>
      <c r="C74" s="60"/>
      <c r="D74" s="11"/>
      <c r="E74" s="11"/>
      <c r="F74" s="277"/>
      <c r="G74" s="95"/>
      <c r="H74" s="300"/>
      <c r="I74" s="95"/>
      <c r="J74" s="91"/>
    </row>
    <row r="75" spans="2:10" ht="12.75">
      <c r="B75" s="94"/>
      <c r="C75" s="93"/>
      <c r="D75" s="93"/>
      <c r="E75" s="93"/>
      <c r="F75" s="305"/>
      <c r="G75" s="92"/>
      <c r="H75" s="292"/>
      <c r="I75" s="92"/>
      <c r="J75" s="91"/>
    </row>
    <row r="76" spans="2:10" ht="13.5" thickBot="1">
      <c r="B76" s="90"/>
      <c r="C76" s="89"/>
      <c r="D76" s="89"/>
      <c r="E76" s="89"/>
      <c r="F76" s="313"/>
      <c r="G76" s="88"/>
      <c r="H76" s="301"/>
      <c r="I76" s="88"/>
      <c r="J76" s="87"/>
    </row>
    <row r="77" spans="2:10" ht="12.75">
      <c r="B77" s="261"/>
      <c r="C77" s="261"/>
      <c r="D77" s="261"/>
      <c r="E77" s="261"/>
      <c r="F77" s="303"/>
      <c r="G77" s="265"/>
      <c r="H77" s="290"/>
      <c r="I77" s="265"/>
      <c r="J77" s="265"/>
    </row>
    <row r="78" spans="2:10" ht="12.75">
      <c r="B78" s="261"/>
      <c r="C78" s="261"/>
      <c r="D78" s="261"/>
      <c r="E78" s="261"/>
      <c r="F78" s="303"/>
      <c r="G78" s="265"/>
      <c r="H78" s="290"/>
      <c r="I78" s="265"/>
      <c r="J78" s="265"/>
    </row>
    <row r="79" spans="2:10" ht="12.75">
      <c r="B79" s="261"/>
      <c r="C79" s="261"/>
      <c r="D79" s="261"/>
      <c r="E79" s="261"/>
      <c r="F79" s="303"/>
      <c r="G79" s="265"/>
      <c r="H79" s="290"/>
      <c r="I79" s="265"/>
      <c r="J79" s="265"/>
    </row>
    <row r="80" spans="2:10" ht="12.75">
      <c r="B80" s="261"/>
      <c r="C80" s="261"/>
      <c r="D80" s="261"/>
      <c r="E80" s="261"/>
      <c r="F80" s="303"/>
      <c r="G80" s="265"/>
      <c r="H80" s="290"/>
      <c r="I80" s="265"/>
      <c r="J80" s="265"/>
    </row>
    <row r="81" spans="2:10" ht="12.75">
      <c r="B81" s="261"/>
      <c r="C81" s="261"/>
      <c r="D81" s="261"/>
      <c r="E81" s="261"/>
      <c r="F81" s="303"/>
      <c r="G81" s="265"/>
      <c r="H81" s="290"/>
      <c r="I81" s="265"/>
      <c r="J81" s="265"/>
    </row>
    <row r="82" spans="2:10" ht="12.75">
      <c r="B82" s="261"/>
      <c r="C82" s="261"/>
      <c r="D82" s="261"/>
      <c r="E82" s="261"/>
      <c r="F82" s="303"/>
      <c r="G82" s="265"/>
      <c r="H82" s="290"/>
      <c r="I82" s="265"/>
      <c r="J82" s="265"/>
    </row>
    <row r="83" spans="2:10" ht="12.75">
      <c r="B83" s="261"/>
      <c r="C83" s="261"/>
      <c r="D83" s="261"/>
      <c r="E83" s="261"/>
      <c r="F83" s="303"/>
      <c r="G83" s="265"/>
      <c r="H83" s="290"/>
      <c r="I83" s="265"/>
      <c r="J83" s="265"/>
    </row>
    <row r="84" spans="2:10" ht="12.75">
      <c r="B84" s="261"/>
      <c r="C84" s="261"/>
      <c r="D84" s="261"/>
      <c r="E84" s="261"/>
      <c r="F84" s="303"/>
      <c r="G84" s="265"/>
      <c r="H84" s="290"/>
      <c r="I84" s="265"/>
      <c r="J84" s="265"/>
    </row>
    <row r="85" spans="2:10" ht="12.75">
      <c r="B85" s="261"/>
      <c r="C85" s="261"/>
      <c r="D85" s="261"/>
      <c r="E85" s="261"/>
      <c r="F85" s="303"/>
      <c r="G85" s="265"/>
      <c r="H85" s="290"/>
      <c r="I85" s="265"/>
      <c r="J85" s="265"/>
    </row>
    <row r="86" spans="2:10" ht="12.75">
      <c r="B86" s="261"/>
      <c r="C86" s="261"/>
      <c r="D86" s="261"/>
      <c r="E86" s="261"/>
      <c r="F86" s="303"/>
      <c r="G86" s="265"/>
      <c r="H86" s="290"/>
      <c r="I86" s="265"/>
      <c r="J86" s="265"/>
    </row>
    <row r="87" spans="2:10" ht="12.75">
      <c r="B87" s="261"/>
      <c r="C87" s="261"/>
      <c r="D87" s="261"/>
      <c r="E87" s="261"/>
      <c r="F87" s="303"/>
      <c r="G87" s="265"/>
      <c r="H87" s="290"/>
      <c r="I87" s="265"/>
      <c r="J87" s="265"/>
    </row>
    <row r="88" spans="2:10" ht="12.75">
      <c r="B88" s="261"/>
      <c r="C88" s="261"/>
      <c r="D88" s="261"/>
      <c r="E88" s="261"/>
      <c r="F88" s="303"/>
      <c r="G88" s="265"/>
      <c r="H88" s="290"/>
      <c r="I88" s="265"/>
      <c r="J88" s="265"/>
    </row>
    <row r="89" spans="2:10" ht="12.75">
      <c r="B89" s="261"/>
      <c r="C89" s="261"/>
      <c r="D89" s="261"/>
      <c r="E89" s="261"/>
      <c r="F89" s="303"/>
      <c r="G89" s="265"/>
      <c r="H89" s="290"/>
      <c r="I89" s="265"/>
      <c r="J89" s="265"/>
    </row>
    <row r="90" spans="2:10" ht="12.75">
      <c r="B90" s="261"/>
      <c r="C90" s="261"/>
      <c r="D90" s="261"/>
      <c r="E90" s="261"/>
      <c r="F90" s="303"/>
      <c r="G90" s="265"/>
      <c r="H90" s="290"/>
      <c r="I90" s="265"/>
      <c r="J90" s="265"/>
    </row>
    <row r="91" spans="2:10" ht="12.75">
      <c r="B91" s="261"/>
      <c r="C91" s="261"/>
      <c r="D91" s="261"/>
      <c r="E91" s="261"/>
      <c r="F91" s="303"/>
      <c r="G91" s="265"/>
      <c r="H91" s="290"/>
      <c r="I91" s="265"/>
      <c r="J91" s="265"/>
    </row>
    <row r="92" spans="2:10" ht="12.75">
      <c r="B92" s="261"/>
      <c r="C92" s="261"/>
      <c r="D92" s="261"/>
      <c r="E92" s="261"/>
      <c r="F92" s="303"/>
      <c r="G92" s="265"/>
      <c r="H92" s="290"/>
      <c r="I92" s="265"/>
      <c r="J92" s="265"/>
    </row>
    <row r="93" spans="2:10" ht="12.75">
      <c r="B93" s="261"/>
      <c r="C93" s="261"/>
      <c r="D93" s="261"/>
      <c r="E93" s="261"/>
      <c r="F93" s="303"/>
      <c r="G93" s="265"/>
      <c r="H93" s="290"/>
      <c r="I93" s="265"/>
      <c r="J93" s="265"/>
    </row>
    <row r="94" spans="2:10" ht="12.75">
      <c r="B94" s="261"/>
      <c r="C94" s="261"/>
      <c r="D94" s="261"/>
      <c r="E94" s="261"/>
      <c r="F94" s="303"/>
      <c r="G94" s="265"/>
      <c r="H94" s="290"/>
      <c r="I94" s="265"/>
      <c r="J94" s="265"/>
    </row>
    <row r="95" spans="2:10" ht="12.75">
      <c r="B95" s="261"/>
      <c r="C95" s="261"/>
      <c r="D95" s="261"/>
      <c r="E95" s="261"/>
      <c r="F95" s="303"/>
      <c r="G95" s="265"/>
      <c r="H95" s="290"/>
      <c r="I95" s="265"/>
      <c r="J95" s="265"/>
    </row>
    <row r="96" spans="2:10" ht="12.75">
      <c r="B96" s="261"/>
      <c r="C96" s="261"/>
      <c r="D96" s="261"/>
      <c r="E96" s="261"/>
      <c r="F96" s="303"/>
      <c r="G96" s="265"/>
      <c r="H96" s="290"/>
      <c r="I96" s="265"/>
      <c r="J96" s="265"/>
    </row>
    <row r="97" spans="2:10" ht="12.75">
      <c r="B97" s="261"/>
      <c r="C97" s="261"/>
      <c r="D97" s="261"/>
      <c r="E97" s="261"/>
      <c r="F97" s="303"/>
      <c r="G97" s="265"/>
      <c r="H97" s="290"/>
      <c r="I97" s="265"/>
      <c r="J97" s="265"/>
    </row>
    <row r="98" spans="2:10" ht="12.75">
      <c r="B98" s="261"/>
      <c r="C98" s="261"/>
      <c r="D98" s="261"/>
      <c r="E98" s="261"/>
      <c r="F98" s="303"/>
      <c r="G98" s="265"/>
      <c r="H98" s="290"/>
      <c r="I98" s="265"/>
      <c r="J98" s="265"/>
    </row>
    <row r="99" spans="2:10" ht="12.75">
      <c r="B99" s="261"/>
      <c r="C99" s="261"/>
      <c r="D99" s="261"/>
      <c r="E99" s="261"/>
      <c r="F99" s="303"/>
      <c r="G99" s="265"/>
      <c r="H99" s="290"/>
      <c r="I99" s="265"/>
      <c r="J99" s="265"/>
    </row>
    <row r="100" spans="2:10" ht="12.75">
      <c r="B100" s="261"/>
      <c r="C100" s="261"/>
      <c r="D100" s="261"/>
      <c r="E100" s="261"/>
      <c r="F100" s="303"/>
      <c r="G100" s="265"/>
      <c r="H100" s="290"/>
      <c r="I100" s="265"/>
      <c r="J100" s="265"/>
    </row>
    <row r="101" spans="2:10" ht="12.75">
      <c r="B101" s="261"/>
      <c r="C101" s="261"/>
      <c r="D101" s="261"/>
      <c r="E101" s="261"/>
      <c r="F101" s="303"/>
      <c r="G101" s="265"/>
      <c r="H101" s="290"/>
      <c r="I101" s="265"/>
      <c r="J101" s="265"/>
    </row>
    <row r="102" spans="2:10" ht="12.75">
      <c r="B102" s="261"/>
      <c r="C102" s="261"/>
      <c r="D102" s="261"/>
      <c r="E102" s="261"/>
      <c r="F102" s="303"/>
      <c r="G102" s="265"/>
      <c r="H102" s="290"/>
      <c r="I102" s="265"/>
      <c r="J102" s="265"/>
    </row>
    <row r="103" spans="2:10" ht="12.75">
      <c r="B103" s="261"/>
      <c r="C103" s="261"/>
      <c r="D103" s="261"/>
      <c r="E103" s="261"/>
      <c r="F103" s="303"/>
      <c r="G103" s="265"/>
      <c r="H103" s="290"/>
      <c r="I103" s="265"/>
      <c r="J103" s="265"/>
    </row>
    <row r="104" spans="2:10" ht="12.75">
      <c r="B104" s="261"/>
      <c r="C104" s="261"/>
      <c r="D104" s="261"/>
      <c r="E104" s="261"/>
      <c r="F104" s="303"/>
      <c r="G104" s="265"/>
      <c r="H104" s="290"/>
      <c r="I104" s="265"/>
      <c r="J104" s="265"/>
    </row>
    <row r="105" spans="2:10" ht="12.75">
      <c r="B105" s="261"/>
      <c r="C105" s="261"/>
      <c r="D105" s="261"/>
      <c r="E105" s="261"/>
      <c r="F105" s="303"/>
      <c r="G105" s="265"/>
      <c r="H105" s="290"/>
      <c r="I105" s="265"/>
      <c r="J105" s="265"/>
    </row>
    <row r="106" spans="2:10" ht="12.75">
      <c r="B106" s="261"/>
      <c r="C106" s="261"/>
      <c r="D106" s="261"/>
      <c r="E106" s="261"/>
      <c r="F106" s="303"/>
      <c r="G106" s="265"/>
      <c r="H106" s="290"/>
      <c r="I106" s="265"/>
      <c r="J106" s="265"/>
    </row>
    <row r="107" spans="2:10" ht="12.75">
      <c r="B107" s="261"/>
      <c r="C107" s="261"/>
      <c r="D107" s="261"/>
      <c r="E107" s="261"/>
      <c r="F107" s="303"/>
      <c r="G107" s="265"/>
      <c r="H107" s="290"/>
      <c r="I107" s="265"/>
      <c r="J107" s="265"/>
    </row>
    <row r="108" spans="2:10" ht="12.75">
      <c r="B108" s="261"/>
      <c r="C108" s="261"/>
      <c r="D108" s="261"/>
      <c r="E108" s="261"/>
      <c r="F108" s="303"/>
      <c r="G108" s="265"/>
      <c r="H108" s="290"/>
      <c r="I108" s="265"/>
      <c r="J108" s="265"/>
    </row>
    <row r="109" spans="2:10" ht="12.75">
      <c r="B109" s="261"/>
      <c r="C109" s="261"/>
      <c r="D109" s="261"/>
      <c r="E109" s="261"/>
      <c r="F109" s="303"/>
      <c r="G109" s="265"/>
      <c r="H109" s="290"/>
      <c r="I109" s="265"/>
      <c r="J109" s="265"/>
    </row>
    <row r="110" spans="2:10" ht="12.75">
      <c r="B110" s="261"/>
      <c r="C110" s="261"/>
      <c r="D110" s="261"/>
      <c r="E110" s="261"/>
      <c r="F110" s="303"/>
      <c r="G110" s="265"/>
      <c r="H110" s="290"/>
      <c r="I110" s="265"/>
      <c r="J110" s="265"/>
    </row>
    <row r="111" spans="2:10" ht="12.75">
      <c r="B111" s="261"/>
      <c r="C111" s="261"/>
      <c r="D111" s="261"/>
      <c r="E111" s="261"/>
      <c r="F111" s="303"/>
      <c r="G111" s="265"/>
      <c r="H111" s="290"/>
      <c r="I111" s="265"/>
      <c r="J111" s="265"/>
    </row>
    <row r="112" spans="2:10" ht="12.75">
      <c r="B112" s="261"/>
      <c r="C112" s="261"/>
      <c r="D112" s="261"/>
      <c r="E112" s="261"/>
      <c r="F112" s="303"/>
      <c r="G112" s="265"/>
      <c r="H112" s="290"/>
      <c r="I112" s="265"/>
      <c r="J112" s="265"/>
    </row>
    <row r="113" spans="2:10" ht="12.75">
      <c r="B113" s="261"/>
      <c r="C113" s="261"/>
      <c r="D113" s="261"/>
      <c r="E113" s="261"/>
      <c r="F113" s="303"/>
      <c r="G113" s="265"/>
      <c r="H113" s="290"/>
      <c r="I113" s="265"/>
      <c r="J113" s="265"/>
    </row>
    <row r="114" spans="2:10" ht="12.75">
      <c r="B114" s="261"/>
      <c r="C114" s="261"/>
      <c r="D114" s="261"/>
      <c r="E114" s="261"/>
      <c r="F114" s="303"/>
      <c r="G114" s="265"/>
      <c r="H114" s="290"/>
      <c r="I114" s="265"/>
      <c r="J114" s="265"/>
    </row>
    <row r="115" spans="2:10" ht="12.75">
      <c r="B115" s="261"/>
      <c r="C115" s="261"/>
      <c r="D115" s="261"/>
      <c r="E115" s="261"/>
      <c r="F115" s="303"/>
      <c r="G115" s="265"/>
      <c r="H115" s="290"/>
      <c r="I115" s="265"/>
      <c r="J115" s="265"/>
    </row>
    <row r="116" spans="2:10" ht="12.75">
      <c r="B116" s="261"/>
      <c r="C116" s="261"/>
      <c r="D116" s="261"/>
      <c r="E116" s="261"/>
      <c r="F116" s="303"/>
      <c r="G116" s="265"/>
      <c r="H116" s="290"/>
      <c r="I116" s="265"/>
      <c r="J116" s="265"/>
    </row>
    <row r="117" spans="2:10" ht="12.75">
      <c r="B117" s="261"/>
      <c r="C117" s="261"/>
      <c r="D117" s="261"/>
      <c r="E117" s="261"/>
      <c r="F117" s="303"/>
      <c r="G117" s="265"/>
      <c r="H117" s="290"/>
      <c r="I117" s="265"/>
      <c r="J117" s="265"/>
    </row>
    <row r="118" spans="2:10" ht="12.75">
      <c r="B118" s="261"/>
      <c r="C118" s="261"/>
      <c r="D118" s="261"/>
      <c r="E118" s="261"/>
      <c r="F118" s="303"/>
      <c r="G118" s="265"/>
      <c r="H118" s="290"/>
      <c r="I118" s="265"/>
      <c r="J118" s="265"/>
    </row>
    <row r="119" spans="2:10" ht="12.75">
      <c r="B119" s="261"/>
      <c r="C119" s="261"/>
      <c r="D119" s="261"/>
      <c r="E119" s="261"/>
      <c r="F119" s="303"/>
      <c r="G119" s="265"/>
      <c r="H119" s="290"/>
      <c r="I119" s="265"/>
      <c r="J119" s="265"/>
    </row>
    <row r="120" spans="2:10" ht="12.75">
      <c r="B120" s="261"/>
      <c r="C120" s="261"/>
      <c r="D120" s="261"/>
      <c r="E120" s="261"/>
      <c r="F120" s="303"/>
      <c r="G120" s="265"/>
      <c r="H120" s="290"/>
      <c r="I120" s="265"/>
      <c r="J120" s="265"/>
    </row>
    <row r="121" spans="2:10" ht="12.75">
      <c r="B121" s="261"/>
      <c r="C121" s="261"/>
      <c r="D121" s="261"/>
      <c r="E121" s="261"/>
      <c r="F121" s="303"/>
      <c r="G121" s="265"/>
      <c r="H121" s="290"/>
      <c r="I121" s="265"/>
      <c r="J121" s="265"/>
    </row>
    <row r="122" spans="2:10" ht="12.75">
      <c r="B122" s="261"/>
      <c r="C122" s="261"/>
      <c r="D122" s="261"/>
      <c r="E122" s="261"/>
      <c r="F122" s="303"/>
      <c r="G122" s="265"/>
      <c r="H122" s="290"/>
      <c r="I122" s="265"/>
      <c r="J122" s="265"/>
    </row>
    <row r="123" spans="2:10" ht="12.75">
      <c r="B123" s="261"/>
      <c r="C123" s="261"/>
      <c r="D123" s="261"/>
      <c r="E123" s="261"/>
      <c r="F123" s="303"/>
      <c r="G123" s="265"/>
      <c r="H123" s="290"/>
      <c r="I123" s="265"/>
      <c r="J123" s="265"/>
    </row>
    <row r="124" spans="2:10" ht="12.75">
      <c r="B124" s="261"/>
      <c r="C124" s="261"/>
      <c r="D124" s="261"/>
      <c r="E124" s="261"/>
      <c r="F124" s="303"/>
      <c r="G124" s="265"/>
      <c r="H124" s="290"/>
      <c r="I124" s="265"/>
      <c r="J124" s="265"/>
    </row>
    <row r="125" spans="2:10" ht="12.75">
      <c r="B125" s="261"/>
      <c r="C125" s="261"/>
      <c r="D125" s="261"/>
      <c r="E125" s="261"/>
      <c r="F125" s="303"/>
      <c r="G125" s="265"/>
      <c r="H125" s="290"/>
      <c r="I125" s="265"/>
      <c r="J125" s="265"/>
    </row>
    <row r="126" spans="2:10" ht="12.75">
      <c r="B126" s="261"/>
      <c r="C126" s="261"/>
      <c r="D126" s="261"/>
      <c r="E126" s="261"/>
      <c r="F126" s="303"/>
      <c r="G126" s="265"/>
      <c r="H126" s="290"/>
      <c r="I126" s="265"/>
      <c r="J126" s="265"/>
    </row>
  </sheetData>
  <sheetProtection password="8F7B" sheet="1" objects="1"/>
  <dataValidations count="2">
    <dataValidation type="list" allowBlank="1" showInputMessage="1" showErrorMessage="1" sqref="F51">
      <formula1>$F$45:$F$49</formula1>
    </dataValidation>
    <dataValidation type="list" allowBlank="1" showInputMessage="1" showErrorMessage="1" sqref="F40">
      <formula1>$H$38:$H$40</formula1>
    </dataValidation>
  </dataValidations>
  <printOptions/>
  <pageMargins left="0.75" right="0.75" top="1" bottom="1" header="0.5" footer="0.5"/>
  <pageSetup horizontalDpi="600" verticalDpi="600" orientation="portrait" paperSize="9" scale="6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T72"/>
  <sheetViews>
    <sheetView zoomScale="85" zoomScaleNormal="85" zoomScalePageLayoutView="0" workbookViewId="0" topLeftCell="A34">
      <selection activeCell="F10" sqref="F10"/>
    </sheetView>
  </sheetViews>
  <sheetFormatPr defaultColWidth="9.140625" defaultRowHeight="12.75"/>
  <cols>
    <col min="1" max="1" width="5.7109375" style="33" customWidth="1"/>
    <col min="2" max="3" width="2.7109375" style="33" customWidth="1"/>
    <col min="4" max="4" width="75.8515625" style="33" customWidth="1"/>
    <col min="5" max="5" width="2.7109375" style="33" customWidth="1"/>
    <col min="6" max="6" width="16.8515625" style="156" customWidth="1"/>
    <col min="7" max="7" width="3.7109375" style="34" customWidth="1"/>
    <col min="8" max="8" width="16.8515625" style="34" customWidth="1"/>
    <col min="9" max="10" width="2.7109375" style="34" customWidth="1"/>
    <col min="11" max="20" width="10.7109375" style="34" customWidth="1"/>
    <col min="21" max="29" width="10.7109375" style="33" customWidth="1"/>
    <col min="30" max="16384" width="9.140625" style="33" customWidth="1"/>
  </cols>
  <sheetData>
    <row r="1" ht="13.5" thickBot="1"/>
    <row r="2" spans="2:10" ht="12.75">
      <c r="B2" s="84"/>
      <c r="C2" s="83"/>
      <c r="D2" s="83"/>
      <c r="E2" s="83"/>
      <c r="F2" s="157"/>
      <c r="G2" s="82"/>
      <c r="H2" s="82"/>
      <c r="I2" s="82"/>
      <c r="J2" s="81"/>
    </row>
    <row r="3" spans="2:10" ht="12.75">
      <c r="B3" s="42"/>
      <c r="C3" s="41"/>
      <c r="D3" s="41"/>
      <c r="E3" s="41"/>
      <c r="F3" s="158"/>
      <c r="G3" s="40"/>
      <c r="H3" s="40"/>
      <c r="I3" s="40"/>
      <c r="J3" s="39"/>
    </row>
    <row r="4" spans="2:20" s="75" customFormat="1" ht="18">
      <c r="B4" s="80"/>
      <c r="C4" s="20" t="s">
        <v>44</v>
      </c>
      <c r="D4" s="79"/>
      <c r="E4" s="79"/>
      <c r="F4" s="78"/>
      <c r="G4" s="78"/>
      <c r="H4" s="78"/>
      <c r="I4" s="78"/>
      <c r="J4" s="77"/>
      <c r="K4" s="76"/>
      <c r="L4" s="76"/>
      <c r="M4" s="76"/>
      <c r="N4" s="76"/>
      <c r="O4" s="76"/>
      <c r="P4" s="76"/>
      <c r="Q4" s="76"/>
      <c r="R4" s="76"/>
      <c r="S4" s="76"/>
      <c r="T4" s="76"/>
    </row>
    <row r="5" spans="2:10" ht="14.25">
      <c r="B5" s="42"/>
      <c r="C5" s="124" t="s">
        <v>66</v>
      </c>
      <c r="D5" s="41"/>
      <c r="E5" s="41"/>
      <c r="F5" s="158"/>
      <c r="G5" s="40"/>
      <c r="H5" s="40"/>
      <c r="I5" s="40"/>
      <c r="J5" s="39"/>
    </row>
    <row r="6" spans="2:10" ht="12.75">
      <c r="B6" s="42"/>
      <c r="C6" s="41"/>
      <c r="D6" s="41"/>
      <c r="E6" s="41"/>
      <c r="F6" s="158"/>
      <c r="G6" s="40"/>
      <c r="H6" s="40"/>
      <c r="I6" s="40"/>
      <c r="J6" s="39"/>
    </row>
    <row r="7" spans="2:10" ht="12.75">
      <c r="B7" s="42"/>
      <c r="C7" s="41"/>
      <c r="D7" s="41"/>
      <c r="E7" s="41"/>
      <c r="F7" s="158"/>
      <c r="G7" s="40"/>
      <c r="H7" s="40"/>
      <c r="I7" s="40"/>
      <c r="J7" s="39"/>
    </row>
    <row r="8" spans="2:10" ht="12.75">
      <c r="B8" s="42"/>
      <c r="C8" s="41"/>
      <c r="D8" s="41"/>
      <c r="E8" s="41"/>
      <c r="F8" s="158"/>
      <c r="G8" s="40"/>
      <c r="H8" s="40"/>
      <c r="I8" s="40"/>
      <c r="J8" s="39"/>
    </row>
    <row r="9" spans="2:10" ht="12.75">
      <c r="B9" s="42"/>
      <c r="C9" s="44"/>
      <c r="D9" s="44"/>
      <c r="E9" s="44"/>
      <c r="F9" s="159"/>
      <c r="G9" s="43"/>
      <c r="H9" s="43"/>
      <c r="I9" s="43"/>
      <c r="J9" s="39"/>
    </row>
    <row r="10" spans="2:10" ht="12.75">
      <c r="B10" s="42"/>
      <c r="C10" s="44"/>
      <c r="D10" s="11" t="s">
        <v>43</v>
      </c>
      <c r="E10" s="11"/>
      <c r="F10" s="152"/>
      <c r="G10" s="73"/>
      <c r="H10" s="73"/>
      <c r="I10" s="43"/>
      <c r="J10" s="39"/>
    </row>
    <row r="11" spans="2:10" ht="12.75">
      <c r="B11" s="42"/>
      <c r="C11" s="44"/>
      <c r="D11" s="44"/>
      <c r="E11" s="44"/>
      <c r="F11" s="130"/>
      <c r="G11" s="43"/>
      <c r="H11" s="43"/>
      <c r="I11" s="43"/>
      <c r="J11" s="39"/>
    </row>
    <row r="12" spans="2:10" ht="12.75">
      <c r="B12" s="42"/>
      <c r="C12" s="44"/>
      <c r="D12" s="44" t="s">
        <v>74</v>
      </c>
      <c r="E12" s="44"/>
      <c r="F12" s="155">
        <f>invoer!E21</f>
        <v>18170000</v>
      </c>
      <c r="G12" s="43"/>
      <c r="H12" s="43"/>
      <c r="I12" s="43"/>
      <c r="J12" s="39"/>
    </row>
    <row r="13" spans="2:10" ht="12.75">
      <c r="B13" s="42"/>
      <c r="C13" s="44"/>
      <c r="D13" s="44" t="s">
        <v>75</v>
      </c>
      <c r="E13" s="44"/>
      <c r="F13" s="155">
        <f>invoer!E12</f>
        <v>16770000</v>
      </c>
      <c r="G13" s="43"/>
      <c r="H13" s="43"/>
      <c r="I13" s="43"/>
      <c r="J13" s="39"/>
    </row>
    <row r="14" spans="2:10" ht="12.75">
      <c r="B14" s="42"/>
      <c r="C14" s="44"/>
      <c r="D14" s="44" t="s">
        <v>42</v>
      </c>
      <c r="E14" s="44"/>
      <c r="F14" s="155">
        <f>invoer!E13</f>
        <v>2435000</v>
      </c>
      <c r="G14" s="43"/>
      <c r="H14" s="43"/>
      <c r="I14" s="43"/>
      <c r="J14" s="39"/>
    </row>
    <row r="15" spans="2:10" ht="12.75">
      <c r="B15" s="42"/>
      <c r="C15" s="44"/>
      <c r="D15" s="44" t="s">
        <v>41</v>
      </c>
      <c r="E15" s="44"/>
      <c r="F15" s="155">
        <f>invoer!E14</f>
        <v>890000</v>
      </c>
      <c r="G15" s="43"/>
      <c r="H15" s="43"/>
      <c r="I15" s="43"/>
      <c r="J15" s="39"/>
    </row>
    <row r="16" spans="2:10" ht="12.75">
      <c r="B16" s="42"/>
      <c r="C16" s="44"/>
      <c r="D16" s="44" t="s">
        <v>40</v>
      </c>
      <c r="E16" s="44"/>
      <c r="F16" s="155">
        <f>invoer!E17</f>
        <v>300000</v>
      </c>
      <c r="G16" s="43"/>
      <c r="H16" s="43"/>
      <c r="I16" s="43"/>
      <c r="J16" s="39"/>
    </row>
    <row r="17" spans="2:10" ht="12.75">
      <c r="B17" s="42"/>
      <c r="C17" s="44"/>
      <c r="D17" s="44" t="s">
        <v>39</v>
      </c>
      <c r="E17" s="44"/>
      <c r="F17" s="160" t="str">
        <f>IF(F13&lt;tab!C6,tab!A6,IF(F13&lt;tab!C7,tab!A7,IF(F13&lt;tab!C8,tab!A8,IF(F13&lt;tab!C9,tab!A9,IF(F13&gt;=tab!B10,tab!A10,0)))))</f>
        <v>zeer grote besturen</v>
      </c>
      <c r="G17" s="43"/>
      <c r="H17" s="43"/>
      <c r="I17" s="43"/>
      <c r="J17" s="39"/>
    </row>
    <row r="18" spans="2:10" ht="12.75">
      <c r="B18" s="42"/>
      <c r="C18" s="44"/>
      <c r="D18" s="44"/>
      <c r="E18" s="44"/>
      <c r="F18" s="159"/>
      <c r="G18" s="43"/>
      <c r="H18" s="43"/>
      <c r="I18" s="43"/>
      <c r="J18" s="39"/>
    </row>
    <row r="19" spans="2:10" ht="12.75">
      <c r="B19" s="42"/>
      <c r="C19" s="41"/>
      <c r="D19" s="41"/>
      <c r="E19" s="41"/>
      <c r="F19" s="158"/>
      <c r="G19" s="40"/>
      <c r="H19" s="40"/>
      <c r="I19" s="40"/>
      <c r="J19" s="39"/>
    </row>
    <row r="20" spans="2:10" ht="12.75">
      <c r="B20" s="42"/>
      <c r="C20" s="41"/>
      <c r="D20" s="41"/>
      <c r="E20" s="41"/>
      <c r="F20" s="158"/>
      <c r="G20" s="40"/>
      <c r="H20" s="40"/>
      <c r="I20" s="40"/>
      <c r="J20" s="39"/>
    </row>
    <row r="21" spans="2:10" ht="12.75">
      <c r="B21" s="42"/>
      <c r="C21" s="44"/>
      <c r="D21" s="44"/>
      <c r="E21" s="44"/>
      <c r="F21" s="159"/>
      <c r="G21" s="43"/>
      <c r="H21" s="43"/>
      <c r="I21" s="43"/>
      <c r="J21" s="39"/>
    </row>
    <row r="22" spans="2:20" s="46" customFormat="1" ht="12.75">
      <c r="B22" s="52"/>
      <c r="C22" s="51"/>
      <c r="D22" s="11" t="s">
        <v>38</v>
      </c>
      <c r="E22" s="51"/>
      <c r="F22" s="49"/>
      <c r="G22" s="49"/>
      <c r="H22" s="49"/>
      <c r="I22" s="49"/>
      <c r="J22" s="48"/>
      <c r="K22" s="47"/>
      <c r="L22" s="47"/>
      <c r="M22" s="47"/>
      <c r="N22" s="47"/>
      <c r="O22" s="47"/>
      <c r="P22" s="47"/>
      <c r="Q22" s="47"/>
      <c r="R22" s="47"/>
      <c r="S22" s="47"/>
      <c r="T22" s="47"/>
    </row>
    <row r="23" spans="2:10" ht="12.75">
      <c r="B23" s="42"/>
      <c r="C23" s="44"/>
      <c r="D23" s="44"/>
      <c r="E23" s="44"/>
      <c r="F23" s="159"/>
      <c r="G23" s="43"/>
      <c r="H23" s="43"/>
      <c r="I23" s="43"/>
      <c r="J23" s="39"/>
    </row>
    <row r="24" spans="2:20" s="46" customFormat="1" ht="12.75">
      <c r="B24" s="52"/>
      <c r="C24" s="51"/>
      <c r="D24" s="11" t="s">
        <v>37</v>
      </c>
      <c r="E24" s="51"/>
      <c r="F24" s="51"/>
      <c r="G24" s="49"/>
      <c r="H24" s="49"/>
      <c r="I24" s="49"/>
      <c r="J24" s="48"/>
      <c r="K24" s="47"/>
      <c r="L24" s="47"/>
      <c r="M24" s="47"/>
      <c r="N24" s="47"/>
      <c r="O24" s="47"/>
      <c r="P24" s="47"/>
      <c r="Q24" s="47"/>
      <c r="R24" s="47"/>
      <c r="S24" s="47"/>
      <c r="T24" s="47"/>
    </row>
    <row r="25" spans="2:10" ht="12.75">
      <c r="B25" s="42"/>
      <c r="C25" s="44"/>
      <c r="D25" s="44"/>
      <c r="E25" s="44"/>
      <c r="F25" s="69"/>
      <c r="G25" s="43"/>
      <c r="H25" s="43"/>
      <c r="I25" s="43"/>
      <c r="J25" s="39"/>
    </row>
    <row r="26" spans="2:10" ht="12.75">
      <c r="B26" s="42"/>
      <c r="C26" s="44"/>
      <c r="D26" s="21" t="s">
        <v>36</v>
      </c>
      <c r="E26" s="69"/>
      <c r="F26" s="71">
        <f>pwc!F30</f>
        <v>3.06</v>
      </c>
      <c r="G26" s="43"/>
      <c r="H26" s="43"/>
      <c r="I26" s="43"/>
      <c r="J26" s="39"/>
    </row>
    <row r="27" spans="2:10" ht="12.75">
      <c r="B27" s="42"/>
      <c r="C27" s="44"/>
      <c r="D27" s="21" t="s">
        <v>35</v>
      </c>
      <c r="E27" s="69"/>
      <c r="F27" s="70">
        <f>F14*F26</f>
        <v>7451100</v>
      </c>
      <c r="G27" s="43"/>
      <c r="H27" s="43"/>
      <c r="I27" s="43"/>
      <c r="J27" s="39"/>
    </row>
    <row r="28" spans="2:10" ht="12.75">
      <c r="B28" s="42"/>
      <c r="C28" s="44"/>
      <c r="D28" s="21" t="s">
        <v>34</v>
      </c>
      <c r="E28" s="69"/>
      <c r="F28" s="68">
        <f>IF(F13&lt;tab!C6,tab!B14,IF(F13&lt;tab!C7,tab!B15,IF(F13&lt;tab!C8,tab!B16,IF(F13&lt;tab!C9,tab!B17,IF(F13&gt;=tab!B10,tab!B18,0)))))</f>
        <v>0.55</v>
      </c>
      <c r="G28" s="43"/>
      <c r="H28" s="43"/>
      <c r="I28" s="43"/>
      <c r="J28" s="39"/>
    </row>
    <row r="29" spans="2:20" s="62" customFormat="1" ht="12.75">
      <c r="B29" s="67"/>
      <c r="C29" s="66"/>
      <c r="D29" s="57"/>
      <c r="E29" s="57"/>
      <c r="F29" s="161">
        <f>F27*F28</f>
        <v>4098105.0000000005</v>
      </c>
      <c r="G29" s="65"/>
      <c r="H29" s="65"/>
      <c r="I29" s="65"/>
      <c r="J29" s="64"/>
      <c r="K29" s="63"/>
      <c r="L29" s="63"/>
      <c r="M29" s="63"/>
      <c r="N29" s="63"/>
      <c r="O29" s="63"/>
      <c r="P29" s="63"/>
      <c r="Q29" s="63"/>
      <c r="R29" s="63"/>
      <c r="S29" s="63"/>
      <c r="T29" s="63"/>
    </row>
    <row r="30" spans="2:10" ht="12.75">
      <c r="B30" s="42"/>
      <c r="C30" s="44"/>
      <c r="D30" s="44"/>
      <c r="E30" s="44"/>
      <c r="F30" s="159"/>
      <c r="G30" s="43"/>
      <c r="H30" s="43"/>
      <c r="I30" s="43"/>
      <c r="J30" s="39"/>
    </row>
    <row r="31" spans="2:20" s="46" customFormat="1" ht="12.75">
      <c r="B31" s="52"/>
      <c r="C31" s="51"/>
      <c r="D31" s="11" t="s">
        <v>33</v>
      </c>
      <c r="E31" s="51"/>
      <c r="F31" s="49"/>
      <c r="G31" s="49"/>
      <c r="H31" s="49"/>
      <c r="I31" s="49"/>
      <c r="J31" s="48"/>
      <c r="K31" s="47"/>
      <c r="L31" s="47"/>
      <c r="M31" s="47"/>
      <c r="N31" s="47"/>
      <c r="O31" s="47"/>
      <c r="P31" s="47"/>
      <c r="Q31" s="47"/>
      <c r="R31" s="47"/>
      <c r="S31" s="47"/>
      <c r="T31" s="47"/>
    </row>
    <row r="32" spans="2:10" ht="12.75">
      <c r="B32" s="42"/>
      <c r="C32" s="44"/>
      <c r="D32" s="44"/>
      <c r="E32" s="44"/>
      <c r="F32" s="159"/>
      <c r="G32" s="43"/>
      <c r="H32" s="43"/>
      <c r="I32" s="43"/>
      <c r="J32" s="39"/>
    </row>
    <row r="33" spans="2:10" ht="12.75">
      <c r="B33" s="42"/>
      <c r="C33" s="44"/>
      <c r="D33" s="44" t="s">
        <v>32</v>
      </c>
      <c r="E33" s="44"/>
      <c r="F33" s="162">
        <f>VLOOKUP(F17,tab!A22:B26,2)*F13</f>
        <v>855270</v>
      </c>
      <c r="G33" s="43"/>
      <c r="H33" s="61"/>
      <c r="I33" s="43"/>
      <c r="J33" s="39"/>
    </row>
    <row r="34" spans="2:10" ht="12.75">
      <c r="B34" s="42"/>
      <c r="C34" s="44"/>
      <c r="D34" s="44" t="s">
        <v>31</v>
      </c>
      <c r="E34" s="44"/>
      <c r="F34" s="162">
        <f>VLOOKUP(F17,tab!A29:B33,2)*F15</f>
        <v>35600</v>
      </c>
      <c r="G34" s="43"/>
      <c r="H34" s="43"/>
      <c r="I34" s="43"/>
      <c r="J34" s="39"/>
    </row>
    <row r="35" spans="2:14" ht="12.75">
      <c r="B35" s="42"/>
      <c r="C35" s="44"/>
      <c r="D35" s="44" t="s">
        <v>30</v>
      </c>
      <c r="E35" s="44"/>
      <c r="F35" s="162">
        <f>VLOOKUP(F17,tab!A36:B40,2)*F16</f>
        <v>3000</v>
      </c>
      <c r="G35" s="43"/>
      <c r="H35" s="43"/>
      <c r="I35" s="43"/>
      <c r="J35" s="39"/>
      <c r="N35" s="154"/>
    </row>
    <row r="36" spans="2:10" ht="12.75">
      <c r="B36" s="42"/>
      <c r="C36" s="44"/>
      <c r="D36" s="44"/>
      <c r="E36" s="44"/>
      <c r="F36" s="58">
        <f>SUM(F33:F35)</f>
        <v>893870</v>
      </c>
      <c r="G36" s="43"/>
      <c r="H36" s="153">
        <f>F36/F12</f>
        <v>0.049194826637314254</v>
      </c>
      <c r="I36" s="43"/>
      <c r="J36" s="39"/>
    </row>
    <row r="37" spans="2:10" ht="12.75">
      <c r="B37" s="42"/>
      <c r="C37" s="44"/>
      <c r="D37" s="44"/>
      <c r="E37" s="44"/>
      <c r="F37" s="159"/>
      <c r="G37" s="43"/>
      <c r="H37" s="43"/>
      <c r="I37" s="43"/>
      <c r="J37" s="39"/>
    </row>
    <row r="38" spans="2:20" s="46" customFormat="1" ht="12.75">
      <c r="B38" s="52"/>
      <c r="C38" s="51"/>
      <c r="D38" s="11" t="s">
        <v>29</v>
      </c>
      <c r="E38" s="51"/>
      <c r="F38" s="49"/>
      <c r="G38" s="49"/>
      <c r="H38" s="49"/>
      <c r="I38" s="49"/>
      <c r="J38" s="48"/>
      <c r="K38" s="47"/>
      <c r="L38" s="47"/>
      <c r="M38" s="47"/>
      <c r="N38" s="47"/>
      <c r="O38" s="47"/>
      <c r="P38" s="47"/>
      <c r="Q38" s="47"/>
      <c r="R38" s="47"/>
      <c r="S38" s="47"/>
      <c r="T38" s="47"/>
    </row>
    <row r="39" spans="2:20" s="46" customFormat="1" ht="12.75">
      <c r="B39" s="52"/>
      <c r="C39" s="51"/>
      <c r="D39" s="51"/>
      <c r="E39" s="51"/>
      <c r="F39" s="49"/>
      <c r="G39" s="49"/>
      <c r="H39" s="49"/>
      <c r="I39" s="49"/>
      <c r="J39" s="48"/>
      <c r="K39" s="47"/>
      <c r="L39" s="47"/>
      <c r="M39" s="47"/>
      <c r="N39" s="47"/>
      <c r="O39" s="47"/>
      <c r="P39" s="47"/>
      <c r="Q39" s="47"/>
      <c r="R39" s="47"/>
      <c r="S39" s="47"/>
      <c r="T39" s="47"/>
    </row>
    <row r="40" spans="2:10" ht="12.75">
      <c r="B40" s="42"/>
      <c r="C40" s="44"/>
      <c r="D40" s="60" t="s">
        <v>28</v>
      </c>
      <c r="E40" s="44"/>
      <c r="F40" s="155">
        <f>pwc!F59</f>
        <v>1935000</v>
      </c>
      <c r="G40" s="43"/>
      <c r="H40" s="43"/>
      <c r="I40" s="43"/>
      <c r="J40" s="39"/>
    </row>
    <row r="41" spans="2:10" ht="12.75">
      <c r="B41" s="42"/>
      <c r="C41" s="44"/>
      <c r="D41" s="60" t="s">
        <v>27</v>
      </c>
      <c r="E41" s="44"/>
      <c r="F41" s="155">
        <f>pwc!F60</f>
        <v>0</v>
      </c>
      <c r="G41" s="43"/>
      <c r="H41" s="43"/>
      <c r="I41" s="43"/>
      <c r="J41" s="39"/>
    </row>
    <row r="42" spans="2:10" ht="12.75">
      <c r="B42" s="42"/>
      <c r="C42" s="44"/>
      <c r="D42" s="44"/>
      <c r="E42" s="44"/>
      <c r="F42" s="58">
        <f>SUM(F40:F41)</f>
        <v>1935000</v>
      </c>
      <c r="G42" s="43"/>
      <c r="H42" s="43"/>
      <c r="I42" s="43"/>
      <c r="J42" s="39"/>
    </row>
    <row r="43" spans="2:10" ht="12.75">
      <c r="B43" s="42"/>
      <c r="C43" s="44"/>
      <c r="D43" s="44"/>
      <c r="E43" s="44"/>
      <c r="F43" s="159"/>
      <c r="G43" s="43"/>
      <c r="H43" s="43"/>
      <c r="I43" s="43"/>
      <c r="J43" s="39"/>
    </row>
    <row r="44" spans="2:10" ht="12.75">
      <c r="B44" s="42"/>
      <c r="C44" s="44"/>
      <c r="D44" s="45"/>
      <c r="E44" s="44"/>
      <c r="F44" s="159"/>
      <c r="G44" s="43"/>
      <c r="H44" s="43"/>
      <c r="I44" s="43"/>
      <c r="J44" s="39"/>
    </row>
    <row r="45" spans="2:20" s="46" customFormat="1" ht="12.75">
      <c r="B45" s="52"/>
      <c r="C45" s="51"/>
      <c r="D45" s="11" t="s">
        <v>26</v>
      </c>
      <c r="E45" s="51"/>
      <c r="F45" s="58">
        <f>F29+F36-F42</f>
        <v>3056975</v>
      </c>
      <c r="G45" s="49"/>
      <c r="H45" s="49"/>
      <c r="I45" s="49"/>
      <c r="J45" s="48"/>
      <c r="K45" s="47"/>
      <c r="L45" s="47"/>
      <c r="M45" s="47"/>
      <c r="N45" s="47"/>
      <c r="O45" s="47"/>
      <c r="P45" s="47"/>
      <c r="Q45" s="47"/>
      <c r="R45" s="47"/>
      <c r="S45" s="47"/>
      <c r="T45" s="47"/>
    </row>
    <row r="46" spans="2:10" ht="12.75">
      <c r="B46" s="42"/>
      <c r="C46" s="44"/>
      <c r="D46" s="44" t="s">
        <v>25</v>
      </c>
      <c r="E46" s="44"/>
      <c r="F46" s="159"/>
      <c r="G46" s="43"/>
      <c r="H46" s="43"/>
      <c r="I46" s="43"/>
      <c r="J46" s="39"/>
    </row>
    <row r="47" spans="2:10" ht="12.75">
      <c r="B47" s="42"/>
      <c r="C47" s="44"/>
      <c r="D47" s="44"/>
      <c r="E47" s="44"/>
      <c r="F47" s="159"/>
      <c r="G47" s="43"/>
      <c r="H47" s="43"/>
      <c r="I47" s="43"/>
      <c r="J47" s="39"/>
    </row>
    <row r="48" spans="2:10" ht="12.75">
      <c r="B48" s="42"/>
      <c r="C48" s="41"/>
      <c r="D48" s="41"/>
      <c r="E48" s="41"/>
      <c r="F48" s="158"/>
      <c r="G48" s="40"/>
      <c r="H48" s="40"/>
      <c r="I48" s="40"/>
      <c r="J48" s="39"/>
    </row>
    <row r="49" spans="2:10" ht="12.75">
      <c r="B49" s="42"/>
      <c r="C49" s="44"/>
      <c r="D49" s="44"/>
      <c r="E49" s="44"/>
      <c r="F49" s="159"/>
      <c r="G49" s="43"/>
      <c r="H49" s="43"/>
      <c r="I49" s="43"/>
      <c r="J49" s="39"/>
    </row>
    <row r="50" spans="2:10" ht="12.75">
      <c r="B50" s="42"/>
      <c r="C50" s="44"/>
      <c r="D50" s="11" t="s">
        <v>24</v>
      </c>
      <c r="E50" s="44"/>
      <c r="F50" s="159"/>
      <c r="G50" s="43"/>
      <c r="H50" s="43"/>
      <c r="I50" s="43"/>
      <c r="J50" s="39"/>
    </row>
    <row r="51" spans="2:10" ht="12.75">
      <c r="B51" s="42"/>
      <c r="C51" s="44"/>
      <c r="D51" s="44"/>
      <c r="E51" s="44"/>
      <c r="F51" s="159"/>
      <c r="G51" s="43"/>
      <c r="H51" s="43"/>
      <c r="I51" s="43"/>
      <c r="J51" s="39"/>
    </row>
    <row r="52" spans="2:10" ht="12.75">
      <c r="B52" s="42"/>
      <c r="C52" s="44"/>
      <c r="D52" s="44" t="s">
        <v>1</v>
      </c>
      <c r="E52" s="44"/>
      <c r="F52" s="155">
        <f>pwc!F15</f>
        <v>4275000</v>
      </c>
      <c r="G52" s="43"/>
      <c r="H52" s="43"/>
      <c r="I52" s="43"/>
      <c r="J52" s="39"/>
    </row>
    <row r="53" spans="2:10" ht="12.75">
      <c r="B53" s="42"/>
      <c r="C53" s="44"/>
      <c r="D53" s="59" t="s">
        <v>23</v>
      </c>
      <c r="E53" s="44"/>
      <c r="F53" s="155">
        <f>pwc!F16</f>
        <v>0</v>
      </c>
      <c r="G53" s="43"/>
      <c r="H53" s="43"/>
      <c r="I53" s="43"/>
      <c r="J53" s="39"/>
    </row>
    <row r="54" spans="2:10" ht="12.75">
      <c r="B54" s="42"/>
      <c r="C54" s="44"/>
      <c r="D54" s="44"/>
      <c r="E54" s="44"/>
      <c r="F54" s="159"/>
      <c r="G54" s="43"/>
      <c r="H54" s="43"/>
      <c r="I54" s="43"/>
      <c r="J54" s="39"/>
    </row>
    <row r="55" spans="2:20" s="46" customFormat="1" ht="12.75">
      <c r="B55" s="52"/>
      <c r="C55" s="51"/>
      <c r="D55" s="51" t="s">
        <v>22</v>
      </c>
      <c r="E55" s="51"/>
      <c r="F55" s="58">
        <f>F52-F53</f>
        <v>4275000</v>
      </c>
      <c r="G55" s="49"/>
      <c r="H55" s="49"/>
      <c r="I55" s="49"/>
      <c r="J55" s="48"/>
      <c r="K55" s="47"/>
      <c r="L55" s="47"/>
      <c r="M55" s="47"/>
      <c r="N55" s="47"/>
      <c r="O55" s="47"/>
      <c r="P55" s="47"/>
      <c r="Q55" s="47"/>
      <c r="R55" s="47"/>
      <c r="S55" s="47"/>
      <c r="T55" s="47"/>
    </row>
    <row r="56" spans="2:10" ht="12.75">
      <c r="B56" s="42"/>
      <c r="C56" s="44"/>
      <c r="D56" s="44"/>
      <c r="E56" s="44"/>
      <c r="F56" s="159"/>
      <c r="G56" s="43"/>
      <c r="H56" s="43"/>
      <c r="I56" s="43"/>
      <c r="J56" s="39"/>
    </row>
    <row r="57" spans="2:10" ht="12.75">
      <c r="B57" s="42"/>
      <c r="C57" s="41"/>
      <c r="D57" s="41"/>
      <c r="E57" s="41"/>
      <c r="F57" s="158"/>
      <c r="G57" s="40"/>
      <c r="H57" s="40"/>
      <c r="I57" s="40"/>
      <c r="J57" s="39"/>
    </row>
    <row r="58" spans="2:10" ht="12.75">
      <c r="B58" s="42"/>
      <c r="C58" s="44"/>
      <c r="D58" s="44"/>
      <c r="E58" s="44"/>
      <c r="F58" s="159"/>
      <c r="G58" s="43"/>
      <c r="H58" s="43"/>
      <c r="I58" s="43"/>
      <c r="J58" s="39"/>
    </row>
    <row r="59" spans="2:10" ht="12.75">
      <c r="B59" s="42"/>
      <c r="C59" s="44"/>
      <c r="D59" s="51" t="s">
        <v>21</v>
      </c>
      <c r="E59" s="51"/>
      <c r="F59" s="58">
        <f>F55-F45</f>
        <v>1218025</v>
      </c>
      <c r="G59" s="43"/>
      <c r="H59" s="43"/>
      <c r="I59" s="43"/>
      <c r="J59" s="39"/>
    </row>
    <row r="60" spans="2:10" ht="12.75">
      <c r="B60" s="42"/>
      <c r="C60" s="44"/>
      <c r="D60" s="44"/>
      <c r="E60" s="44"/>
      <c r="F60" s="159"/>
      <c r="G60" s="43"/>
      <c r="H60" s="43"/>
      <c r="I60" s="43"/>
      <c r="J60" s="39"/>
    </row>
    <row r="61" spans="2:10" ht="12.75">
      <c r="B61" s="42"/>
      <c r="C61" s="41"/>
      <c r="D61" s="41"/>
      <c r="E61" s="41"/>
      <c r="F61" s="158"/>
      <c r="G61" s="40"/>
      <c r="H61" s="40"/>
      <c r="I61" s="40"/>
      <c r="J61" s="39"/>
    </row>
    <row r="62" spans="2:10" ht="12.75">
      <c r="B62" s="42"/>
      <c r="C62" s="41"/>
      <c r="D62" s="41"/>
      <c r="E62" s="41"/>
      <c r="F62" s="158"/>
      <c r="G62" s="40"/>
      <c r="H62" s="40"/>
      <c r="I62" s="40"/>
      <c r="J62" s="39"/>
    </row>
    <row r="63" spans="2:10" ht="12.75">
      <c r="B63" s="42"/>
      <c r="C63" s="44"/>
      <c r="D63" s="44"/>
      <c r="E63" s="44"/>
      <c r="F63" s="159"/>
      <c r="G63" s="43"/>
      <c r="H63" s="43"/>
      <c r="I63" s="43"/>
      <c r="J63" s="39"/>
    </row>
    <row r="64" spans="2:10" ht="12.75">
      <c r="B64" s="42"/>
      <c r="C64" s="44"/>
      <c r="D64" s="51" t="s">
        <v>73</v>
      </c>
      <c r="E64" s="44"/>
      <c r="F64" s="159"/>
      <c r="G64" s="43"/>
      <c r="H64" s="43"/>
      <c r="I64" s="43"/>
      <c r="J64" s="39"/>
    </row>
    <row r="65" spans="2:10" ht="12.75">
      <c r="B65" s="42"/>
      <c r="C65" s="44"/>
      <c r="D65" s="44"/>
      <c r="E65" s="44"/>
      <c r="F65" s="163" t="s">
        <v>20</v>
      </c>
      <c r="G65" s="56"/>
      <c r="H65" s="55" t="s">
        <v>19</v>
      </c>
      <c r="I65" s="43"/>
      <c r="J65" s="39"/>
    </row>
    <row r="66" spans="2:10" ht="12.75">
      <c r="B66" s="42"/>
      <c r="C66" s="44"/>
      <c r="D66" s="44" t="s">
        <v>18</v>
      </c>
      <c r="E66" s="44"/>
      <c r="F66" s="164">
        <f>(0.5*F27)+F36-F42</f>
        <v>2684420</v>
      </c>
      <c r="G66" s="54" t="s">
        <v>17</v>
      </c>
      <c r="H66" s="53">
        <f>F27+F36-F42</f>
        <v>6409970</v>
      </c>
      <c r="I66" s="43"/>
      <c r="J66" s="39"/>
    </row>
    <row r="67" spans="2:10" ht="12.75">
      <c r="B67" s="42"/>
      <c r="C67" s="44"/>
      <c r="D67" s="44" t="s">
        <v>16</v>
      </c>
      <c r="E67" s="44"/>
      <c r="F67" s="164">
        <f>F55</f>
        <v>4275000</v>
      </c>
      <c r="G67" s="43"/>
      <c r="H67" s="43"/>
      <c r="I67" s="43"/>
      <c r="J67" s="39"/>
    </row>
    <row r="68" spans="2:10" ht="12.75">
      <c r="B68" s="42"/>
      <c r="C68" s="44"/>
      <c r="D68" s="44"/>
      <c r="E68" s="44"/>
      <c r="F68" s="159"/>
      <c r="G68" s="43"/>
      <c r="H68" s="43"/>
      <c r="I68" s="43"/>
      <c r="J68" s="39"/>
    </row>
    <row r="69" spans="2:20" s="46" customFormat="1" ht="12.75">
      <c r="B69" s="52"/>
      <c r="C69" s="51"/>
      <c r="D69" s="50" t="s">
        <v>15</v>
      </c>
      <c r="E69" s="51"/>
      <c r="F69" s="165" t="str">
        <f>IF(F67&lt;F66,"te krap",IF(F67&gt;H66,"te ruim","binnen bandbreedte"))</f>
        <v>binnen bandbreedte</v>
      </c>
      <c r="G69" s="49"/>
      <c r="H69" s="49"/>
      <c r="I69" s="49"/>
      <c r="J69" s="48"/>
      <c r="K69" s="47"/>
      <c r="L69" s="47"/>
      <c r="M69" s="47"/>
      <c r="N69" s="47"/>
      <c r="O69" s="47"/>
      <c r="P69" s="47"/>
      <c r="Q69" s="47"/>
      <c r="R69" s="47"/>
      <c r="S69" s="47"/>
      <c r="T69" s="47"/>
    </row>
    <row r="70" spans="2:10" ht="12.75">
      <c r="B70" s="42"/>
      <c r="C70" s="44"/>
      <c r="D70" s="45"/>
      <c r="E70" s="44"/>
      <c r="F70" s="159"/>
      <c r="G70" s="43"/>
      <c r="H70" s="43"/>
      <c r="I70" s="43"/>
      <c r="J70" s="39"/>
    </row>
    <row r="71" spans="2:10" ht="12.75">
      <c r="B71" s="42"/>
      <c r="C71" s="41"/>
      <c r="D71" s="41"/>
      <c r="E71" s="41"/>
      <c r="F71" s="158"/>
      <c r="G71" s="40"/>
      <c r="H71" s="40"/>
      <c r="I71" s="40"/>
      <c r="J71" s="39"/>
    </row>
    <row r="72" spans="2:10" ht="13.5" thickBot="1">
      <c r="B72" s="38"/>
      <c r="C72" s="37"/>
      <c r="D72" s="37"/>
      <c r="E72" s="37"/>
      <c r="F72" s="166"/>
      <c r="G72" s="36"/>
      <c r="H72" s="36"/>
      <c r="I72" s="36"/>
      <c r="J72" s="35"/>
    </row>
  </sheetData>
  <sheetProtection/>
  <printOptions/>
  <pageMargins left="0.75" right="0.75" top="1" bottom="1" header="0.5" footer="0.5"/>
  <pageSetup horizontalDpi="600" verticalDpi="600" orientation="portrait" paperSize="9" scale="6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R49"/>
  <sheetViews>
    <sheetView view="pageBreakPreview" zoomScale="85" zoomScaleNormal="85" zoomScaleSheetLayoutView="85" zoomScalePageLayoutView="0" workbookViewId="0" topLeftCell="A1">
      <selection activeCell="B2" sqref="B2"/>
    </sheetView>
  </sheetViews>
  <sheetFormatPr defaultColWidth="9.140625" defaultRowHeight="12.75"/>
  <cols>
    <col min="1" max="1" width="5.7109375" style="85" customWidth="1"/>
    <col min="2" max="3" width="2.7109375" style="85" customWidth="1"/>
    <col min="4" max="4" width="60.57421875" style="85" customWidth="1"/>
    <col min="5" max="5" width="2.7109375" style="85" customWidth="1"/>
    <col min="6" max="6" width="16.8515625" style="86" customWidth="1"/>
    <col min="7" max="7" width="3.7109375" style="86" customWidth="1"/>
    <col min="8" max="9" width="2.7109375" style="86" customWidth="1"/>
    <col min="10" max="18" width="9.140625" style="86" customWidth="1"/>
    <col min="19" max="16384" width="9.140625" style="85" customWidth="1"/>
  </cols>
  <sheetData>
    <row r="1" ht="13.5" thickBot="1"/>
    <row r="2" spans="2:9" ht="12.75">
      <c r="B2" s="114"/>
      <c r="C2" s="113"/>
      <c r="D2" s="113"/>
      <c r="E2" s="113"/>
      <c r="F2" s="112"/>
      <c r="G2" s="112"/>
      <c r="H2" s="112"/>
      <c r="I2" s="111"/>
    </row>
    <row r="3" spans="2:9" ht="12.75">
      <c r="B3" s="94"/>
      <c r="C3" s="93"/>
      <c r="D3" s="93"/>
      <c r="E3" s="93"/>
      <c r="F3" s="92"/>
      <c r="G3" s="92"/>
      <c r="H3" s="92"/>
      <c r="I3" s="91"/>
    </row>
    <row r="4" spans="2:18" s="107" customFormat="1" ht="18">
      <c r="B4" s="5"/>
      <c r="C4" s="20" t="s">
        <v>65</v>
      </c>
      <c r="D4" s="7"/>
      <c r="E4" s="7"/>
      <c r="F4" s="110"/>
      <c r="G4" s="110"/>
      <c r="H4" s="110"/>
      <c r="I4" s="109"/>
      <c r="J4" s="108"/>
      <c r="K4" s="108"/>
      <c r="L4" s="108"/>
      <c r="M4" s="108"/>
      <c r="N4" s="108"/>
      <c r="O4" s="108"/>
      <c r="P4" s="108"/>
      <c r="Q4" s="108"/>
      <c r="R4" s="108"/>
    </row>
    <row r="5" spans="2:9" ht="14.25">
      <c r="B5" s="94"/>
      <c r="C5" s="124" t="s">
        <v>66</v>
      </c>
      <c r="D5" s="93"/>
      <c r="E5" s="93"/>
      <c r="F5" s="92"/>
      <c r="G5" s="92"/>
      <c r="H5" s="92"/>
      <c r="I5" s="91"/>
    </row>
    <row r="6" spans="2:9" ht="12.75">
      <c r="B6" s="94"/>
      <c r="C6" s="93"/>
      <c r="D6" s="93"/>
      <c r="E6" s="93"/>
      <c r="F6" s="92"/>
      <c r="G6" s="92"/>
      <c r="H6" s="92"/>
      <c r="I6" s="91"/>
    </row>
    <row r="7" spans="2:9" ht="12.75">
      <c r="B7" s="94"/>
      <c r="C7" s="93"/>
      <c r="D7" s="93"/>
      <c r="E7" s="93"/>
      <c r="F7" s="92"/>
      <c r="G7" s="92"/>
      <c r="H7" s="92"/>
      <c r="I7" s="91"/>
    </row>
    <row r="8" spans="2:9" ht="12.75">
      <c r="B8" s="94"/>
      <c r="C8" s="60"/>
      <c r="D8" s="60"/>
      <c r="E8" s="60"/>
      <c r="F8" s="72"/>
      <c r="G8" s="72"/>
      <c r="H8" s="72"/>
      <c r="I8" s="91"/>
    </row>
    <row r="9" spans="2:9" ht="12.75">
      <c r="B9" s="94"/>
      <c r="C9" s="60"/>
      <c r="D9" s="11" t="s">
        <v>64</v>
      </c>
      <c r="E9" s="11"/>
      <c r="F9" s="133" t="s">
        <v>69</v>
      </c>
      <c r="G9" s="72"/>
      <c r="H9" s="72"/>
      <c r="I9" s="91"/>
    </row>
    <row r="10" spans="2:9" ht="12.75">
      <c r="B10" s="94"/>
      <c r="C10" s="60"/>
      <c r="D10" s="60"/>
      <c r="E10" s="60"/>
      <c r="F10" s="72"/>
      <c r="G10" s="72"/>
      <c r="H10" s="72"/>
      <c r="I10" s="91"/>
    </row>
    <row r="11" spans="2:9" ht="12.75">
      <c r="B11" s="94"/>
      <c r="C11" s="60"/>
      <c r="D11" s="24" t="s">
        <v>63</v>
      </c>
      <c r="E11" s="60"/>
      <c r="F11" s="98" t="s">
        <v>62</v>
      </c>
      <c r="G11" s="72"/>
      <c r="H11" s="72"/>
      <c r="I11" s="91"/>
    </row>
    <row r="12" spans="2:9" ht="12.75">
      <c r="B12" s="94"/>
      <c r="C12" s="60"/>
      <c r="D12" s="60"/>
      <c r="E12" s="60"/>
      <c r="F12" s="72"/>
      <c r="G12" s="72"/>
      <c r="H12" s="72"/>
      <c r="I12" s="91"/>
    </row>
    <row r="13" spans="2:9" ht="12.75">
      <c r="B13" s="94"/>
      <c r="C13" s="60"/>
      <c r="D13" s="15" t="s">
        <v>61</v>
      </c>
      <c r="E13" s="15"/>
      <c r="F13" s="72"/>
      <c r="G13" s="72"/>
      <c r="H13" s="72"/>
      <c r="I13" s="91"/>
    </row>
    <row r="14" spans="2:9" ht="12.75">
      <c r="B14" s="94"/>
      <c r="C14" s="60"/>
      <c r="D14" s="60" t="s">
        <v>60</v>
      </c>
      <c r="E14" s="60"/>
      <c r="F14" s="120">
        <v>241</v>
      </c>
      <c r="G14" s="72"/>
      <c r="H14" s="72"/>
      <c r="I14" s="91"/>
    </row>
    <row r="15" spans="2:9" ht="12.75">
      <c r="B15" s="94"/>
      <c r="C15" s="60"/>
      <c r="D15" s="60" t="s">
        <v>59</v>
      </c>
      <c r="E15" s="60"/>
      <c r="F15" s="120">
        <v>783</v>
      </c>
      <c r="G15" s="72"/>
      <c r="H15" s="72"/>
      <c r="I15" s="91"/>
    </row>
    <row r="16" spans="2:9" ht="12.75">
      <c r="B16" s="94"/>
      <c r="C16" s="60"/>
      <c r="D16" s="60" t="s">
        <v>58</v>
      </c>
      <c r="E16" s="60"/>
      <c r="F16" s="120">
        <v>1147</v>
      </c>
      <c r="G16" s="72"/>
      <c r="H16" s="72"/>
      <c r="I16" s="91"/>
    </row>
    <row r="17" spans="2:9" ht="12.75">
      <c r="B17" s="94"/>
      <c r="C17" s="60"/>
      <c r="D17" s="60" t="s">
        <v>57</v>
      </c>
      <c r="E17" s="60"/>
      <c r="F17" s="120">
        <v>68</v>
      </c>
      <c r="G17" s="72"/>
      <c r="H17" s="72"/>
      <c r="I17" s="91"/>
    </row>
    <row r="18" spans="2:9" ht="12.75">
      <c r="B18" s="94"/>
      <c r="C18" s="60"/>
      <c r="D18" s="60"/>
      <c r="E18" s="60"/>
      <c r="F18" s="123">
        <f>SUM(F14:F17)</f>
        <v>2239</v>
      </c>
      <c r="G18" s="72"/>
      <c r="H18" s="72"/>
      <c r="I18" s="91"/>
    </row>
    <row r="19" spans="2:9" ht="12.75">
      <c r="B19" s="94"/>
      <c r="C19" s="60"/>
      <c r="D19" s="60"/>
      <c r="E19" s="60"/>
      <c r="F19" s="72"/>
      <c r="G19" s="72"/>
      <c r="H19" s="72"/>
      <c r="I19" s="91"/>
    </row>
    <row r="20" spans="2:9" ht="12.75">
      <c r="B20" s="94"/>
      <c r="C20" s="60"/>
      <c r="D20" s="60" t="s">
        <v>56</v>
      </c>
      <c r="E20" s="60"/>
      <c r="F20" s="120">
        <v>589</v>
      </c>
      <c r="G20" s="72"/>
      <c r="H20" s="72"/>
      <c r="I20" s="91"/>
    </row>
    <row r="21" spans="2:9" ht="12.75">
      <c r="B21" s="94"/>
      <c r="C21" s="60"/>
      <c r="D21" s="60"/>
      <c r="E21" s="60"/>
      <c r="F21" s="72"/>
      <c r="G21" s="72"/>
      <c r="H21" s="72"/>
      <c r="I21" s="91"/>
    </row>
    <row r="22" spans="2:9" ht="12.75">
      <c r="B22" s="94"/>
      <c r="C22" s="60"/>
      <c r="D22" s="24" t="s">
        <v>55</v>
      </c>
      <c r="E22" s="24"/>
      <c r="F22" s="99">
        <f>SUM(F18:F20)</f>
        <v>2828</v>
      </c>
      <c r="G22" s="119"/>
      <c r="H22" s="119"/>
      <c r="I22" s="91"/>
    </row>
    <row r="23" spans="2:18" s="115" customFormat="1" ht="12.75">
      <c r="B23" s="118"/>
      <c r="C23" s="24"/>
      <c r="D23" s="60"/>
      <c r="E23" s="60"/>
      <c r="F23" s="72"/>
      <c r="G23" s="72"/>
      <c r="H23" s="72"/>
      <c r="I23" s="117"/>
      <c r="J23" s="116"/>
      <c r="K23" s="116"/>
      <c r="L23" s="116"/>
      <c r="M23" s="116"/>
      <c r="N23" s="116"/>
      <c r="O23" s="116"/>
      <c r="P23" s="116"/>
      <c r="Q23" s="116"/>
      <c r="R23" s="116"/>
    </row>
    <row r="24" spans="2:9" ht="12.75">
      <c r="B24" s="94"/>
      <c r="C24" s="60"/>
      <c r="D24" s="60"/>
      <c r="E24" s="60"/>
      <c r="F24" s="72"/>
      <c r="G24" s="72"/>
      <c r="H24" s="72"/>
      <c r="I24" s="91"/>
    </row>
    <row r="25" spans="2:9" ht="12.75">
      <c r="B25" s="94"/>
      <c r="C25" s="60"/>
      <c r="D25" s="122" t="s">
        <v>54</v>
      </c>
      <c r="E25" s="121"/>
      <c r="F25" s="72"/>
      <c r="G25" s="72"/>
      <c r="H25" s="72"/>
      <c r="I25" s="91"/>
    </row>
    <row r="26" spans="2:9" ht="12.75">
      <c r="B26" s="94"/>
      <c r="C26" s="60"/>
      <c r="D26" s="122"/>
      <c r="E26" s="121"/>
      <c r="F26" s="72"/>
      <c r="G26" s="72"/>
      <c r="H26" s="72"/>
      <c r="I26" s="91"/>
    </row>
    <row r="27" spans="2:9" ht="12.75">
      <c r="B27" s="94"/>
      <c r="C27" s="60"/>
      <c r="D27" s="15" t="s">
        <v>53</v>
      </c>
      <c r="E27" s="121"/>
      <c r="F27" s="72"/>
      <c r="G27" s="72"/>
      <c r="H27" s="72"/>
      <c r="I27" s="91"/>
    </row>
    <row r="28" spans="2:9" ht="12.75">
      <c r="B28" s="94"/>
      <c r="C28" s="60"/>
      <c r="D28" s="60" t="s">
        <v>52</v>
      </c>
      <c r="E28" s="60"/>
      <c r="F28" s="120">
        <v>496</v>
      </c>
      <c r="G28" s="72"/>
      <c r="H28" s="72"/>
      <c r="I28" s="91"/>
    </row>
    <row r="29" spans="2:9" ht="12.75">
      <c r="B29" s="94"/>
      <c r="C29" s="60"/>
      <c r="D29" s="60" t="s">
        <v>51</v>
      </c>
      <c r="E29" s="60"/>
      <c r="F29" s="120">
        <v>20</v>
      </c>
      <c r="G29" s="72"/>
      <c r="H29" s="72"/>
      <c r="I29" s="91"/>
    </row>
    <row r="30" spans="2:9" ht="12.75">
      <c r="B30" s="94"/>
      <c r="C30" s="60"/>
      <c r="D30" s="60" t="s">
        <v>50</v>
      </c>
      <c r="E30" s="60"/>
      <c r="F30" s="120">
        <v>13</v>
      </c>
      <c r="G30" s="72"/>
      <c r="H30" s="72"/>
      <c r="I30" s="91"/>
    </row>
    <row r="31" spans="2:9" ht="12.75">
      <c r="B31" s="94"/>
      <c r="C31" s="60"/>
      <c r="D31" s="60"/>
      <c r="E31" s="60"/>
      <c r="F31" s="72"/>
      <c r="G31" s="72"/>
      <c r="H31" s="72"/>
      <c r="I31" s="91"/>
    </row>
    <row r="32" spans="2:9" ht="12.75">
      <c r="B32" s="94"/>
      <c r="C32" s="60"/>
      <c r="D32" s="24" t="s">
        <v>0</v>
      </c>
      <c r="E32" s="24"/>
      <c r="F32" s="99">
        <f>SUM(F28:F30)</f>
        <v>529</v>
      </c>
      <c r="G32" s="119"/>
      <c r="H32" s="119"/>
      <c r="I32" s="91"/>
    </row>
    <row r="33" spans="2:18" s="115" customFormat="1" ht="12.75">
      <c r="B33" s="118"/>
      <c r="C33" s="24"/>
      <c r="D33" s="60"/>
      <c r="E33" s="60"/>
      <c r="F33" s="72"/>
      <c r="G33" s="72"/>
      <c r="H33" s="72"/>
      <c r="I33" s="117"/>
      <c r="J33" s="116"/>
      <c r="K33" s="116"/>
      <c r="L33" s="116"/>
      <c r="M33" s="116"/>
      <c r="N33" s="116"/>
      <c r="O33" s="116"/>
      <c r="P33" s="116"/>
      <c r="Q33" s="116"/>
      <c r="R33" s="116"/>
    </row>
    <row r="34" spans="2:9" ht="12.75">
      <c r="B34" s="94"/>
      <c r="C34" s="60"/>
      <c r="D34" s="60"/>
      <c r="E34" s="60"/>
      <c r="F34" s="72"/>
      <c r="G34" s="72"/>
      <c r="H34" s="72"/>
      <c r="I34" s="91"/>
    </row>
    <row r="35" spans="2:9" ht="12.75">
      <c r="B35" s="94"/>
      <c r="C35" s="60"/>
      <c r="D35" s="11" t="s">
        <v>49</v>
      </c>
      <c r="E35" s="11"/>
      <c r="F35" s="74">
        <f>F22-F32</f>
        <v>2299</v>
      </c>
      <c r="G35" s="72"/>
      <c r="H35" s="72"/>
      <c r="I35" s="91"/>
    </row>
    <row r="36" spans="2:9" ht="12.75">
      <c r="B36" s="94"/>
      <c r="C36" s="60"/>
      <c r="D36" s="60"/>
      <c r="E36" s="60"/>
      <c r="F36" s="72"/>
      <c r="G36" s="72"/>
      <c r="H36" s="72"/>
      <c r="I36" s="91"/>
    </row>
    <row r="37" spans="2:9" ht="12.75">
      <c r="B37" s="94"/>
      <c r="C37" s="60"/>
      <c r="D37" s="60"/>
      <c r="E37" s="60"/>
      <c r="F37" s="72"/>
      <c r="G37" s="72"/>
      <c r="H37" s="72"/>
      <c r="I37" s="91"/>
    </row>
    <row r="38" spans="2:9" ht="12.75">
      <c r="B38" s="94"/>
      <c r="C38" s="60"/>
      <c r="D38" s="11" t="s">
        <v>48</v>
      </c>
      <c r="E38" s="60"/>
      <c r="F38" s="74">
        <v>2400</v>
      </c>
      <c r="G38" s="72"/>
      <c r="H38" s="72"/>
      <c r="I38" s="91"/>
    </row>
    <row r="39" spans="2:9" ht="12.75">
      <c r="B39" s="94"/>
      <c r="C39" s="60"/>
      <c r="D39" s="60"/>
      <c r="E39" s="60"/>
      <c r="F39" s="72"/>
      <c r="G39" s="72"/>
      <c r="H39" s="72"/>
      <c r="I39" s="91"/>
    </row>
    <row r="40" spans="2:9" ht="12.75">
      <c r="B40" s="94"/>
      <c r="C40" s="60"/>
      <c r="D40" s="60"/>
      <c r="E40" s="60"/>
      <c r="F40" s="72"/>
      <c r="G40" s="72"/>
      <c r="H40" s="72"/>
      <c r="I40" s="91"/>
    </row>
    <row r="41" spans="2:9" ht="12.75">
      <c r="B41" s="94"/>
      <c r="C41" s="60"/>
      <c r="D41" s="11" t="s">
        <v>21</v>
      </c>
      <c r="E41" s="60"/>
      <c r="F41" s="74">
        <f>F38-F35</f>
        <v>101</v>
      </c>
      <c r="G41" s="72"/>
      <c r="H41" s="72"/>
      <c r="I41" s="91"/>
    </row>
    <row r="42" spans="2:9" ht="12.75">
      <c r="B42" s="94"/>
      <c r="C42" s="60"/>
      <c r="D42" s="60"/>
      <c r="E42" s="60"/>
      <c r="F42" s="72"/>
      <c r="G42" s="72"/>
      <c r="H42" s="72"/>
      <c r="I42" s="91"/>
    </row>
    <row r="43" spans="2:9" ht="12.75">
      <c r="B43" s="94"/>
      <c r="C43" s="60"/>
      <c r="D43" s="60"/>
      <c r="E43" s="60"/>
      <c r="F43" s="72"/>
      <c r="G43" s="72"/>
      <c r="H43" s="72"/>
      <c r="I43" s="91"/>
    </row>
    <row r="44" spans="2:9" ht="12.75">
      <c r="B44" s="94"/>
      <c r="C44" s="60"/>
      <c r="D44" s="60"/>
      <c r="E44" s="60"/>
      <c r="F44" s="72"/>
      <c r="G44" s="72"/>
      <c r="H44" s="72"/>
      <c r="I44" s="91"/>
    </row>
    <row r="45" spans="2:9" ht="12.75">
      <c r="B45" s="94"/>
      <c r="C45" s="60"/>
      <c r="D45" s="15" t="s">
        <v>47</v>
      </c>
      <c r="E45" s="15"/>
      <c r="F45" s="72"/>
      <c r="G45" s="72"/>
      <c r="H45" s="72"/>
      <c r="I45" s="91"/>
    </row>
    <row r="46" spans="2:9" ht="12.75">
      <c r="B46" s="94"/>
      <c r="C46" s="60"/>
      <c r="D46" s="15" t="s">
        <v>46</v>
      </c>
      <c r="E46" s="15"/>
      <c r="F46" s="72"/>
      <c r="G46" s="72"/>
      <c r="H46" s="72"/>
      <c r="I46" s="91"/>
    </row>
    <row r="47" spans="2:9" ht="12.75">
      <c r="B47" s="94"/>
      <c r="C47" s="60"/>
      <c r="D47" s="60"/>
      <c r="E47" s="60"/>
      <c r="F47" s="72"/>
      <c r="G47" s="72"/>
      <c r="H47" s="72"/>
      <c r="I47" s="91"/>
    </row>
    <row r="48" spans="2:9" ht="12.75">
      <c r="B48" s="94"/>
      <c r="C48" s="93"/>
      <c r="D48" s="93"/>
      <c r="E48" s="93"/>
      <c r="F48" s="92"/>
      <c r="G48" s="92"/>
      <c r="H48" s="92"/>
      <c r="I48" s="91"/>
    </row>
    <row r="49" spans="2:9" ht="13.5" thickBot="1">
      <c r="B49" s="90"/>
      <c r="C49" s="89"/>
      <c r="D49" s="89"/>
      <c r="E49" s="89"/>
      <c r="F49" s="88"/>
      <c r="G49" s="88"/>
      <c r="H49" s="88"/>
      <c r="I49" s="87"/>
    </row>
  </sheetData>
  <sheetProtection/>
  <printOptions/>
  <pageMargins left="0.75" right="0.75" top="1" bottom="1" header="0.5" footer="0.5"/>
  <pageSetup horizontalDpi="600" verticalDpi="600" orientation="portrait" paperSize="9" scale="6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64"/>
  <sheetViews>
    <sheetView zoomScale="85" zoomScaleNormal="85" zoomScalePageLayoutView="0" workbookViewId="0" topLeftCell="A1">
      <selection activeCell="D7" sqref="D7"/>
    </sheetView>
  </sheetViews>
  <sheetFormatPr defaultColWidth="9.140625" defaultRowHeight="12.75"/>
  <cols>
    <col min="1" max="1" width="5.7109375" style="246" customWidth="1"/>
    <col min="2" max="3" width="2.7109375" style="19" customWidth="1"/>
    <col min="4" max="4" width="40.7109375" style="19" customWidth="1"/>
    <col min="5" max="5" width="2.7109375" style="19" customWidth="1"/>
    <col min="6" max="6" width="40.57421875" style="207" customWidth="1"/>
    <col min="7" max="7" width="2.7109375" style="125" customWidth="1"/>
    <col min="8" max="8" width="12.8515625" style="227" customWidth="1"/>
    <col min="9" max="9" width="2.7109375" style="227" customWidth="1"/>
    <col min="10" max="10" width="12.8515625" style="227" customWidth="1"/>
    <col min="11" max="11" width="2.7109375" style="125" customWidth="1"/>
    <col min="12" max="12" width="12.8515625" style="125" customWidth="1"/>
    <col min="13" max="14" width="2.7109375" style="125" customWidth="1"/>
    <col min="15" max="15" width="15.7109375" style="250" customWidth="1"/>
    <col min="16" max="16" width="15.28125" style="250" customWidth="1"/>
    <col min="17" max="24" width="10.7109375" style="250" customWidth="1"/>
    <col min="25" max="36" width="10.7109375" style="19" customWidth="1"/>
    <col min="37" max="16384" width="9.140625" style="19" customWidth="1"/>
  </cols>
  <sheetData>
    <row r="1" spans="2:14" ht="13.5" thickBot="1">
      <c r="B1" s="246"/>
      <c r="C1" s="246"/>
      <c r="D1" s="246"/>
      <c r="E1" s="246"/>
      <c r="F1" s="249"/>
      <c r="G1" s="250"/>
      <c r="H1" s="251"/>
      <c r="I1" s="251"/>
      <c r="J1" s="251"/>
      <c r="K1" s="250"/>
      <c r="L1" s="250"/>
      <c r="M1" s="250"/>
      <c r="N1" s="250"/>
    </row>
    <row r="2" spans="2:14" ht="12.75">
      <c r="B2" s="2"/>
      <c r="C2" s="3"/>
      <c r="D2" s="3"/>
      <c r="E2" s="3"/>
      <c r="F2" s="208"/>
      <c r="G2" s="126"/>
      <c r="H2" s="228"/>
      <c r="I2" s="228"/>
      <c r="J2" s="228"/>
      <c r="K2" s="126"/>
      <c r="L2" s="126"/>
      <c r="M2" s="126"/>
      <c r="N2" s="127"/>
    </row>
    <row r="3" spans="2:14" ht="12.75">
      <c r="B3" s="4"/>
      <c r="C3" s="1"/>
      <c r="D3" s="1"/>
      <c r="E3" s="1"/>
      <c r="F3" s="209"/>
      <c r="G3" s="128"/>
      <c r="H3" s="142"/>
      <c r="I3" s="142"/>
      <c r="J3" s="142"/>
      <c r="K3" s="128"/>
      <c r="L3" s="128"/>
      <c r="M3" s="128"/>
      <c r="N3" s="129"/>
    </row>
    <row r="4" spans="1:24" s="20" customFormat="1" ht="18">
      <c r="A4" s="247"/>
      <c r="B4" s="18"/>
      <c r="C4" s="20" t="s">
        <v>146</v>
      </c>
      <c r="D4" s="6"/>
      <c r="E4" s="6"/>
      <c r="F4" s="210"/>
      <c r="G4" s="145"/>
      <c r="H4" s="229"/>
      <c r="I4" s="229"/>
      <c r="J4" s="229"/>
      <c r="K4" s="145"/>
      <c r="L4" s="145"/>
      <c r="M4" s="145"/>
      <c r="N4" s="146"/>
      <c r="O4" s="252"/>
      <c r="P4" s="252"/>
      <c r="Q4" s="252"/>
      <c r="R4" s="252"/>
      <c r="S4" s="252"/>
      <c r="T4" s="252"/>
      <c r="U4" s="252"/>
      <c r="V4" s="252"/>
      <c r="W4" s="252"/>
      <c r="X4" s="252"/>
    </row>
    <row r="5" spans="2:14" ht="14.25">
      <c r="B5" s="4"/>
      <c r="C5" s="124" t="s">
        <v>151</v>
      </c>
      <c r="D5" s="1"/>
      <c r="E5" s="1"/>
      <c r="F5" s="209"/>
      <c r="G5" s="128"/>
      <c r="H5" s="142"/>
      <c r="I5" s="142"/>
      <c r="J5" s="142"/>
      <c r="K5" s="128"/>
      <c r="L5" s="128"/>
      <c r="M5" s="128"/>
      <c r="N5" s="129"/>
    </row>
    <row r="6" spans="2:14" ht="14.25">
      <c r="B6" s="4"/>
      <c r="C6" s="124"/>
      <c r="D6" s="1"/>
      <c r="E6" s="1"/>
      <c r="F6" s="209"/>
      <c r="G6" s="128"/>
      <c r="H6" s="142"/>
      <c r="I6" s="142"/>
      <c r="J6" s="142"/>
      <c r="K6" s="128"/>
      <c r="L6" s="128"/>
      <c r="M6" s="128"/>
      <c r="N6" s="129"/>
    </row>
    <row r="7" spans="2:14" ht="12.75">
      <c r="B7" s="4"/>
      <c r="C7" s="1"/>
      <c r="D7" s="1"/>
      <c r="E7" s="1"/>
      <c r="F7" s="209"/>
      <c r="G7" s="128"/>
      <c r="H7" s="142"/>
      <c r="I7" s="142"/>
      <c r="J7" s="142"/>
      <c r="K7" s="128"/>
      <c r="L7" s="128"/>
      <c r="M7" s="128"/>
      <c r="N7" s="129"/>
    </row>
    <row r="8" spans="2:17" ht="12.75">
      <c r="B8" s="4"/>
      <c r="C8" s="1"/>
      <c r="D8" s="1"/>
      <c r="E8" s="1"/>
      <c r="M8" s="128"/>
      <c r="N8" s="129"/>
      <c r="P8" s="253"/>
      <c r="Q8" s="253"/>
    </row>
    <row r="9" spans="2:17" ht="12.75">
      <c r="B9" s="4"/>
      <c r="C9" s="1"/>
      <c r="D9" s="1"/>
      <c r="E9" s="1"/>
      <c r="F9" s="10" t="s">
        <v>161</v>
      </c>
      <c r="G9" s="134"/>
      <c r="H9" s="288" t="s">
        <v>162</v>
      </c>
      <c r="I9" s="325"/>
      <c r="J9" s="315"/>
      <c r="K9" s="315"/>
      <c r="M9" s="128"/>
      <c r="N9" s="129"/>
      <c r="P9" s="253"/>
      <c r="Q9" s="253"/>
    </row>
    <row r="10" spans="2:17" ht="12.75">
      <c r="B10" s="4"/>
      <c r="C10" s="1"/>
      <c r="D10" s="1"/>
      <c r="E10" s="1"/>
      <c r="F10" s="10"/>
      <c r="G10" s="134"/>
      <c r="H10" s="134"/>
      <c r="I10" s="315"/>
      <c r="J10" s="323"/>
      <c r="K10" s="315"/>
      <c r="M10" s="128"/>
      <c r="N10" s="129"/>
      <c r="P10" s="253"/>
      <c r="Q10" s="253"/>
    </row>
    <row r="11" spans="2:17" ht="12.75">
      <c r="B11" s="4"/>
      <c r="C11" s="1"/>
      <c r="D11" s="1"/>
      <c r="E11" s="1"/>
      <c r="F11" s="209"/>
      <c r="G11" s="128"/>
      <c r="H11" s="142"/>
      <c r="I11" s="142"/>
      <c r="J11" s="128"/>
      <c r="K11" s="128"/>
      <c r="M11" s="128"/>
      <c r="N11" s="129"/>
      <c r="P11" s="253"/>
      <c r="Q11" s="253"/>
    </row>
    <row r="12" spans="2:17" ht="12.75">
      <c r="B12" s="4"/>
      <c r="C12" s="8"/>
      <c r="D12" s="8"/>
      <c r="E12" s="8"/>
      <c r="F12" s="184"/>
      <c r="G12" s="135"/>
      <c r="H12" s="135"/>
      <c r="I12" s="135"/>
      <c r="J12" s="142"/>
      <c r="K12" s="142"/>
      <c r="M12" s="128"/>
      <c r="N12" s="129"/>
      <c r="P12" s="253"/>
      <c r="Q12" s="253"/>
    </row>
    <row r="13" spans="2:17" ht="12.75">
      <c r="B13" s="4"/>
      <c r="C13" s="8"/>
      <c r="D13" s="11" t="s">
        <v>116</v>
      </c>
      <c r="E13" s="8"/>
      <c r="F13" s="184"/>
      <c r="G13" s="135"/>
      <c r="H13" s="135"/>
      <c r="I13" s="135"/>
      <c r="J13" s="142"/>
      <c r="K13" s="142"/>
      <c r="M13" s="128"/>
      <c r="N13" s="129"/>
      <c r="P13" s="253"/>
      <c r="Q13" s="253"/>
    </row>
    <row r="14" spans="2:17" ht="12.75">
      <c r="B14" s="4"/>
      <c r="C14" s="8"/>
      <c r="D14" s="8"/>
      <c r="E14" s="8"/>
      <c r="F14" s="184"/>
      <c r="G14" s="98"/>
      <c r="H14" s="98"/>
      <c r="I14" s="98"/>
      <c r="J14" s="142"/>
      <c r="K14" s="258"/>
      <c r="M14" s="128"/>
      <c r="N14" s="129"/>
      <c r="P14" s="253"/>
      <c r="Q14" s="253"/>
    </row>
    <row r="15" spans="2:17" ht="12.75">
      <c r="B15" s="4"/>
      <c r="C15" s="8"/>
      <c r="D15" s="24" t="s">
        <v>168</v>
      </c>
      <c r="E15" s="8"/>
      <c r="F15" s="184"/>
      <c r="G15" s="98"/>
      <c r="H15" s="98"/>
      <c r="I15" s="98"/>
      <c r="J15" s="142"/>
      <c r="K15" s="258"/>
      <c r="M15" s="128"/>
      <c r="N15" s="129"/>
      <c r="P15" s="253"/>
      <c r="Q15" s="253"/>
    </row>
    <row r="16" spans="2:17" ht="12.75">
      <c r="B16" s="4"/>
      <c r="C16" s="8"/>
      <c r="D16" s="8" t="s">
        <v>166</v>
      </c>
      <c r="E16" s="8"/>
      <c r="F16" s="276" t="s">
        <v>167</v>
      </c>
      <c r="G16" s="135"/>
      <c r="H16" s="105">
        <f>H17*invoer!E21</f>
        <v>6359500</v>
      </c>
      <c r="I16" s="98"/>
      <c r="J16" s="142"/>
      <c r="K16" s="258"/>
      <c r="M16" s="128"/>
      <c r="N16" s="129"/>
      <c r="P16" s="253"/>
      <c r="Q16" s="253"/>
    </row>
    <row r="17" spans="2:17" ht="12.75">
      <c r="B17" s="4"/>
      <c r="C17" s="8"/>
      <c r="D17" s="15" t="s">
        <v>164</v>
      </c>
      <c r="E17" s="15"/>
      <c r="F17" s="203"/>
      <c r="G17" s="98"/>
      <c r="H17" s="328">
        <f>IF(invoer!E21&lt;5000000,60%,IF(invoer!E21&gt;8000000,35%,((-25*(invoer!E21)/1000000+305)/3)%))</f>
        <v>0.35</v>
      </c>
      <c r="I17" s="98"/>
      <c r="J17" s="142"/>
      <c r="K17" s="258"/>
      <c r="M17" s="128"/>
      <c r="N17" s="129"/>
      <c r="P17" s="253"/>
      <c r="Q17" s="253"/>
    </row>
    <row r="18" spans="2:17" ht="12.75">
      <c r="B18" s="4"/>
      <c r="C18" s="8"/>
      <c r="D18" s="15"/>
      <c r="E18" s="8"/>
      <c r="F18" s="276"/>
      <c r="G18" s="98"/>
      <c r="H18" s="98"/>
      <c r="I18" s="98"/>
      <c r="J18" s="142"/>
      <c r="K18" s="258"/>
      <c r="M18" s="128"/>
      <c r="N18" s="129"/>
      <c r="P18" s="253"/>
      <c r="Q18" s="253"/>
    </row>
    <row r="19" spans="2:17" ht="12.75">
      <c r="B19" s="4"/>
      <c r="C19" s="8"/>
      <c r="D19" s="24" t="s">
        <v>165</v>
      </c>
      <c r="E19" s="8"/>
      <c r="F19" s="276"/>
      <c r="G19" s="98"/>
      <c r="H19" s="98"/>
      <c r="I19" s="98"/>
      <c r="J19" s="142"/>
      <c r="K19" s="258"/>
      <c r="M19" s="128"/>
      <c r="N19" s="129"/>
      <c r="P19" s="253"/>
      <c r="Q19" s="253"/>
    </row>
    <row r="20" spans="2:17" ht="12.75">
      <c r="B20" s="4"/>
      <c r="C20" s="8"/>
      <c r="D20" s="8" t="s">
        <v>147</v>
      </c>
      <c r="E20" s="8"/>
      <c r="F20" s="273" t="s">
        <v>158</v>
      </c>
      <c r="G20" s="135"/>
      <c r="H20" s="322">
        <f>pwc!F40</f>
        <v>4098105</v>
      </c>
      <c r="I20" s="135"/>
      <c r="J20" s="19"/>
      <c r="K20" s="142"/>
      <c r="M20" s="128"/>
      <c r="N20" s="129"/>
      <c r="P20" s="253"/>
      <c r="Q20" s="253"/>
    </row>
    <row r="21" spans="2:17" ht="12.75">
      <c r="B21" s="4"/>
      <c r="C21" s="8"/>
      <c r="D21" s="8" t="s">
        <v>148</v>
      </c>
      <c r="E21" s="8"/>
      <c r="F21" s="273" t="s">
        <v>159</v>
      </c>
      <c r="G21" s="135"/>
      <c r="H21" s="322">
        <f>pwc!F51</f>
        <v>1635300</v>
      </c>
      <c r="I21" s="135"/>
      <c r="J21" s="19"/>
      <c r="K21" s="142"/>
      <c r="M21" s="128"/>
      <c r="N21" s="129"/>
      <c r="P21" s="253"/>
      <c r="Q21" s="253"/>
    </row>
    <row r="22" spans="2:17" ht="12.75">
      <c r="B22" s="4"/>
      <c r="C22" s="8"/>
      <c r="D22" s="8" t="s">
        <v>149</v>
      </c>
      <c r="E22" s="8"/>
      <c r="F22" s="276" t="s">
        <v>160</v>
      </c>
      <c r="G22" s="135"/>
      <c r="H22" s="243">
        <f>pwc!F54</f>
        <v>1450000</v>
      </c>
      <c r="I22" s="135"/>
      <c r="J22" s="19"/>
      <c r="K22" s="142"/>
      <c r="M22" s="128"/>
      <c r="N22" s="129"/>
      <c r="P22" s="253"/>
      <c r="Q22" s="253"/>
    </row>
    <row r="23" spans="2:17" ht="12.75">
      <c r="B23" s="4"/>
      <c r="C23" s="8"/>
      <c r="D23" s="8" t="s">
        <v>128</v>
      </c>
      <c r="E23" s="8"/>
      <c r="F23" s="9"/>
      <c r="G23" s="135"/>
      <c r="H23" s="105">
        <f>SUM(H20:H22)</f>
        <v>7183405</v>
      </c>
      <c r="I23" s="135"/>
      <c r="J23" s="19"/>
      <c r="K23" s="142"/>
      <c r="M23" s="128"/>
      <c r="N23" s="129"/>
      <c r="P23" s="253"/>
      <c r="Q23" s="253"/>
    </row>
    <row r="24" spans="2:17" ht="12.75">
      <c r="B24" s="4"/>
      <c r="C24" s="8"/>
      <c r="D24" s="15" t="s">
        <v>164</v>
      </c>
      <c r="E24" s="15"/>
      <c r="F24" s="13"/>
      <c r="G24" s="98"/>
      <c r="H24" s="327">
        <f>H23/invoer!E21</f>
        <v>0.3953442487616951</v>
      </c>
      <c r="I24" s="215"/>
      <c r="J24" s="19"/>
      <c r="K24" s="258"/>
      <c r="M24" s="128"/>
      <c r="N24" s="129"/>
      <c r="P24" s="253"/>
      <c r="Q24" s="253"/>
    </row>
    <row r="25" spans="2:17" ht="12.75">
      <c r="B25" s="4"/>
      <c r="C25" s="8"/>
      <c r="D25" s="8"/>
      <c r="E25" s="8"/>
      <c r="F25" s="9"/>
      <c r="G25" s="135"/>
      <c r="H25" s="21"/>
      <c r="I25" s="135"/>
      <c r="J25" s="324"/>
      <c r="K25" s="317"/>
      <c r="L25" s="316"/>
      <c r="M25" s="128"/>
      <c r="N25" s="129"/>
      <c r="P25" s="253"/>
      <c r="Q25" s="253"/>
    </row>
    <row r="26" spans="2:17" ht="12.75">
      <c r="B26" s="4"/>
      <c r="C26" s="1"/>
      <c r="D26" s="1"/>
      <c r="E26" s="1"/>
      <c r="F26" s="209"/>
      <c r="G26" s="142"/>
      <c r="H26" s="142"/>
      <c r="I26" s="142"/>
      <c r="J26" s="221"/>
      <c r="K26" s="142"/>
      <c r="L26" s="142"/>
      <c r="M26" s="128"/>
      <c r="N26" s="129"/>
      <c r="P26" s="253"/>
      <c r="Q26" s="253"/>
    </row>
    <row r="27" spans="2:17" ht="12.75">
      <c r="B27" s="4"/>
      <c r="C27" s="1"/>
      <c r="D27" s="1"/>
      <c r="E27" s="1"/>
      <c r="F27" s="209"/>
      <c r="G27" s="142"/>
      <c r="H27" s="142"/>
      <c r="I27" s="142"/>
      <c r="J27" s="142"/>
      <c r="K27" s="142"/>
      <c r="L27" s="142"/>
      <c r="M27" s="128"/>
      <c r="N27" s="129"/>
      <c r="P27" s="253"/>
      <c r="Q27" s="253"/>
    </row>
    <row r="28" spans="2:17" ht="12.75">
      <c r="B28" s="4"/>
      <c r="C28" s="1"/>
      <c r="D28" s="1"/>
      <c r="E28" s="1"/>
      <c r="F28" s="209"/>
      <c r="G28" s="142"/>
      <c r="H28" s="142"/>
      <c r="I28" s="142"/>
      <c r="J28" s="142"/>
      <c r="K28" s="142"/>
      <c r="L28" s="142"/>
      <c r="M28" s="128"/>
      <c r="N28" s="129"/>
      <c r="P28" s="253"/>
      <c r="Q28" s="253"/>
    </row>
    <row r="29" spans="2:17" ht="12.75">
      <c r="B29" s="4"/>
      <c r="C29" s="1"/>
      <c r="D29" s="1"/>
      <c r="E29" s="1"/>
      <c r="F29" s="10" t="s">
        <v>79</v>
      </c>
      <c r="G29" s="134"/>
      <c r="H29" s="134" t="s">
        <v>83</v>
      </c>
      <c r="I29" s="134"/>
      <c r="J29" s="134" t="s">
        <v>169</v>
      </c>
      <c r="K29" s="134"/>
      <c r="L29" s="134" t="s">
        <v>156</v>
      </c>
      <c r="M29" s="128"/>
      <c r="N29" s="129"/>
      <c r="P29" s="253"/>
      <c r="Q29" s="253"/>
    </row>
    <row r="30" spans="2:17" ht="12.75">
      <c r="B30" s="4"/>
      <c r="C30" s="1"/>
      <c r="D30" s="1"/>
      <c r="E30" s="1"/>
      <c r="F30" s="10"/>
      <c r="G30" s="134"/>
      <c r="H30" s="134" t="s">
        <v>84</v>
      </c>
      <c r="I30" s="134"/>
      <c r="J30" s="134" t="s">
        <v>85</v>
      </c>
      <c r="K30" s="134"/>
      <c r="L30" s="216"/>
      <c r="M30" s="128"/>
      <c r="N30" s="129"/>
      <c r="P30" s="253"/>
      <c r="Q30" s="253"/>
    </row>
    <row r="31" spans="2:17" ht="12.75">
      <c r="B31" s="4"/>
      <c r="C31" s="1"/>
      <c r="D31" s="1"/>
      <c r="E31" s="1"/>
      <c r="F31" s="209"/>
      <c r="G31" s="142"/>
      <c r="H31" s="142"/>
      <c r="I31" s="142"/>
      <c r="J31" s="142"/>
      <c r="K31" s="142"/>
      <c r="L31" s="142"/>
      <c r="M31" s="128"/>
      <c r="N31" s="129"/>
      <c r="P31" s="253"/>
      <c r="Q31" s="253"/>
    </row>
    <row r="32" spans="2:17" ht="12.75">
      <c r="B32" s="4"/>
      <c r="C32" s="8"/>
      <c r="D32" s="8"/>
      <c r="E32" s="8"/>
      <c r="F32" s="9"/>
      <c r="G32" s="135"/>
      <c r="H32" s="135"/>
      <c r="I32" s="135"/>
      <c r="J32" s="135"/>
      <c r="K32" s="135"/>
      <c r="L32" s="135"/>
      <c r="M32" s="130"/>
      <c r="N32" s="129"/>
      <c r="P32" s="253"/>
      <c r="Q32" s="253"/>
    </row>
    <row r="33" spans="2:17" ht="12.75">
      <c r="B33" s="4"/>
      <c r="C33" s="8"/>
      <c r="D33" s="22" t="s">
        <v>67</v>
      </c>
      <c r="E33" s="22"/>
      <c r="F33" s="211"/>
      <c r="G33" s="130"/>
      <c r="H33" s="135"/>
      <c r="I33" s="135"/>
      <c r="J33" s="135"/>
      <c r="K33" s="130"/>
      <c r="L33" s="130"/>
      <c r="M33" s="130"/>
      <c r="N33" s="129"/>
      <c r="P33" s="253"/>
      <c r="Q33" s="253"/>
    </row>
    <row r="34" spans="2:17" ht="12.75">
      <c r="B34" s="4"/>
      <c r="C34" s="8"/>
      <c r="D34" s="148"/>
      <c r="E34" s="148"/>
      <c r="F34" s="211"/>
      <c r="G34" s="130"/>
      <c r="H34" s="236"/>
      <c r="I34" s="135"/>
      <c r="J34" s="135"/>
      <c r="K34" s="130"/>
      <c r="L34" s="130"/>
      <c r="M34" s="130"/>
      <c r="N34" s="129"/>
      <c r="P34" s="286"/>
      <c r="Q34" s="253"/>
    </row>
    <row r="35" spans="2:14" ht="12.75">
      <c r="B35" s="4"/>
      <c r="C35" s="8"/>
      <c r="D35" s="167" t="s">
        <v>82</v>
      </c>
      <c r="E35" s="8"/>
      <c r="F35" s="273" t="s">
        <v>134</v>
      </c>
      <c r="G35" s="213"/>
      <c r="H35" s="218">
        <f>H24</f>
        <v>0.3953442487616951</v>
      </c>
      <c r="I35" s="213"/>
      <c r="J35" s="225">
        <f>(invoer!E48-invoer!E34)/invoer!E21</f>
        <v>0.4215740231150248</v>
      </c>
      <c r="K35" s="213"/>
      <c r="L35" s="130"/>
      <c r="M35" s="130"/>
      <c r="N35" s="129"/>
    </row>
    <row r="36" spans="2:14" ht="12.75">
      <c r="B36" s="4"/>
      <c r="C36" s="8"/>
      <c r="D36" s="168" t="s">
        <v>174</v>
      </c>
      <c r="E36" s="8"/>
      <c r="F36" s="273" t="s">
        <v>150</v>
      </c>
      <c r="G36" s="137"/>
      <c r="H36" s="104">
        <v>0.2</v>
      </c>
      <c r="I36" s="137"/>
      <c r="J36" s="226">
        <f>invoer!J33/invoer!E48</f>
        <v>0.5580939947780679</v>
      </c>
      <c r="K36" s="137"/>
      <c r="L36" s="130"/>
      <c r="M36" s="130"/>
      <c r="N36" s="129"/>
    </row>
    <row r="37" spans="2:14" ht="12.75">
      <c r="B37" s="4"/>
      <c r="C37" s="8"/>
      <c r="D37" s="168"/>
      <c r="E37" s="8"/>
      <c r="F37" s="273"/>
      <c r="G37" s="137"/>
      <c r="H37" s="14"/>
      <c r="I37" s="137"/>
      <c r="J37" s="137"/>
      <c r="K37" s="137"/>
      <c r="L37" s="137"/>
      <c r="M37" s="130"/>
      <c r="N37" s="129"/>
    </row>
    <row r="38" spans="2:14" ht="12.75">
      <c r="B38" s="4"/>
      <c r="C38" s="8"/>
      <c r="D38" s="8" t="s">
        <v>145</v>
      </c>
      <c r="E38" s="8"/>
      <c r="F38" s="274" t="s">
        <v>175</v>
      </c>
      <c r="G38" s="151"/>
      <c r="H38" s="217">
        <f>(invoer!E21*H35)+invoer!E34</f>
        <v>7183405</v>
      </c>
      <c r="I38" s="231"/>
      <c r="J38" s="230">
        <f>(invoer!E21*J35)+invoer!E34</f>
        <v>7660000</v>
      </c>
      <c r="K38" s="151"/>
      <c r="L38" s="242">
        <f>J38-H38</f>
        <v>476595</v>
      </c>
      <c r="M38" s="130"/>
      <c r="N38" s="129"/>
    </row>
    <row r="39" spans="2:14" ht="12.75">
      <c r="B39" s="4"/>
      <c r="C39" s="8"/>
      <c r="D39" s="8" t="s">
        <v>143</v>
      </c>
      <c r="E39" s="21"/>
      <c r="F39" s="274" t="s">
        <v>135</v>
      </c>
      <c r="G39" s="151"/>
      <c r="H39" s="230">
        <f>invoer!E48*H36</f>
        <v>1532000</v>
      </c>
      <c r="I39" s="231"/>
      <c r="J39" s="230">
        <f>invoer!E48*J36</f>
        <v>4275000</v>
      </c>
      <c r="K39" s="151"/>
      <c r="L39" s="242">
        <f>J39-H39</f>
        <v>2743000</v>
      </c>
      <c r="M39" s="130"/>
      <c r="N39" s="129"/>
    </row>
    <row r="40" spans="2:14" ht="12.75" customHeight="1" hidden="1">
      <c r="B40" s="4"/>
      <c r="C40" s="8"/>
      <c r="D40" s="8"/>
      <c r="E40" s="21"/>
      <c r="F40" s="277"/>
      <c r="G40" s="151"/>
      <c r="H40" s="231"/>
      <c r="I40" s="231"/>
      <c r="J40" s="231"/>
      <c r="K40" s="151"/>
      <c r="L40" s="242">
        <f>IF(L38&lt;L39,L38,L39)</f>
        <v>476595</v>
      </c>
      <c r="M40" s="130"/>
      <c r="N40" s="129"/>
    </row>
    <row r="41" spans="2:14" ht="12.75">
      <c r="B41" s="4"/>
      <c r="C41" s="8"/>
      <c r="D41" s="8"/>
      <c r="E41" s="21"/>
      <c r="F41" s="277"/>
      <c r="G41" s="151"/>
      <c r="H41" s="231"/>
      <c r="I41" s="231"/>
      <c r="J41" s="231"/>
      <c r="K41" s="151"/>
      <c r="L41" s="151"/>
      <c r="M41" s="130"/>
      <c r="N41" s="129"/>
    </row>
    <row r="42" spans="1:24" s="191" customFormat="1" ht="12.75">
      <c r="A42" s="248"/>
      <c r="B42" s="204"/>
      <c r="C42" s="15"/>
      <c r="D42" s="11" t="s">
        <v>129</v>
      </c>
      <c r="E42" s="11"/>
      <c r="F42" s="279"/>
      <c r="G42" s="319"/>
      <c r="H42" s="320"/>
      <c r="I42" s="321"/>
      <c r="J42" s="321"/>
      <c r="K42" s="319"/>
      <c r="L42" s="318">
        <f>IF(L40&lt;0,0,L40)</f>
        <v>476595</v>
      </c>
      <c r="M42" s="97"/>
      <c r="N42" s="206"/>
      <c r="O42" s="254"/>
      <c r="P42" s="254"/>
      <c r="Q42" s="254"/>
      <c r="R42" s="254"/>
      <c r="S42" s="254"/>
      <c r="T42" s="254"/>
      <c r="U42" s="254"/>
      <c r="V42" s="254"/>
      <c r="W42" s="254"/>
      <c r="X42" s="254"/>
    </row>
    <row r="43" spans="2:14" ht="12.75">
      <c r="B43" s="4"/>
      <c r="C43" s="8"/>
      <c r="D43" s="21"/>
      <c r="E43" s="21"/>
      <c r="F43" s="277"/>
      <c r="G43" s="169"/>
      <c r="H43" s="232"/>
      <c r="I43" s="232"/>
      <c r="J43" s="232"/>
      <c r="K43" s="169"/>
      <c r="L43" s="21"/>
      <c r="M43" s="130"/>
      <c r="N43" s="129"/>
    </row>
    <row r="44" spans="2:14" ht="12.75">
      <c r="B44" s="4"/>
      <c r="C44" s="1"/>
      <c r="D44" s="1"/>
      <c r="E44" s="1"/>
      <c r="F44" s="278"/>
      <c r="G44" s="142"/>
      <c r="H44" s="142"/>
      <c r="I44" s="142"/>
      <c r="J44" s="142"/>
      <c r="K44" s="142"/>
      <c r="L44" s="142"/>
      <c r="M44" s="128"/>
      <c r="N44" s="129"/>
    </row>
    <row r="45" spans="2:14" ht="12.75">
      <c r="B45" s="4"/>
      <c r="C45" s="1"/>
      <c r="D45" s="1"/>
      <c r="E45" s="1"/>
      <c r="F45" s="278"/>
      <c r="G45" s="142"/>
      <c r="H45" s="142"/>
      <c r="I45" s="142"/>
      <c r="J45" s="142"/>
      <c r="K45" s="142"/>
      <c r="L45" s="142"/>
      <c r="M45" s="128"/>
      <c r="N45" s="129"/>
    </row>
    <row r="46" spans="2:14" ht="12.75">
      <c r="B46" s="4"/>
      <c r="C46" s="1"/>
      <c r="D46" s="1"/>
      <c r="E46" s="1"/>
      <c r="F46" s="278"/>
      <c r="G46" s="142"/>
      <c r="H46" s="142"/>
      <c r="I46" s="142"/>
      <c r="J46" s="142"/>
      <c r="K46" s="142"/>
      <c r="L46" s="142"/>
      <c r="M46" s="128"/>
      <c r="N46" s="129"/>
    </row>
    <row r="47" spans="2:14" ht="12.75">
      <c r="B47" s="4"/>
      <c r="C47" s="1"/>
      <c r="D47" s="1"/>
      <c r="E47" s="1"/>
      <c r="F47" s="10" t="s">
        <v>79</v>
      </c>
      <c r="G47" s="134"/>
      <c r="H47" s="134" t="s">
        <v>83</v>
      </c>
      <c r="I47" s="134"/>
      <c r="J47" s="134" t="s">
        <v>169</v>
      </c>
      <c r="K47" s="315"/>
      <c r="L47" s="142"/>
      <c r="M47" s="128"/>
      <c r="N47" s="129"/>
    </row>
    <row r="48" spans="2:14" ht="12.75">
      <c r="B48" s="4"/>
      <c r="C48" s="1"/>
      <c r="D48" s="1"/>
      <c r="E48" s="1"/>
      <c r="F48" s="10"/>
      <c r="G48" s="134"/>
      <c r="H48" s="134" t="s">
        <v>84</v>
      </c>
      <c r="I48" s="134"/>
      <c r="J48" s="134" t="s">
        <v>85</v>
      </c>
      <c r="K48" s="315"/>
      <c r="L48" s="142"/>
      <c r="M48" s="128"/>
      <c r="N48" s="129"/>
    </row>
    <row r="49" spans="2:14" ht="12.75">
      <c r="B49" s="4"/>
      <c r="C49" s="1"/>
      <c r="D49" s="1"/>
      <c r="E49" s="1"/>
      <c r="F49" s="278"/>
      <c r="G49" s="142"/>
      <c r="H49" s="142"/>
      <c r="I49" s="142"/>
      <c r="J49" s="142"/>
      <c r="K49" s="142"/>
      <c r="L49" s="142"/>
      <c r="M49" s="128"/>
      <c r="N49" s="129"/>
    </row>
    <row r="50" spans="2:14" ht="12.75">
      <c r="B50" s="4"/>
      <c r="C50" s="8"/>
      <c r="D50" s="8"/>
      <c r="E50" s="8"/>
      <c r="F50" s="184"/>
      <c r="G50" s="135"/>
      <c r="H50" s="135"/>
      <c r="I50" s="135"/>
      <c r="J50" s="135"/>
      <c r="K50" s="135"/>
      <c r="L50" s="142"/>
      <c r="M50" s="128"/>
      <c r="N50" s="129"/>
    </row>
    <row r="51" spans="2:14" ht="12.75">
      <c r="B51" s="4"/>
      <c r="C51" s="8"/>
      <c r="D51" s="22" t="s">
        <v>71</v>
      </c>
      <c r="E51" s="22"/>
      <c r="F51" s="279"/>
      <c r="G51" s="135"/>
      <c r="H51" s="135"/>
      <c r="I51" s="135"/>
      <c r="J51" s="135"/>
      <c r="K51" s="135"/>
      <c r="L51" s="142"/>
      <c r="M51" s="128"/>
      <c r="N51" s="129"/>
    </row>
    <row r="52" spans="2:14" ht="12.75">
      <c r="B52" s="4"/>
      <c r="C52" s="8"/>
      <c r="D52" s="22"/>
      <c r="E52" s="22"/>
      <c r="F52" s="279"/>
      <c r="G52" s="135"/>
      <c r="H52" s="135"/>
      <c r="I52" s="135"/>
      <c r="J52" s="135"/>
      <c r="K52" s="135"/>
      <c r="L52" s="142"/>
      <c r="M52" s="128"/>
      <c r="N52" s="129"/>
    </row>
    <row r="53" spans="2:14" ht="12.75">
      <c r="B53" s="4"/>
      <c r="C53" s="8"/>
      <c r="D53" s="8" t="s">
        <v>70</v>
      </c>
      <c r="E53" s="8"/>
      <c r="F53" s="274" t="s">
        <v>139</v>
      </c>
      <c r="G53" s="214"/>
      <c r="H53" s="105" t="s">
        <v>80</v>
      </c>
      <c r="I53" s="214"/>
      <c r="J53" s="233">
        <f>invoer!E46/invoer!J42</f>
        <v>3.8689655172413793</v>
      </c>
      <c r="K53" s="135"/>
      <c r="L53" s="142"/>
      <c r="M53" s="128"/>
      <c r="N53" s="129"/>
    </row>
    <row r="54" spans="2:14" ht="12.75">
      <c r="B54" s="4"/>
      <c r="C54" s="8"/>
      <c r="D54" s="8" t="s">
        <v>68</v>
      </c>
      <c r="E54" s="8"/>
      <c r="F54" s="273" t="s">
        <v>72</v>
      </c>
      <c r="G54" s="138"/>
      <c r="H54" s="105" t="s">
        <v>81</v>
      </c>
      <c r="I54" s="138"/>
      <c r="J54" s="234">
        <f>invoer!E24/invoer!E21</f>
        <v>0.003577325261419923</v>
      </c>
      <c r="K54" s="135"/>
      <c r="L54" s="142"/>
      <c r="M54" s="128"/>
      <c r="N54" s="129"/>
    </row>
    <row r="55" spans="2:14" ht="12.75">
      <c r="B55" s="4"/>
      <c r="C55" s="8"/>
      <c r="D55" s="8"/>
      <c r="E55" s="8"/>
      <c r="F55" s="273"/>
      <c r="G55" s="138"/>
      <c r="H55" s="135"/>
      <c r="I55" s="138"/>
      <c r="J55" s="138"/>
      <c r="K55" s="135"/>
      <c r="L55" s="142"/>
      <c r="M55" s="128"/>
      <c r="N55" s="129"/>
    </row>
    <row r="56" spans="2:14" ht="12" customHeight="1">
      <c r="B56" s="4"/>
      <c r="C56" s="8"/>
      <c r="D56" s="8"/>
      <c r="E56" s="8"/>
      <c r="F56" s="273"/>
      <c r="G56" s="138"/>
      <c r="H56" s="135"/>
      <c r="I56" s="138"/>
      <c r="J56" s="138"/>
      <c r="K56" s="135"/>
      <c r="L56" s="142"/>
      <c r="M56" s="128"/>
      <c r="N56" s="129"/>
    </row>
    <row r="57" spans="2:14" ht="12" customHeight="1">
      <c r="B57" s="4"/>
      <c r="C57" s="8"/>
      <c r="D57" s="21" t="s">
        <v>141</v>
      </c>
      <c r="E57" s="22"/>
      <c r="F57" s="275"/>
      <c r="G57" s="135"/>
      <c r="H57" s="135"/>
      <c r="I57" s="135"/>
      <c r="J57" s="105">
        <f>invoer!E44+invoer!E43</f>
        <v>4570000</v>
      </c>
      <c r="K57" s="135"/>
      <c r="L57" s="142"/>
      <c r="M57" s="128"/>
      <c r="N57" s="129"/>
    </row>
    <row r="58" spans="2:14" ht="12" customHeight="1">
      <c r="B58" s="4"/>
      <c r="C58" s="8"/>
      <c r="D58" s="21" t="s">
        <v>130</v>
      </c>
      <c r="E58" s="22"/>
      <c r="F58" s="275"/>
      <c r="G58" s="135"/>
      <c r="H58" s="231"/>
      <c r="I58" s="135"/>
      <c r="J58" s="280">
        <f>IF(J57-L42&lt;0,J57,L42)</f>
        <v>476595</v>
      </c>
      <c r="K58" s="135"/>
      <c r="L58" s="142"/>
      <c r="M58" s="128"/>
      <c r="N58" s="129"/>
    </row>
    <row r="59" spans="1:24" s="191" customFormat="1" ht="12" customHeight="1">
      <c r="A59" s="248"/>
      <c r="B59" s="204"/>
      <c r="C59" s="15"/>
      <c r="D59" s="203" t="s">
        <v>131</v>
      </c>
      <c r="E59" s="148"/>
      <c r="F59" s="275"/>
      <c r="G59" s="98"/>
      <c r="H59" s="135"/>
      <c r="I59" s="98"/>
      <c r="J59" s="194">
        <f>J58/J57</f>
        <v>0.10428774617067833</v>
      </c>
      <c r="K59" s="98"/>
      <c r="L59" s="258"/>
      <c r="M59" s="260"/>
      <c r="N59" s="206"/>
      <c r="O59" s="254"/>
      <c r="P59" s="254"/>
      <c r="Q59" s="254"/>
      <c r="R59" s="254"/>
      <c r="S59" s="254"/>
      <c r="T59" s="254"/>
      <c r="U59" s="254"/>
      <c r="V59" s="254"/>
      <c r="W59" s="254"/>
      <c r="X59" s="254"/>
    </row>
    <row r="60" spans="1:24" s="191" customFormat="1" ht="12" customHeight="1">
      <c r="A60" s="248"/>
      <c r="B60" s="204"/>
      <c r="C60" s="15"/>
      <c r="D60" s="255">
        <f>IF(L42&gt;J57,"Er is meer investeringsruimte bij inzet vreemd vermogen, mits exploitatie extra rentelasten kan dragen (zie rentabiliteit)","")</f>
      </c>
      <c r="E60" s="148"/>
      <c r="F60" s="275"/>
      <c r="G60" s="98"/>
      <c r="H60" s="135"/>
      <c r="I60" s="98"/>
      <c r="J60" s="203"/>
      <c r="K60" s="98"/>
      <c r="L60" s="258"/>
      <c r="M60" s="260"/>
      <c r="N60" s="206"/>
      <c r="O60" s="254"/>
      <c r="P60" s="254"/>
      <c r="Q60" s="254"/>
      <c r="R60" s="254"/>
      <c r="S60" s="254"/>
      <c r="T60" s="254"/>
      <c r="U60" s="254"/>
      <c r="V60" s="254"/>
      <c r="W60" s="254"/>
      <c r="X60" s="254"/>
    </row>
    <row r="61" spans="1:24" s="191" customFormat="1" ht="12" customHeight="1">
      <c r="A61" s="248"/>
      <c r="B61" s="204"/>
      <c r="C61" s="15"/>
      <c r="D61" s="203"/>
      <c r="E61" s="148"/>
      <c r="F61" s="273"/>
      <c r="G61" s="98"/>
      <c r="H61" s="135"/>
      <c r="I61" s="98"/>
      <c r="J61" s="244"/>
      <c r="K61" s="98"/>
      <c r="L61" s="258"/>
      <c r="M61" s="260"/>
      <c r="N61" s="206"/>
      <c r="O61" s="254"/>
      <c r="P61" s="254"/>
      <c r="Q61" s="254"/>
      <c r="R61" s="254"/>
      <c r="S61" s="254"/>
      <c r="T61" s="254"/>
      <c r="U61" s="254"/>
      <c r="V61" s="254"/>
      <c r="W61" s="254"/>
      <c r="X61" s="254"/>
    </row>
    <row r="62" spans="1:24" s="191" customFormat="1" ht="12" customHeight="1">
      <c r="A62" s="248"/>
      <c r="B62" s="204"/>
      <c r="C62" s="15"/>
      <c r="D62" s="8" t="s">
        <v>132</v>
      </c>
      <c r="E62" s="8"/>
      <c r="F62" s="274" t="s">
        <v>139</v>
      </c>
      <c r="G62" s="214"/>
      <c r="H62" s="105" t="s">
        <v>80</v>
      </c>
      <c r="I62" s="214"/>
      <c r="J62" s="233">
        <f>(invoer!E46-J58)/invoer!J42</f>
        <v>3.5402793103448276</v>
      </c>
      <c r="K62" s="98"/>
      <c r="L62" s="221"/>
      <c r="M62" s="260"/>
      <c r="N62" s="206"/>
      <c r="O62" s="254"/>
      <c r="P62" s="254"/>
      <c r="Q62" s="254"/>
      <c r="R62" s="254"/>
      <c r="S62" s="254"/>
      <c r="T62" s="254"/>
      <c r="U62" s="254"/>
      <c r="V62" s="254"/>
      <c r="W62" s="254"/>
      <c r="X62" s="254"/>
    </row>
    <row r="63" spans="1:24" s="191" customFormat="1" ht="12" customHeight="1">
      <c r="A63" s="248"/>
      <c r="B63" s="204"/>
      <c r="C63" s="15"/>
      <c r="D63" s="8" t="s">
        <v>157</v>
      </c>
      <c r="E63" s="8"/>
      <c r="F63" s="273" t="s">
        <v>150</v>
      </c>
      <c r="G63" s="214"/>
      <c r="H63" s="104">
        <f>H36</f>
        <v>0.2</v>
      </c>
      <c r="I63" s="214"/>
      <c r="J63" s="226">
        <f>(invoer!J33-J58)/invoer!E48</f>
        <v>0.4958753263707572</v>
      </c>
      <c r="K63" s="98"/>
      <c r="L63" s="221"/>
      <c r="M63" s="260"/>
      <c r="N63" s="206"/>
      <c r="O63" s="254"/>
      <c r="P63" s="254"/>
      <c r="Q63" s="254"/>
      <c r="R63" s="254"/>
      <c r="S63" s="254"/>
      <c r="T63" s="254"/>
      <c r="U63" s="254"/>
      <c r="V63" s="254"/>
      <c r="W63" s="254"/>
      <c r="X63" s="254"/>
    </row>
    <row r="64" spans="1:24" s="191" customFormat="1" ht="12.75">
      <c r="A64" s="248"/>
      <c r="B64" s="204"/>
      <c r="C64" s="15"/>
      <c r="D64" s="203"/>
      <c r="E64" s="148"/>
      <c r="F64" s="245"/>
      <c r="G64" s="98"/>
      <c r="H64" s="135"/>
      <c r="I64" s="98"/>
      <c r="J64" s="244"/>
      <c r="K64" s="98"/>
      <c r="L64" s="258"/>
      <c r="M64" s="260"/>
      <c r="N64" s="206"/>
      <c r="O64" s="254"/>
      <c r="P64" s="254"/>
      <c r="Q64" s="254"/>
      <c r="R64" s="254"/>
      <c r="S64" s="254"/>
      <c r="T64" s="254"/>
      <c r="U64" s="254"/>
      <c r="V64" s="254"/>
      <c r="W64" s="254"/>
      <c r="X64" s="254"/>
    </row>
    <row r="65" spans="1:24" s="191" customFormat="1" ht="12.75">
      <c r="A65" s="248"/>
      <c r="B65" s="204"/>
      <c r="C65" s="256"/>
      <c r="E65" s="115"/>
      <c r="F65" s="257"/>
      <c r="G65" s="258"/>
      <c r="H65" s="142"/>
      <c r="I65" s="258"/>
      <c r="J65" s="259"/>
      <c r="K65" s="258"/>
      <c r="L65" s="258"/>
      <c r="M65" s="260"/>
      <c r="N65" s="206"/>
      <c r="O65" s="254"/>
      <c r="P65" s="254"/>
      <c r="Q65" s="254"/>
      <c r="R65" s="254"/>
      <c r="S65" s="254"/>
      <c r="T65" s="254"/>
      <c r="U65" s="254"/>
      <c r="V65" s="254"/>
      <c r="W65" s="254"/>
      <c r="X65" s="254"/>
    </row>
    <row r="66" spans="2:14" ht="13.5" thickBot="1">
      <c r="B66" s="16"/>
      <c r="C66" s="17"/>
      <c r="D66" s="17"/>
      <c r="E66" s="17"/>
      <c r="F66" s="212"/>
      <c r="G66" s="131"/>
      <c r="H66" s="235"/>
      <c r="I66" s="235"/>
      <c r="J66" s="235"/>
      <c r="K66" s="131"/>
      <c r="L66" s="131"/>
      <c r="M66" s="131"/>
      <c r="N66" s="132"/>
    </row>
    <row r="67" spans="2:14" ht="12.75">
      <c r="B67" s="246"/>
      <c r="C67" s="246"/>
      <c r="D67" s="246"/>
      <c r="E67" s="246"/>
      <c r="F67" s="249"/>
      <c r="G67" s="250"/>
      <c r="H67" s="251"/>
      <c r="I67" s="251"/>
      <c r="J67" s="251"/>
      <c r="K67" s="250"/>
      <c r="L67" s="250"/>
      <c r="M67" s="250"/>
      <c r="N67" s="250"/>
    </row>
    <row r="68" spans="2:14" ht="12.75">
      <c r="B68" s="246"/>
      <c r="C68" s="246"/>
      <c r="D68" s="246"/>
      <c r="E68" s="246"/>
      <c r="F68" s="249"/>
      <c r="G68" s="250"/>
      <c r="H68" s="251"/>
      <c r="I68" s="251"/>
      <c r="J68" s="251"/>
      <c r="K68" s="250"/>
      <c r="L68" s="250"/>
      <c r="M68" s="250"/>
      <c r="N68" s="250"/>
    </row>
    <row r="69" spans="2:14" ht="12.75">
      <c r="B69" s="246"/>
      <c r="C69" s="246"/>
      <c r="D69" s="246"/>
      <c r="E69" s="246"/>
      <c r="F69" s="249"/>
      <c r="G69" s="250"/>
      <c r="H69" s="251"/>
      <c r="I69" s="251"/>
      <c r="J69" s="251"/>
      <c r="K69" s="250"/>
      <c r="L69" s="250"/>
      <c r="M69" s="250"/>
      <c r="N69" s="250"/>
    </row>
    <row r="70" spans="2:14" ht="12.75">
      <c r="B70" s="246"/>
      <c r="C70" s="246"/>
      <c r="D70" s="246"/>
      <c r="E70" s="246"/>
      <c r="F70" s="249"/>
      <c r="G70" s="250"/>
      <c r="H70" s="251"/>
      <c r="I70" s="251"/>
      <c r="J70" s="251"/>
      <c r="K70" s="250"/>
      <c r="L70" s="250"/>
      <c r="M70" s="250"/>
      <c r="N70" s="250"/>
    </row>
    <row r="71" spans="2:14" ht="12.75">
      <c r="B71" s="246"/>
      <c r="C71" s="246"/>
      <c r="D71" s="246"/>
      <c r="E71" s="246"/>
      <c r="F71" s="249"/>
      <c r="G71" s="250"/>
      <c r="H71" s="251"/>
      <c r="I71" s="251"/>
      <c r="J71" s="251"/>
      <c r="K71" s="250"/>
      <c r="L71" s="250"/>
      <c r="M71" s="250"/>
      <c r="N71" s="250"/>
    </row>
    <row r="72" spans="2:14" ht="12.75">
      <c r="B72" s="246"/>
      <c r="C72" s="246"/>
      <c r="D72" s="246"/>
      <c r="E72" s="246"/>
      <c r="F72" s="249"/>
      <c r="G72" s="250"/>
      <c r="H72" s="251"/>
      <c r="I72" s="251"/>
      <c r="J72" s="251"/>
      <c r="K72" s="250"/>
      <c r="L72" s="250"/>
      <c r="M72" s="250"/>
      <c r="N72" s="250"/>
    </row>
    <row r="73" spans="2:14" ht="12.75">
      <c r="B73" s="246"/>
      <c r="C73" s="246"/>
      <c r="D73" s="246"/>
      <c r="E73" s="246"/>
      <c r="F73" s="249"/>
      <c r="G73" s="250"/>
      <c r="H73" s="251"/>
      <c r="I73" s="251"/>
      <c r="J73" s="251"/>
      <c r="K73" s="250"/>
      <c r="L73" s="250"/>
      <c r="M73" s="250"/>
      <c r="N73" s="250"/>
    </row>
    <row r="74" spans="2:14" ht="12.75">
      <c r="B74" s="246"/>
      <c r="C74" s="246"/>
      <c r="D74" s="246"/>
      <c r="E74" s="246"/>
      <c r="F74" s="249"/>
      <c r="G74" s="250"/>
      <c r="H74" s="251"/>
      <c r="I74" s="251"/>
      <c r="J74" s="251"/>
      <c r="K74" s="250"/>
      <c r="L74" s="250"/>
      <c r="M74" s="250"/>
      <c r="N74" s="250"/>
    </row>
    <row r="75" spans="2:14" ht="12.75">
      <c r="B75" s="246"/>
      <c r="C75" s="246"/>
      <c r="D75" s="246"/>
      <c r="E75" s="246"/>
      <c r="F75" s="249"/>
      <c r="G75" s="250"/>
      <c r="H75" s="251"/>
      <c r="I75" s="251"/>
      <c r="J75" s="251"/>
      <c r="K75" s="250"/>
      <c r="L75" s="250"/>
      <c r="M75" s="250"/>
      <c r="N75" s="250"/>
    </row>
    <row r="76" spans="2:14" ht="12.75">
      <c r="B76" s="246"/>
      <c r="C76" s="246"/>
      <c r="D76" s="246"/>
      <c r="E76" s="246"/>
      <c r="F76" s="249"/>
      <c r="G76" s="250"/>
      <c r="H76" s="251"/>
      <c r="I76" s="251"/>
      <c r="J76" s="251"/>
      <c r="K76" s="250"/>
      <c r="L76" s="250"/>
      <c r="M76" s="250"/>
      <c r="N76" s="250"/>
    </row>
    <row r="77" spans="2:14" ht="12.75">
      <c r="B77" s="246"/>
      <c r="C77" s="246"/>
      <c r="D77" s="246"/>
      <c r="E77" s="246"/>
      <c r="F77" s="249"/>
      <c r="G77" s="250"/>
      <c r="H77" s="251"/>
      <c r="I77" s="251"/>
      <c r="J77" s="251"/>
      <c r="K77" s="250"/>
      <c r="L77" s="250"/>
      <c r="M77" s="250"/>
      <c r="N77" s="250"/>
    </row>
    <row r="78" spans="2:14" ht="12.75">
      <c r="B78" s="246"/>
      <c r="C78" s="246"/>
      <c r="D78" s="246"/>
      <c r="E78" s="246"/>
      <c r="F78" s="249"/>
      <c r="G78" s="250"/>
      <c r="H78" s="251"/>
      <c r="I78" s="251"/>
      <c r="J78" s="251"/>
      <c r="K78" s="250"/>
      <c r="L78" s="250"/>
      <c r="M78" s="250"/>
      <c r="N78" s="250"/>
    </row>
    <row r="79" spans="2:14" ht="12.75">
      <c r="B79" s="246"/>
      <c r="C79" s="246"/>
      <c r="D79" s="246"/>
      <c r="E79" s="246"/>
      <c r="F79" s="249"/>
      <c r="G79" s="250"/>
      <c r="H79" s="251"/>
      <c r="I79" s="251"/>
      <c r="J79" s="251"/>
      <c r="K79" s="250"/>
      <c r="L79" s="250"/>
      <c r="M79" s="250"/>
      <c r="N79" s="250"/>
    </row>
    <row r="80" spans="2:14" ht="12.75">
      <c r="B80" s="246"/>
      <c r="C80" s="246"/>
      <c r="D80" s="246"/>
      <c r="E80" s="246"/>
      <c r="F80" s="249"/>
      <c r="G80" s="250"/>
      <c r="H80" s="251"/>
      <c r="I80" s="251"/>
      <c r="J80" s="251"/>
      <c r="K80" s="250"/>
      <c r="L80" s="250"/>
      <c r="M80" s="250"/>
      <c r="N80" s="250"/>
    </row>
    <row r="81" spans="2:14" ht="12.75">
      <c r="B81" s="246"/>
      <c r="C81" s="246"/>
      <c r="D81" s="246"/>
      <c r="E81" s="246"/>
      <c r="F81" s="249"/>
      <c r="G81" s="250"/>
      <c r="H81" s="251"/>
      <c r="I81" s="251"/>
      <c r="J81" s="251"/>
      <c r="K81" s="250"/>
      <c r="L81" s="250"/>
      <c r="M81" s="250"/>
      <c r="N81" s="250"/>
    </row>
    <row r="82" spans="2:14" ht="12.75">
      <c r="B82" s="246"/>
      <c r="C82" s="246"/>
      <c r="D82" s="246"/>
      <c r="E82" s="246"/>
      <c r="F82" s="249"/>
      <c r="G82" s="250"/>
      <c r="H82" s="251"/>
      <c r="I82" s="251"/>
      <c r="J82" s="251"/>
      <c r="K82" s="250"/>
      <c r="L82" s="250"/>
      <c r="M82" s="250"/>
      <c r="N82" s="250"/>
    </row>
    <row r="83" spans="2:14" ht="12.75">
      <c r="B83" s="246"/>
      <c r="C83" s="246"/>
      <c r="D83" s="246"/>
      <c r="E83" s="246"/>
      <c r="F83" s="249"/>
      <c r="G83" s="250"/>
      <c r="H83" s="251"/>
      <c r="I83" s="251"/>
      <c r="J83" s="251"/>
      <c r="K83" s="250"/>
      <c r="L83" s="250"/>
      <c r="M83" s="250"/>
      <c r="N83" s="250"/>
    </row>
    <row r="84" spans="2:14" ht="12.75">
      <c r="B84" s="246"/>
      <c r="C84" s="246"/>
      <c r="D84" s="246"/>
      <c r="E84" s="246"/>
      <c r="F84" s="249"/>
      <c r="G84" s="250"/>
      <c r="H84" s="251"/>
      <c r="I84" s="251"/>
      <c r="J84" s="251"/>
      <c r="K84" s="250"/>
      <c r="L84" s="250"/>
      <c r="M84" s="250"/>
      <c r="N84" s="250"/>
    </row>
    <row r="85" spans="2:14" ht="12.75">
      <c r="B85" s="246"/>
      <c r="C85" s="246"/>
      <c r="D85" s="246"/>
      <c r="E85" s="246"/>
      <c r="F85" s="249"/>
      <c r="G85" s="250"/>
      <c r="H85" s="251"/>
      <c r="I85" s="251"/>
      <c r="J85" s="251"/>
      <c r="K85" s="250"/>
      <c r="L85" s="250"/>
      <c r="M85" s="250"/>
      <c r="N85" s="250"/>
    </row>
    <row r="86" spans="2:14" ht="12.75">
      <c r="B86" s="246"/>
      <c r="C86" s="246"/>
      <c r="D86" s="246"/>
      <c r="E86" s="246"/>
      <c r="F86" s="249"/>
      <c r="G86" s="250"/>
      <c r="H86" s="251"/>
      <c r="I86" s="251"/>
      <c r="J86" s="251"/>
      <c r="K86" s="250"/>
      <c r="L86" s="250"/>
      <c r="M86" s="250"/>
      <c r="N86" s="250"/>
    </row>
    <row r="87" spans="2:14" ht="12.75">
      <c r="B87" s="246"/>
      <c r="C87" s="246"/>
      <c r="D87" s="246"/>
      <c r="E87" s="246"/>
      <c r="F87" s="249"/>
      <c r="G87" s="250"/>
      <c r="H87" s="251"/>
      <c r="I87" s="251"/>
      <c r="J87" s="251"/>
      <c r="K87" s="250"/>
      <c r="L87" s="250"/>
      <c r="M87" s="250"/>
      <c r="N87" s="250"/>
    </row>
    <row r="88" spans="2:14" ht="12.75">
      <c r="B88" s="246"/>
      <c r="C88" s="246"/>
      <c r="D88" s="246"/>
      <c r="E88" s="246"/>
      <c r="F88" s="249"/>
      <c r="G88" s="250"/>
      <c r="H88" s="251"/>
      <c r="I88" s="251"/>
      <c r="J88" s="251"/>
      <c r="K88" s="250"/>
      <c r="L88" s="250"/>
      <c r="M88" s="250"/>
      <c r="N88" s="250"/>
    </row>
    <row r="89" spans="2:14" ht="12.75">
      <c r="B89" s="246"/>
      <c r="C89" s="246"/>
      <c r="D89" s="246"/>
      <c r="E89" s="246"/>
      <c r="F89" s="249"/>
      <c r="G89" s="250"/>
      <c r="H89" s="251"/>
      <c r="I89" s="251"/>
      <c r="J89" s="251"/>
      <c r="K89" s="250"/>
      <c r="L89" s="250"/>
      <c r="M89" s="250"/>
      <c r="N89" s="250"/>
    </row>
    <row r="90" spans="2:14" ht="12.75">
      <c r="B90" s="246"/>
      <c r="C90" s="246"/>
      <c r="D90" s="246"/>
      <c r="E90" s="246"/>
      <c r="F90" s="249"/>
      <c r="G90" s="250"/>
      <c r="H90" s="251"/>
      <c r="I90" s="251"/>
      <c r="J90" s="251"/>
      <c r="K90" s="250"/>
      <c r="L90" s="250"/>
      <c r="M90" s="250"/>
      <c r="N90" s="250"/>
    </row>
    <row r="91" spans="2:14" ht="12.75">
      <c r="B91" s="246"/>
      <c r="C91" s="246"/>
      <c r="D91" s="246"/>
      <c r="E91" s="246"/>
      <c r="F91" s="249"/>
      <c r="G91" s="250"/>
      <c r="H91" s="251"/>
      <c r="I91" s="251"/>
      <c r="J91" s="251"/>
      <c r="K91" s="250"/>
      <c r="L91" s="250"/>
      <c r="M91" s="250"/>
      <c r="N91" s="250"/>
    </row>
    <row r="92" spans="2:14" ht="12.75">
      <c r="B92" s="246"/>
      <c r="C92" s="246"/>
      <c r="D92" s="246"/>
      <c r="E92" s="246"/>
      <c r="F92" s="249"/>
      <c r="G92" s="250"/>
      <c r="H92" s="251"/>
      <c r="I92" s="251"/>
      <c r="J92" s="251"/>
      <c r="K92" s="250"/>
      <c r="L92" s="250"/>
      <c r="M92" s="250"/>
      <c r="N92" s="250"/>
    </row>
    <row r="93" spans="2:14" ht="12.75">
      <c r="B93" s="246"/>
      <c r="C93" s="246"/>
      <c r="D93" s="246"/>
      <c r="E93" s="246"/>
      <c r="F93" s="249"/>
      <c r="G93" s="250"/>
      <c r="H93" s="251"/>
      <c r="I93" s="251"/>
      <c r="J93" s="251"/>
      <c r="K93" s="250"/>
      <c r="L93" s="250"/>
      <c r="M93" s="250"/>
      <c r="N93" s="250"/>
    </row>
    <row r="94" spans="2:14" ht="12.75">
      <c r="B94" s="246"/>
      <c r="C94" s="246"/>
      <c r="D94" s="246"/>
      <c r="E94" s="246"/>
      <c r="F94" s="249"/>
      <c r="G94" s="250"/>
      <c r="H94" s="251"/>
      <c r="I94" s="251"/>
      <c r="J94" s="251"/>
      <c r="K94" s="250"/>
      <c r="L94" s="250"/>
      <c r="M94" s="250"/>
      <c r="N94" s="250"/>
    </row>
    <row r="95" spans="2:14" ht="12.75">
      <c r="B95" s="246"/>
      <c r="C95" s="246"/>
      <c r="D95" s="246"/>
      <c r="E95" s="246"/>
      <c r="F95" s="249"/>
      <c r="G95" s="250"/>
      <c r="H95" s="251"/>
      <c r="I95" s="251"/>
      <c r="J95" s="251"/>
      <c r="K95" s="250"/>
      <c r="L95" s="250"/>
      <c r="M95" s="250"/>
      <c r="N95" s="250"/>
    </row>
    <row r="96" spans="2:14" ht="12.75">
      <c r="B96" s="246"/>
      <c r="C96" s="246"/>
      <c r="D96" s="246"/>
      <c r="E96" s="246"/>
      <c r="F96" s="249"/>
      <c r="G96" s="250"/>
      <c r="H96" s="251"/>
      <c r="I96" s="251"/>
      <c r="J96" s="251"/>
      <c r="K96" s="250"/>
      <c r="L96" s="250"/>
      <c r="M96" s="250"/>
      <c r="N96" s="250"/>
    </row>
    <row r="97" spans="2:14" ht="12.75">
      <c r="B97" s="246"/>
      <c r="C97" s="246"/>
      <c r="D97" s="246"/>
      <c r="E97" s="246"/>
      <c r="F97" s="249"/>
      <c r="G97" s="250"/>
      <c r="H97" s="251"/>
      <c r="I97" s="251"/>
      <c r="J97" s="251"/>
      <c r="K97" s="250"/>
      <c r="L97" s="250"/>
      <c r="M97" s="250"/>
      <c r="N97" s="250"/>
    </row>
    <row r="98" spans="2:14" ht="12.75">
      <c r="B98" s="246"/>
      <c r="C98" s="246"/>
      <c r="D98" s="246"/>
      <c r="E98" s="246"/>
      <c r="F98" s="249"/>
      <c r="G98" s="250"/>
      <c r="H98" s="251"/>
      <c r="I98" s="251"/>
      <c r="J98" s="251"/>
      <c r="K98" s="250"/>
      <c r="L98" s="250"/>
      <c r="M98" s="250"/>
      <c r="N98" s="250"/>
    </row>
    <row r="99" spans="2:14" ht="12.75">
      <c r="B99" s="246"/>
      <c r="C99" s="246"/>
      <c r="D99" s="246"/>
      <c r="E99" s="246"/>
      <c r="F99" s="249"/>
      <c r="G99" s="250"/>
      <c r="H99" s="251"/>
      <c r="I99" s="251"/>
      <c r="J99" s="251"/>
      <c r="K99" s="250"/>
      <c r="L99" s="250"/>
      <c r="M99" s="250"/>
      <c r="N99" s="250"/>
    </row>
    <row r="100" spans="2:14" ht="12.75">
      <c r="B100" s="246"/>
      <c r="C100" s="246"/>
      <c r="D100" s="246"/>
      <c r="E100" s="246"/>
      <c r="F100" s="249"/>
      <c r="G100" s="250"/>
      <c r="H100" s="251"/>
      <c r="I100" s="251"/>
      <c r="J100" s="251"/>
      <c r="K100" s="250"/>
      <c r="L100" s="250"/>
      <c r="M100" s="250"/>
      <c r="N100" s="250"/>
    </row>
    <row r="101" spans="2:14" ht="12.75">
      <c r="B101" s="246"/>
      <c r="C101" s="246"/>
      <c r="D101" s="246"/>
      <c r="E101" s="246"/>
      <c r="F101" s="249"/>
      <c r="G101" s="250"/>
      <c r="H101" s="251"/>
      <c r="I101" s="251"/>
      <c r="J101" s="251"/>
      <c r="K101" s="250"/>
      <c r="L101" s="250"/>
      <c r="M101" s="250"/>
      <c r="N101" s="250"/>
    </row>
    <row r="102" spans="2:14" ht="12.75">
      <c r="B102" s="246"/>
      <c r="C102" s="246"/>
      <c r="D102" s="246"/>
      <c r="E102" s="246"/>
      <c r="F102" s="249"/>
      <c r="G102" s="250"/>
      <c r="H102" s="251"/>
      <c r="I102" s="251"/>
      <c r="J102" s="251"/>
      <c r="K102" s="250"/>
      <c r="L102" s="250"/>
      <c r="M102" s="250"/>
      <c r="N102" s="250"/>
    </row>
    <row r="103" spans="2:14" ht="12.75">
      <c r="B103" s="246"/>
      <c r="C103" s="246"/>
      <c r="D103" s="246"/>
      <c r="E103" s="246"/>
      <c r="F103" s="249"/>
      <c r="G103" s="250"/>
      <c r="H103" s="251"/>
      <c r="I103" s="251"/>
      <c r="J103" s="251"/>
      <c r="K103" s="250"/>
      <c r="L103" s="250"/>
      <c r="M103" s="250"/>
      <c r="N103" s="250"/>
    </row>
    <row r="104" spans="2:14" ht="12.75">
      <c r="B104" s="246"/>
      <c r="C104" s="246"/>
      <c r="D104" s="246"/>
      <c r="E104" s="246"/>
      <c r="F104" s="249"/>
      <c r="G104" s="250"/>
      <c r="H104" s="251"/>
      <c r="I104" s="251"/>
      <c r="J104" s="251"/>
      <c r="K104" s="250"/>
      <c r="L104" s="250"/>
      <c r="M104" s="250"/>
      <c r="N104" s="250"/>
    </row>
    <row r="105" spans="2:14" ht="12.75">
      <c r="B105" s="246"/>
      <c r="C105" s="246"/>
      <c r="D105" s="246"/>
      <c r="E105" s="246"/>
      <c r="F105" s="249"/>
      <c r="G105" s="250"/>
      <c r="H105" s="251"/>
      <c r="I105" s="251"/>
      <c r="J105" s="251"/>
      <c r="K105" s="250"/>
      <c r="L105" s="250"/>
      <c r="M105" s="250"/>
      <c r="N105" s="250"/>
    </row>
    <row r="106" spans="2:14" ht="12.75">
      <c r="B106" s="246"/>
      <c r="C106" s="246"/>
      <c r="D106" s="246"/>
      <c r="E106" s="246"/>
      <c r="F106" s="249"/>
      <c r="G106" s="250"/>
      <c r="H106" s="251"/>
      <c r="I106" s="251"/>
      <c r="J106" s="251"/>
      <c r="K106" s="250"/>
      <c r="L106" s="250"/>
      <c r="M106" s="250"/>
      <c r="N106" s="250"/>
    </row>
    <row r="107" spans="2:14" ht="12.75">
      <c r="B107" s="246"/>
      <c r="C107" s="246"/>
      <c r="D107" s="246"/>
      <c r="E107" s="246"/>
      <c r="F107" s="249"/>
      <c r="G107" s="250"/>
      <c r="H107" s="251"/>
      <c r="I107" s="251"/>
      <c r="J107" s="251"/>
      <c r="K107" s="250"/>
      <c r="L107" s="250"/>
      <c r="M107" s="250"/>
      <c r="N107" s="250"/>
    </row>
    <row r="108" spans="2:14" ht="12.75">
      <c r="B108" s="246"/>
      <c r="C108" s="246"/>
      <c r="D108" s="246"/>
      <c r="E108" s="246"/>
      <c r="F108" s="249"/>
      <c r="G108" s="250"/>
      <c r="H108" s="251"/>
      <c r="I108" s="251"/>
      <c r="J108" s="251"/>
      <c r="K108" s="250"/>
      <c r="L108" s="250"/>
      <c r="M108" s="250"/>
      <c r="N108" s="250"/>
    </row>
    <row r="109" spans="2:14" ht="12.75">
      <c r="B109" s="246"/>
      <c r="C109" s="246"/>
      <c r="D109" s="246"/>
      <c r="E109" s="246"/>
      <c r="F109" s="249"/>
      <c r="G109" s="250"/>
      <c r="H109" s="251"/>
      <c r="I109" s="251"/>
      <c r="J109" s="251"/>
      <c r="K109" s="250"/>
      <c r="L109" s="250"/>
      <c r="M109" s="250"/>
      <c r="N109" s="250"/>
    </row>
    <row r="110" spans="2:14" ht="12.75">
      <c r="B110" s="246"/>
      <c r="C110" s="246"/>
      <c r="D110" s="246"/>
      <c r="E110" s="246"/>
      <c r="F110" s="249"/>
      <c r="G110" s="250"/>
      <c r="H110" s="251"/>
      <c r="I110" s="251"/>
      <c r="J110" s="251"/>
      <c r="K110" s="250"/>
      <c r="L110" s="250"/>
      <c r="M110" s="250"/>
      <c r="N110" s="250"/>
    </row>
    <row r="111" spans="2:14" ht="12.75">
      <c r="B111" s="246"/>
      <c r="C111" s="246"/>
      <c r="D111" s="246"/>
      <c r="E111" s="246"/>
      <c r="F111" s="249"/>
      <c r="G111" s="250"/>
      <c r="H111" s="251"/>
      <c r="I111" s="251"/>
      <c r="J111" s="251"/>
      <c r="K111" s="250"/>
      <c r="L111" s="250"/>
      <c r="M111" s="250"/>
      <c r="N111" s="250"/>
    </row>
    <row r="112" spans="2:14" ht="12.75">
      <c r="B112" s="246"/>
      <c r="C112" s="246"/>
      <c r="D112" s="246"/>
      <c r="E112" s="246"/>
      <c r="F112" s="249"/>
      <c r="G112" s="250"/>
      <c r="H112" s="251"/>
      <c r="I112" s="251"/>
      <c r="J112" s="251"/>
      <c r="K112" s="250"/>
      <c r="L112" s="250"/>
      <c r="M112" s="250"/>
      <c r="N112" s="250"/>
    </row>
    <row r="113" spans="2:14" ht="12.75">
      <c r="B113" s="246"/>
      <c r="C113" s="246"/>
      <c r="D113" s="246"/>
      <c r="E113" s="246"/>
      <c r="F113" s="249"/>
      <c r="G113" s="250"/>
      <c r="H113" s="251"/>
      <c r="I113" s="251"/>
      <c r="J113" s="251"/>
      <c r="K113" s="250"/>
      <c r="L113" s="250"/>
      <c r="M113" s="250"/>
      <c r="N113" s="250"/>
    </row>
    <row r="114" spans="2:14" ht="12.75">
      <c r="B114" s="246"/>
      <c r="C114" s="246"/>
      <c r="D114" s="246"/>
      <c r="E114" s="246"/>
      <c r="F114" s="249"/>
      <c r="G114" s="250"/>
      <c r="H114" s="251"/>
      <c r="I114" s="251"/>
      <c r="J114" s="251"/>
      <c r="K114" s="250"/>
      <c r="L114" s="250"/>
      <c r="M114" s="250"/>
      <c r="N114" s="250"/>
    </row>
    <row r="115" spans="2:14" ht="12.75">
      <c r="B115" s="246"/>
      <c r="C115" s="246"/>
      <c r="D115" s="246"/>
      <c r="E115" s="246"/>
      <c r="F115" s="249"/>
      <c r="G115" s="250"/>
      <c r="H115" s="251"/>
      <c r="I115" s="251"/>
      <c r="J115" s="251"/>
      <c r="K115" s="250"/>
      <c r="L115" s="250"/>
      <c r="M115" s="250"/>
      <c r="N115" s="250"/>
    </row>
    <row r="116" spans="2:14" ht="12.75">
      <c r="B116" s="246"/>
      <c r="C116" s="246"/>
      <c r="D116" s="246"/>
      <c r="E116" s="246"/>
      <c r="F116" s="249"/>
      <c r="G116" s="250"/>
      <c r="H116" s="251"/>
      <c r="I116" s="251"/>
      <c r="J116" s="251"/>
      <c r="K116" s="250"/>
      <c r="L116" s="250"/>
      <c r="M116" s="250"/>
      <c r="N116" s="250"/>
    </row>
    <row r="117" spans="2:14" ht="12.75">
      <c r="B117" s="246"/>
      <c r="C117" s="246"/>
      <c r="D117" s="246"/>
      <c r="E117" s="246"/>
      <c r="F117" s="249"/>
      <c r="G117" s="250"/>
      <c r="H117" s="251"/>
      <c r="I117" s="251"/>
      <c r="J117" s="251"/>
      <c r="K117" s="250"/>
      <c r="L117" s="250"/>
      <c r="M117" s="250"/>
      <c r="N117" s="250"/>
    </row>
    <row r="118" spans="2:14" ht="12.75">
      <c r="B118" s="246"/>
      <c r="C118" s="246"/>
      <c r="D118" s="246"/>
      <c r="E118" s="246"/>
      <c r="F118" s="249"/>
      <c r="G118" s="250"/>
      <c r="H118" s="251"/>
      <c r="I118" s="251"/>
      <c r="J118" s="251"/>
      <c r="K118" s="250"/>
      <c r="L118" s="250"/>
      <c r="M118" s="250"/>
      <c r="N118" s="250"/>
    </row>
    <row r="119" spans="2:14" ht="12.75">
      <c r="B119" s="246"/>
      <c r="C119" s="246"/>
      <c r="D119" s="246"/>
      <c r="E119" s="246"/>
      <c r="F119" s="249"/>
      <c r="G119" s="250"/>
      <c r="H119" s="251"/>
      <c r="I119" s="251"/>
      <c r="J119" s="251"/>
      <c r="K119" s="250"/>
      <c r="L119" s="250"/>
      <c r="M119" s="250"/>
      <c r="N119" s="250"/>
    </row>
    <row r="120" spans="2:14" ht="12.75">
      <c r="B120" s="246"/>
      <c r="C120" s="246"/>
      <c r="D120" s="246"/>
      <c r="E120" s="246"/>
      <c r="F120" s="249"/>
      <c r="G120" s="250"/>
      <c r="H120" s="251"/>
      <c r="I120" s="251"/>
      <c r="J120" s="251"/>
      <c r="K120" s="250"/>
      <c r="L120" s="250"/>
      <c r="M120" s="250"/>
      <c r="N120" s="250"/>
    </row>
    <row r="121" spans="2:14" ht="12.75">
      <c r="B121" s="246"/>
      <c r="C121" s="246"/>
      <c r="D121" s="246"/>
      <c r="E121" s="246"/>
      <c r="F121" s="249"/>
      <c r="G121" s="250"/>
      <c r="H121" s="251"/>
      <c r="I121" s="251"/>
      <c r="J121" s="251"/>
      <c r="K121" s="250"/>
      <c r="L121" s="250"/>
      <c r="M121" s="250"/>
      <c r="N121" s="250"/>
    </row>
    <row r="122" spans="2:14" ht="12.75">
      <c r="B122" s="246"/>
      <c r="C122" s="246"/>
      <c r="D122" s="246"/>
      <c r="E122" s="246"/>
      <c r="F122" s="249"/>
      <c r="G122" s="250"/>
      <c r="H122" s="251"/>
      <c r="I122" s="251"/>
      <c r="J122" s="251"/>
      <c r="K122" s="250"/>
      <c r="L122" s="250"/>
      <c r="M122" s="250"/>
      <c r="N122" s="250"/>
    </row>
    <row r="123" spans="2:14" ht="12.75">
      <c r="B123" s="246"/>
      <c r="C123" s="246"/>
      <c r="D123" s="246"/>
      <c r="E123" s="246"/>
      <c r="F123" s="249"/>
      <c r="G123" s="250"/>
      <c r="H123" s="251"/>
      <c r="I123" s="251"/>
      <c r="J123" s="251"/>
      <c r="K123" s="250"/>
      <c r="L123" s="250"/>
      <c r="M123" s="250"/>
      <c r="N123" s="250"/>
    </row>
    <row r="124" spans="2:14" ht="12.75">
      <c r="B124" s="246"/>
      <c r="C124" s="246"/>
      <c r="D124" s="246"/>
      <c r="E124" s="246"/>
      <c r="F124" s="249"/>
      <c r="G124" s="250"/>
      <c r="H124" s="251"/>
      <c r="I124" s="251"/>
      <c r="J124" s="251"/>
      <c r="K124" s="250"/>
      <c r="L124" s="250"/>
      <c r="M124" s="250"/>
      <c r="N124" s="250"/>
    </row>
    <row r="125" spans="2:14" ht="12.75">
      <c r="B125" s="246"/>
      <c r="C125" s="246"/>
      <c r="D125" s="246"/>
      <c r="E125" s="246"/>
      <c r="F125" s="249"/>
      <c r="G125" s="250"/>
      <c r="H125" s="251"/>
      <c r="I125" s="251"/>
      <c r="J125" s="251"/>
      <c r="K125" s="250"/>
      <c r="L125" s="250"/>
      <c r="M125" s="250"/>
      <c r="N125" s="250"/>
    </row>
    <row r="126" spans="2:14" ht="12.75">
      <c r="B126" s="246"/>
      <c r="C126" s="246"/>
      <c r="D126" s="246"/>
      <c r="E126" s="246"/>
      <c r="F126" s="249"/>
      <c r="G126" s="250"/>
      <c r="H126" s="251"/>
      <c r="I126" s="251"/>
      <c r="J126" s="251"/>
      <c r="K126" s="250"/>
      <c r="L126" s="250"/>
      <c r="M126" s="250"/>
      <c r="N126" s="250"/>
    </row>
    <row r="127" spans="2:14" ht="12.75">
      <c r="B127" s="246"/>
      <c r="C127" s="246"/>
      <c r="D127" s="246"/>
      <c r="E127" s="246"/>
      <c r="F127" s="249"/>
      <c r="G127" s="250"/>
      <c r="H127" s="251"/>
      <c r="I127" s="251"/>
      <c r="J127" s="251"/>
      <c r="K127" s="250"/>
      <c r="L127" s="250"/>
      <c r="M127" s="250"/>
      <c r="N127" s="250"/>
    </row>
    <row r="128" spans="2:14" ht="12.75">
      <c r="B128" s="246"/>
      <c r="C128" s="246"/>
      <c r="D128" s="246"/>
      <c r="E128" s="246"/>
      <c r="F128" s="249"/>
      <c r="G128" s="250"/>
      <c r="H128" s="251"/>
      <c r="I128" s="251"/>
      <c r="J128" s="251"/>
      <c r="K128" s="250"/>
      <c r="L128" s="250"/>
      <c r="M128" s="250"/>
      <c r="N128" s="250"/>
    </row>
    <row r="129" spans="2:14" ht="12.75">
      <c r="B129" s="246"/>
      <c r="C129" s="246"/>
      <c r="D129" s="246"/>
      <c r="E129" s="246"/>
      <c r="F129" s="249"/>
      <c r="G129" s="250"/>
      <c r="H129" s="251"/>
      <c r="I129" s="251"/>
      <c r="J129" s="251"/>
      <c r="K129" s="250"/>
      <c r="L129" s="250"/>
      <c r="M129" s="250"/>
      <c r="N129" s="250"/>
    </row>
    <row r="130" spans="2:14" ht="12.75">
      <c r="B130" s="246"/>
      <c r="C130" s="246"/>
      <c r="D130" s="246"/>
      <c r="E130" s="246"/>
      <c r="F130" s="249"/>
      <c r="G130" s="250"/>
      <c r="H130" s="251"/>
      <c r="I130" s="251"/>
      <c r="J130" s="251"/>
      <c r="K130" s="250"/>
      <c r="L130" s="250"/>
      <c r="M130" s="250"/>
      <c r="N130" s="250"/>
    </row>
    <row r="131" spans="2:14" ht="12.75">
      <c r="B131" s="246"/>
      <c r="C131" s="246"/>
      <c r="D131" s="246"/>
      <c r="E131" s="246"/>
      <c r="F131" s="249"/>
      <c r="G131" s="250"/>
      <c r="H131" s="251"/>
      <c r="I131" s="251"/>
      <c r="J131" s="251"/>
      <c r="K131" s="250"/>
      <c r="L131" s="250"/>
      <c r="M131" s="250"/>
      <c r="N131" s="250"/>
    </row>
    <row r="132" spans="2:14" ht="12.75">
      <c r="B132" s="246"/>
      <c r="C132" s="246"/>
      <c r="D132" s="246"/>
      <c r="E132" s="246"/>
      <c r="F132" s="249"/>
      <c r="G132" s="250"/>
      <c r="H132" s="251"/>
      <c r="I132" s="251"/>
      <c r="J132" s="251"/>
      <c r="K132" s="250"/>
      <c r="L132" s="250"/>
      <c r="M132" s="250"/>
      <c r="N132" s="250"/>
    </row>
    <row r="133" spans="2:14" ht="12.75">
      <c r="B133" s="246"/>
      <c r="C133" s="246"/>
      <c r="D133" s="246"/>
      <c r="E133" s="246"/>
      <c r="F133" s="249"/>
      <c r="G133" s="250"/>
      <c r="H133" s="251"/>
      <c r="I133" s="251"/>
      <c r="J133" s="251"/>
      <c r="K133" s="250"/>
      <c r="L133" s="250"/>
      <c r="M133" s="250"/>
      <c r="N133" s="250"/>
    </row>
    <row r="134" spans="2:14" ht="12.75">
      <c r="B134" s="246"/>
      <c r="C134" s="246"/>
      <c r="D134" s="246"/>
      <c r="E134" s="246"/>
      <c r="F134" s="249"/>
      <c r="G134" s="250"/>
      <c r="H134" s="251"/>
      <c r="I134" s="251"/>
      <c r="J134" s="251"/>
      <c r="K134" s="250"/>
      <c r="L134" s="250"/>
      <c r="M134" s="250"/>
      <c r="N134" s="250"/>
    </row>
    <row r="135" spans="2:14" ht="12.75">
      <c r="B135" s="246"/>
      <c r="C135" s="246"/>
      <c r="D135" s="246"/>
      <c r="E135" s="246"/>
      <c r="F135" s="249"/>
      <c r="G135" s="250"/>
      <c r="H135" s="251"/>
      <c r="I135" s="251"/>
      <c r="J135" s="251"/>
      <c r="K135" s="250"/>
      <c r="L135" s="250"/>
      <c r="M135" s="250"/>
      <c r="N135" s="250"/>
    </row>
    <row r="136" spans="2:14" ht="12.75">
      <c r="B136" s="246"/>
      <c r="C136" s="246"/>
      <c r="D136" s="246"/>
      <c r="E136" s="246"/>
      <c r="F136" s="249"/>
      <c r="G136" s="250"/>
      <c r="H136" s="251"/>
      <c r="I136" s="251"/>
      <c r="J136" s="251"/>
      <c r="K136" s="250"/>
      <c r="L136" s="250"/>
      <c r="M136" s="250"/>
      <c r="N136" s="250"/>
    </row>
    <row r="137" spans="2:14" ht="12.75">
      <c r="B137" s="246"/>
      <c r="C137" s="246"/>
      <c r="D137" s="246"/>
      <c r="E137" s="246"/>
      <c r="F137" s="249"/>
      <c r="G137" s="250"/>
      <c r="H137" s="251"/>
      <c r="I137" s="251"/>
      <c r="J137" s="251"/>
      <c r="K137" s="250"/>
      <c r="L137" s="250"/>
      <c r="M137" s="250"/>
      <c r="N137" s="250"/>
    </row>
    <row r="138" spans="2:14" ht="12.75">
      <c r="B138" s="246"/>
      <c r="C138" s="246"/>
      <c r="D138" s="246"/>
      <c r="E138" s="246"/>
      <c r="F138" s="249"/>
      <c r="G138" s="250"/>
      <c r="H138" s="251"/>
      <c r="I138" s="251"/>
      <c r="J138" s="251"/>
      <c r="K138" s="250"/>
      <c r="L138" s="250"/>
      <c r="M138" s="250"/>
      <c r="N138" s="250"/>
    </row>
    <row r="139" spans="2:14" ht="12.75">
      <c r="B139" s="246"/>
      <c r="C139" s="246"/>
      <c r="D139" s="246"/>
      <c r="E139" s="246"/>
      <c r="F139" s="249"/>
      <c r="G139" s="250"/>
      <c r="H139" s="251"/>
      <c r="I139" s="251"/>
      <c r="J139" s="251"/>
      <c r="K139" s="250"/>
      <c r="L139" s="250"/>
      <c r="M139" s="250"/>
      <c r="N139" s="250"/>
    </row>
    <row r="140" spans="2:14" ht="12.75">
      <c r="B140" s="246"/>
      <c r="C140" s="246"/>
      <c r="D140" s="246"/>
      <c r="E140" s="246"/>
      <c r="F140" s="249"/>
      <c r="G140" s="250"/>
      <c r="H140" s="251"/>
      <c r="I140" s="251"/>
      <c r="J140" s="251"/>
      <c r="K140" s="250"/>
      <c r="L140" s="250"/>
      <c r="M140" s="250"/>
      <c r="N140" s="250"/>
    </row>
    <row r="141" spans="2:14" ht="12.75">
      <c r="B141" s="246"/>
      <c r="C141" s="246"/>
      <c r="D141" s="246"/>
      <c r="E141" s="246"/>
      <c r="F141" s="249"/>
      <c r="G141" s="250"/>
      <c r="H141" s="251"/>
      <c r="I141" s="251"/>
      <c r="J141" s="251"/>
      <c r="K141" s="250"/>
      <c r="L141" s="250"/>
      <c r="M141" s="250"/>
      <c r="N141" s="250"/>
    </row>
    <row r="142" spans="2:14" ht="12.75">
      <c r="B142" s="246"/>
      <c r="C142" s="246"/>
      <c r="D142" s="246"/>
      <c r="E142" s="246"/>
      <c r="F142" s="249"/>
      <c r="G142" s="250"/>
      <c r="H142" s="251"/>
      <c r="I142" s="251"/>
      <c r="J142" s="251"/>
      <c r="K142" s="250"/>
      <c r="L142" s="250"/>
      <c r="M142" s="250"/>
      <c r="N142" s="250"/>
    </row>
    <row r="143" spans="2:14" ht="12.75">
      <c r="B143" s="246"/>
      <c r="C143" s="246"/>
      <c r="D143" s="246"/>
      <c r="E143" s="246"/>
      <c r="F143" s="249"/>
      <c r="G143" s="250"/>
      <c r="H143" s="251"/>
      <c r="I143" s="251"/>
      <c r="J143" s="251"/>
      <c r="K143" s="250"/>
      <c r="L143" s="250"/>
      <c r="M143" s="250"/>
      <c r="N143" s="250"/>
    </row>
    <row r="144" spans="2:14" ht="12.75">
      <c r="B144" s="246"/>
      <c r="C144" s="246"/>
      <c r="D144" s="246"/>
      <c r="E144" s="246"/>
      <c r="F144" s="249"/>
      <c r="G144" s="250"/>
      <c r="H144" s="251"/>
      <c r="I144" s="251"/>
      <c r="J144" s="251"/>
      <c r="K144" s="250"/>
      <c r="L144" s="250"/>
      <c r="M144" s="250"/>
      <c r="N144" s="250"/>
    </row>
    <row r="145" spans="2:14" ht="12.75">
      <c r="B145" s="246"/>
      <c r="C145" s="246"/>
      <c r="D145" s="246"/>
      <c r="E145" s="246"/>
      <c r="F145" s="249"/>
      <c r="G145" s="250"/>
      <c r="H145" s="251"/>
      <c r="I145" s="251"/>
      <c r="J145" s="251"/>
      <c r="K145" s="250"/>
      <c r="L145" s="250"/>
      <c r="M145" s="250"/>
      <c r="N145" s="250"/>
    </row>
    <row r="146" spans="2:14" ht="12.75">
      <c r="B146" s="246"/>
      <c r="C146" s="246"/>
      <c r="D146" s="246"/>
      <c r="E146" s="246"/>
      <c r="F146" s="249"/>
      <c r="G146" s="250"/>
      <c r="H146" s="251"/>
      <c r="I146" s="251"/>
      <c r="J146" s="251"/>
      <c r="K146" s="250"/>
      <c r="L146" s="250"/>
      <c r="M146" s="250"/>
      <c r="N146" s="250"/>
    </row>
    <row r="147" spans="2:14" ht="12.75">
      <c r="B147" s="246"/>
      <c r="C147" s="246"/>
      <c r="D147" s="246"/>
      <c r="E147" s="246"/>
      <c r="F147" s="249"/>
      <c r="G147" s="250"/>
      <c r="H147" s="251"/>
      <c r="I147" s="251"/>
      <c r="J147" s="251"/>
      <c r="K147" s="250"/>
      <c r="L147" s="250"/>
      <c r="M147" s="250"/>
      <c r="N147" s="250"/>
    </row>
    <row r="148" spans="2:14" ht="12.75">
      <c r="B148" s="246"/>
      <c r="C148" s="246"/>
      <c r="D148" s="246"/>
      <c r="E148" s="246"/>
      <c r="F148" s="249"/>
      <c r="G148" s="250"/>
      <c r="H148" s="251"/>
      <c r="I148" s="251"/>
      <c r="J148" s="251"/>
      <c r="K148" s="250"/>
      <c r="L148" s="250"/>
      <c r="M148" s="250"/>
      <c r="N148" s="250"/>
    </row>
    <row r="149" spans="2:14" ht="12.75">
      <c r="B149" s="246"/>
      <c r="C149" s="246"/>
      <c r="D149" s="246"/>
      <c r="E149" s="246"/>
      <c r="F149" s="249"/>
      <c r="G149" s="250"/>
      <c r="H149" s="251"/>
      <c r="I149" s="251"/>
      <c r="J149" s="251"/>
      <c r="K149" s="250"/>
      <c r="L149" s="250"/>
      <c r="M149" s="250"/>
      <c r="N149" s="250"/>
    </row>
    <row r="150" spans="2:14" ht="12.75">
      <c r="B150" s="246"/>
      <c r="C150" s="246"/>
      <c r="D150" s="246"/>
      <c r="E150" s="246"/>
      <c r="F150" s="249"/>
      <c r="G150" s="250"/>
      <c r="H150" s="251"/>
      <c r="I150" s="251"/>
      <c r="J150" s="251"/>
      <c r="K150" s="250"/>
      <c r="L150" s="250"/>
      <c r="M150" s="250"/>
      <c r="N150" s="250"/>
    </row>
    <row r="151" spans="2:14" ht="12.75">
      <c r="B151" s="246"/>
      <c r="C151" s="246"/>
      <c r="D151" s="246"/>
      <c r="E151" s="246"/>
      <c r="F151" s="249"/>
      <c r="G151" s="250"/>
      <c r="H151" s="251"/>
      <c r="I151" s="251"/>
      <c r="J151" s="251"/>
      <c r="K151" s="250"/>
      <c r="L151" s="250"/>
      <c r="M151" s="250"/>
      <c r="N151" s="250"/>
    </row>
    <row r="152" spans="2:14" ht="12.75">
      <c r="B152" s="246"/>
      <c r="C152" s="246"/>
      <c r="D152" s="246"/>
      <c r="E152" s="246"/>
      <c r="F152" s="249"/>
      <c r="G152" s="250"/>
      <c r="H152" s="251"/>
      <c r="I152" s="251"/>
      <c r="J152" s="251"/>
      <c r="K152" s="250"/>
      <c r="L152" s="250"/>
      <c r="M152" s="250"/>
      <c r="N152" s="250"/>
    </row>
    <row r="153" spans="2:14" ht="12.75">
      <c r="B153" s="246"/>
      <c r="C153" s="246"/>
      <c r="D153" s="246"/>
      <c r="E153" s="246"/>
      <c r="F153" s="249"/>
      <c r="G153" s="250"/>
      <c r="H153" s="251"/>
      <c r="I153" s="251"/>
      <c r="J153" s="251"/>
      <c r="K153" s="250"/>
      <c r="L153" s="250"/>
      <c r="M153" s="250"/>
      <c r="N153" s="250"/>
    </row>
    <row r="154" spans="2:14" ht="12.75">
      <c r="B154" s="246"/>
      <c r="C154" s="246"/>
      <c r="D154" s="246"/>
      <c r="E154" s="246"/>
      <c r="F154" s="249"/>
      <c r="G154" s="250"/>
      <c r="H154" s="251"/>
      <c r="I154" s="251"/>
      <c r="J154" s="251"/>
      <c r="K154" s="250"/>
      <c r="L154" s="250"/>
      <c r="M154" s="250"/>
      <c r="N154" s="250"/>
    </row>
    <row r="155" spans="2:14" ht="12.75">
      <c r="B155" s="246"/>
      <c r="C155" s="246"/>
      <c r="D155" s="246"/>
      <c r="E155" s="246"/>
      <c r="F155" s="249"/>
      <c r="G155" s="250"/>
      <c r="H155" s="251"/>
      <c r="I155" s="251"/>
      <c r="J155" s="251"/>
      <c r="K155" s="250"/>
      <c r="L155" s="250"/>
      <c r="M155" s="250"/>
      <c r="N155" s="250"/>
    </row>
    <row r="156" spans="2:14" ht="12.75">
      <c r="B156" s="246"/>
      <c r="C156" s="246"/>
      <c r="D156" s="246"/>
      <c r="E156" s="246"/>
      <c r="F156" s="249"/>
      <c r="G156" s="250"/>
      <c r="H156" s="251"/>
      <c r="I156" s="251"/>
      <c r="J156" s="251"/>
      <c r="K156" s="250"/>
      <c r="L156" s="250"/>
      <c r="M156" s="250"/>
      <c r="N156" s="250"/>
    </row>
    <row r="157" spans="2:14" ht="12.75">
      <c r="B157" s="246"/>
      <c r="C157" s="246"/>
      <c r="D157" s="246"/>
      <c r="E157" s="246"/>
      <c r="F157" s="249"/>
      <c r="G157" s="250"/>
      <c r="H157" s="251"/>
      <c r="I157" s="251"/>
      <c r="J157" s="251"/>
      <c r="K157" s="250"/>
      <c r="L157" s="250"/>
      <c r="M157" s="250"/>
      <c r="N157" s="250"/>
    </row>
    <row r="158" spans="2:14" ht="12.75">
      <c r="B158" s="246"/>
      <c r="C158" s="246"/>
      <c r="D158" s="246"/>
      <c r="E158" s="246"/>
      <c r="F158" s="249"/>
      <c r="G158" s="250"/>
      <c r="H158" s="251"/>
      <c r="I158" s="251"/>
      <c r="J158" s="251"/>
      <c r="K158" s="250"/>
      <c r="L158" s="250"/>
      <c r="M158" s="250"/>
      <c r="N158" s="250"/>
    </row>
    <row r="159" spans="2:14" ht="12.75">
      <c r="B159" s="246"/>
      <c r="C159" s="246"/>
      <c r="D159" s="246"/>
      <c r="E159" s="246"/>
      <c r="F159" s="249"/>
      <c r="G159" s="250"/>
      <c r="H159" s="251"/>
      <c r="I159" s="251"/>
      <c r="J159" s="251"/>
      <c r="K159" s="250"/>
      <c r="L159" s="250"/>
      <c r="M159" s="250"/>
      <c r="N159" s="250"/>
    </row>
    <row r="160" spans="2:14" ht="12.75">
      <c r="B160" s="246"/>
      <c r="C160" s="246"/>
      <c r="D160" s="246"/>
      <c r="E160" s="246"/>
      <c r="F160" s="249"/>
      <c r="G160" s="250"/>
      <c r="H160" s="251"/>
      <c r="I160" s="251"/>
      <c r="J160" s="251"/>
      <c r="K160" s="250"/>
      <c r="L160" s="250"/>
      <c r="M160" s="250"/>
      <c r="N160" s="250"/>
    </row>
    <row r="161" spans="2:14" ht="12.75">
      <c r="B161" s="246"/>
      <c r="C161" s="246"/>
      <c r="D161" s="246"/>
      <c r="E161" s="246"/>
      <c r="F161" s="249"/>
      <c r="G161" s="250"/>
      <c r="H161" s="251"/>
      <c r="I161" s="251"/>
      <c r="J161" s="251"/>
      <c r="K161" s="250"/>
      <c r="L161" s="250"/>
      <c r="M161" s="250"/>
      <c r="N161" s="250"/>
    </row>
    <row r="162" spans="2:14" ht="12.75">
      <c r="B162" s="246"/>
      <c r="C162" s="246"/>
      <c r="D162" s="246"/>
      <c r="E162" s="246"/>
      <c r="F162" s="249"/>
      <c r="G162" s="250"/>
      <c r="H162" s="251"/>
      <c r="I162" s="251"/>
      <c r="J162" s="251"/>
      <c r="K162" s="250"/>
      <c r="L162" s="250"/>
      <c r="M162" s="250"/>
      <c r="N162" s="250"/>
    </row>
    <row r="163" spans="2:14" ht="12.75">
      <c r="B163" s="246"/>
      <c r="C163" s="246"/>
      <c r="D163" s="246"/>
      <c r="E163" s="246"/>
      <c r="F163" s="249"/>
      <c r="G163" s="250"/>
      <c r="H163" s="251"/>
      <c r="I163" s="251"/>
      <c r="J163" s="251"/>
      <c r="K163" s="250"/>
      <c r="L163" s="250"/>
      <c r="M163" s="250"/>
      <c r="N163" s="250"/>
    </row>
    <row r="164" spans="2:14" ht="12.75">
      <c r="B164" s="246"/>
      <c r="C164" s="246"/>
      <c r="D164" s="246"/>
      <c r="E164" s="246"/>
      <c r="F164" s="249"/>
      <c r="G164" s="250"/>
      <c r="H164" s="251"/>
      <c r="I164" s="251"/>
      <c r="J164" s="251"/>
      <c r="K164" s="250"/>
      <c r="L164" s="250"/>
      <c r="M164" s="250"/>
      <c r="N164" s="250"/>
    </row>
  </sheetData>
  <sheetProtection password="8F7B" sheet="1" objects="1"/>
  <conditionalFormatting sqref="J54">
    <cfRule type="cellIs" priority="1" dxfId="1" operator="lessThan" stopIfTrue="1">
      <formula>0</formula>
    </cfRule>
  </conditionalFormatting>
  <conditionalFormatting sqref="J53 J62:J63">
    <cfRule type="cellIs" priority="2" dxfId="0" operator="lessThan" stopIfTrue="1">
      <formula>0.5</formula>
    </cfRule>
  </conditionalFormatting>
  <printOptions/>
  <pageMargins left="0.75" right="0.75" top="1" bottom="1" header="0.5" footer="0.5"/>
  <pageSetup horizontalDpi="600" verticalDpi="600" orientation="portrait" paperSize="9" scale="62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9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2.75"/>
  <cols>
    <col min="1" max="1" width="50.7109375" style="25" customWidth="1"/>
    <col min="2" max="19" width="12.8515625" style="25" customWidth="1"/>
    <col min="20" max="16384" width="9.140625" style="25" customWidth="1"/>
  </cols>
  <sheetData>
    <row r="1" spans="2:5" ht="12.75">
      <c r="B1" s="29"/>
      <c r="C1" s="29"/>
      <c r="D1" s="29"/>
      <c r="E1" s="29"/>
    </row>
    <row r="2" spans="1:5" ht="12.75">
      <c r="A2" s="32" t="s">
        <v>14</v>
      </c>
      <c r="B2" s="29"/>
      <c r="C2" s="29"/>
      <c r="D2" s="29"/>
      <c r="E2" s="29"/>
    </row>
    <row r="3" spans="2:5" ht="12.75">
      <c r="B3" s="29"/>
      <c r="C3" s="29"/>
      <c r="D3" s="29"/>
      <c r="E3" s="29"/>
    </row>
    <row r="4" spans="2:5" ht="12.75">
      <c r="B4" s="29"/>
      <c r="C4" s="29"/>
      <c r="D4" s="29"/>
      <c r="E4" s="29"/>
    </row>
    <row r="5" spans="1:5" ht="12.75">
      <c r="A5" s="28" t="s">
        <v>13</v>
      </c>
      <c r="B5" s="31" t="s">
        <v>12</v>
      </c>
      <c r="C5" s="31" t="s">
        <v>11</v>
      </c>
      <c r="E5" s="29"/>
    </row>
    <row r="6" spans="1:5" ht="12.75">
      <c r="A6" s="25" t="s">
        <v>2</v>
      </c>
      <c r="B6" s="29">
        <v>0</v>
      </c>
      <c r="C6" s="29">
        <v>600000</v>
      </c>
      <c r="E6" s="29"/>
    </row>
    <row r="7" spans="1:5" ht="12.75">
      <c r="A7" s="25" t="s">
        <v>5</v>
      </c>
      <c r="B7" s="29">
        <f>C6</f>
        <v>600000</v>
      </c>
      <c r="C7" s="29">
        <v>2000000</v>
      </c>
      <c r="E7" s="29"/>
    </row>
    <row r="8" spans="1:5" ht="12.75">
      <c r="A8" s="25" t="s">
        <v>4</v>
      </c>
      <c r="B8" s="29">
        <f>C7</f>
        <v>2000000</v>
      </c>
      <c r="C8" s="29">
        <v>4000000</v>
      </c>
      <c r="E8" s="29"/>
    </row>
    <row r="9" spans="1:5" ht="12.75">
      <c r="A9" s="25" t="s">
        <v>6</v>
      </c>
      <c r="B9" s="29">
        <f>C8</f>
        <v>4000000</v>
      </c>
      <c r="C9" s="29">
        <v>10000000</v>
      </c>
      <c r="E9" s="29"/>
    </row>
    <row r="10" spans="1:5" ht="12.75">
      <c r="A10" s="25" t="s">
        <v>3</v>
      </c>
      <c r="B10" s="29">
        <f>C9</f>
        <v>10000000</v>
      </c>
      <c r="C10" s="29"/>
      <c r="E10" s="29"/>
    </row>
    <row r="11" spans="2:5" ht="12.75">
      <c r="B11" s="29"/>
      <c r="C11" s="29"/>
      <c r="D11" s="29"/>
      <c r="E11" s="29"/>
    </row>
    <row r="12" spans="2:5" ht="12.75">
      <c r="B12" s="29"/>
      <c r="C12" s="29"/>
      <c r="D12" s="29"/>
      <c r="E12" s="29"/>
    </row>
    <row r="13" spans="1:5" ht="12.75">
      <c r="A13" s="28" t="s">
        <v>10</v>
      </c>
      <c r="B13" s="29"/>
      <c r="C13" s="29"/>
      <c r="D13" s="29"/>
      <c r="E13" s="29"/>
    </row>
    <row r="14" spans="1:5" ht="12.75">
      <c r="A14" s="25" t="s">
        <v>2</v>
      </c>
      <c r="B14" s="30">
        <v>0.95</v>
      </c>
      <c r="C14" s="29"/>
      <c r="D14" s="29"/>
      <c r="E14" s="29"/>
    </row>
    <row r="15" spans="1:5" ht="12.75">
      <c r="A15" s="25" t="s">
        <v>5</v>
      </c>
      <c r="B15" s="30">
        <v>0.85</v>
      </c>
      <c r="C15" s="29"/>
      <c r="D15" s="29"/>
      <c r="E15" s="29"/>
    </row>
    <row r="16" spans="1:5" ht="12.75">
      <c r="A16" s="25" t="s">
        <v>4</v>
      </c>
      <c r="B16" s="30">
        <v>0.75</v>
      </c>
      <c r="C16" s="29"/>
      <c r="D16" s="29"/>
      <c r="E16" s="29"/>
    </row>
    <row r="17" spans="1:5" ht="12.75">
      <c r="A17" s="25" t="s">
        <v>6</v>
      </c>
      <c r="B17" s="30">
        <v>0.65</v>
      </c>
      <c r="C17" s="29"/>
      <c r="D17" s="29"/>
      <c r="E17" s="29"/>
    </row>
    <row r="18" spans="1:5" ht="12.75">
      <c r="A18" s="25" t="s">
        <v>3</v>
      </c>
      <c r="B18" s="30">
        <v>0.55</v>
      </c>
      <c r="C18" s="29"/>
      <c r="D18" s="29"/>
      <c r="E18" s="29"/>
    </row>
    <row r="19" spans="2:5" ht="12.75">
      <c r="B19" s="29"/>
      <c r="C19" s="29"/>
      <c r="D19" s="29"/>
      <c r="E19" s="29"/>
    </row>
    <row r="20" spans="2:5" ht="12.75">
      <c r="B20" s="29"/>
      <c r="C20" s="29"/>
      <c r="D20" s="29"/>
      <c r="E20" s="29"/>
    </row>
    <row r="21" spans="1:5" ht="12.75">
      <c r="A21" s="28" t="s">
        <v>9</v>
      </c>
      <c r="B21" s="27"/>
      <c r="E21" s="29"/>
    </row>
    <row r="22" spans="1:5" ht="12.75">
      <c r="A22" s="25" t="s">
        <v>6</v>
      </c>
      <c r="B22" s="26">
        <v>0.063</v>
      </c>
      <c r="E22" s="29"/>
    </row>
    <row r="23" spans="1:5" ht="12.75">
      <c r="A23" s="25" t="s">
        <v>5</v>
      </c>
      <c r="B23" s="26">
        <v>0.16</v>
      </c>
      <c r="E23" s="29"/>
    </row>
    <row r="24" spans="1:5" ht="12.75">
      <c r="A24" s="25" t="s">
        <v>4</v>
      </c>
      <c r="B24" s="26">
        <v>0.087</v>
      </c>
      <c r="E24" s="29"/>
    </row>
    <row r="25" spans="1:5" ht="12.75">
      <c r="A25" s="25" t="s">
        <v>3</v>
      </c>
      <c r="B25" s="26">
        <v>0.051</v>
      </c>
      <c r="E25" s="29"/>
    </row>
    <row r="26" spans="1:5" ht="12.75">
      <c r="A26" s="25" t="s">
        <v>2</v>
      </c>
      <c r="B26" s="26">
        <v>0.152</v>
      </c>
      <c r="E26" s="29"/>
    </row>
    <row r="27" spans="2:5" ht="12.75">
      <c r="B27" s="29"/>
      <c r="C27" s="29"/>
      <c r="D27" s="29"/>
      <c r="E27" s="29"/>
    </row>
    <row r="28" spans="1:5" ht="12.75">
      <c r="A28" s="28" t="s">
        <v>8</v>
      </c>
      <c r="B28" s="27"/>
      <c r="C28" s="29"/>
      <c r="D28" s="29"/>
      <c r="E28" s="29"/>
    </row>
    <row r="29" spans="1:5" ht="12.75">
      <c r="A29" s="25" t="s">
        <v>6</v>
      </c>
      <c r="B29" s="26">
        <v>0.048</v>
      </c>
      <c r="C29" s="29"/>
      <c r="D29" s="29"/>
      <c r="E29" s="29"/>
    </row>
    <row r="30" spans="1:2" ht="12.75">
      <c r="A30" s="25" t="s">
        <v>5</v>
      </c>
      <c r="B30" s="26">
        <v>0.098</v>
      </c>
    </row>
    <row r="31" spans="1:2" ht="12.75">
      <c r="A31" s="25" t="s">
        <v>4</v>
      </c>
      <c r="B31" s="26">
        <v>0.064</v>
      </c>
    </row>
    <row r="32" spans="1:2" ht="12.75">
      <c r="A32" s="25" t="s">
        <v>3</v>
      </c>
      <c r="B32" s="26">
        <v>0.04</v>
      </c>
    </row>
    <row r="33" spans="1:2" ht="12.75">
      <c r="A33" s="25" t="s">
        <v>2</v>
      </c>
      <c r="B33" s="26">
        <v>0.102</v>
      </c>
    </row>
    <row r="35" spans="1:2" ht="12.75">
      <c r="A35" s="28" t="s">
        <v>7</v>
      </c>
      <c r="B35" s="27"/>
    </row>
    <row r="36" spans="1:2" ht="12.75">
      <c r="A36" s="25" t="s">
        <v>6</v>
      </c>
      <c r="B36" s="26">
        <v>0.012</v>
      </c>
    </row>
    <row r="37" spans="1:2" ht="12.75">
      <c r="A37" s="25" t="s">
        <v>5</v>
      </c>
      <c r="B37" s="26">
        <v>0.025</v>
      </c>
    </row>
    <row r="38" spans="1:2" ht="12.75">
      <c r="A38" s="25" t="s">
        <v>4</v>
      </c>
      <c r="B38" s="26">
        <v>0.016</v>
      </c>
    </row>
    <row r="39" spans="1:2" ht="12.75">
      <c r="A39" s="25" t="s">
        <v>3</v>
      </c>
      <c r="B39" s="26">
        <v>0.01</v>
      </c>
    </row>
    <row r="40" spans="1:2" ht="12.75">
      <c r="A40" s="25" t="s">
        <v>2</v>
      </c>
      <c r="B40" s="26">
        <v>0.026</v>
      </c>
    </row>
    <row r="43" ht="12.75">
      <c r="B43" s="144"/>
    </row>
    <row r="44" spans="1:2" ht="12.75">
      <c r="A44" s="28"/>
      <c r="B44" s="144"/>
    </row>
    <row r="45" ht="12.75">
      <c r="B45" s="143"/>
    </row>
    <row r="46" ht="12.75">
      <c r="B46" s="149"/>
    </row>
    <row r="47" spans="2:4" ht="12.75">
      <c r="B47" s="149"/>
      <c r="C47" s="149"/>
      <c r="D47" s="150"/>
    </row>
    <row r="48" spans="2:4" ht="12.75">
      <c r="B48" s="149"/>
      <c r="C48" s="149"/>
      <c r="D48" s="150"/>
    </row>
    <row r="49" spans="2:4" ht="12.75">
      <c r="B49" s="149"/>
      <c r="C49" s="149"/>
      <c r="D49" s="150"/>
    </row>
    <row r="50" spans="2:4" ht="12.75">
      <c r="B50" s="149"/>
      <c r="C50" s="149"/>
      <c r="D50" s="150"/>
    </row>
    <row r="51" spans="2:4" ht="12.75">
      <c r="B51" s="149"/>
      <c r="C51" s="149"/>
      <c r="D51" s="150"/>
    </row>
    <row r="55" spans="2:3" ht="12.75">
      <c r="B55" s="149"/>
      <c r="C55" s="149"/>
    </row>
    <row r="56" spans="2:3" ht="12.75">
      <c r="B56" s="149"/>
      <c r="C56" s="149"/>
    </row>
    <row r="57" spans="2:3" ht="12.75">
      <c r="B57" s="149"/>
      <c r="C57" s="149"/>
    </row>
    <row r="58" spans="2:3" ht="12.75">
      <c r="B58" s="149"/>
      <c r="C58" s="149"/>
    </row>
    <row r="59" spans="2:3" ht="12.75">
      <c r="B59" s="149"/>
      <c r="C59" s="149"/>
    </row>
  </sheetData>
  <sheetProtection password="8F7B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VOS/ABB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Risico-analyse</dc:title>
  <dc:subject/>
  <dc:creator>Keizer</dc:creator>
  <cp:keywords/>
  <dc:description/>
  <cp:lastModifiedBy>Geke Lexmond</cp:lastModifiedBy>
  <cp:lastPrinted>2010-04-28T08:38:44Z</cp:lastPrinted>
  <dcterms:created xsi:type="dcterms:W3CDTF">2005-05-28T22:03:05Z</dcterms:created>
  <dcterms:modified xsi:type="dcterms:W3CDTF">2010-06-14T23:37:24Z</dcterms:modified>
  <cp:category/>
  <cp:version/>
  <cp:contentType/>
  <cp:contentStatus/>
</cp:coreProperties>
</file>