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35" windowWidth="7650" windowHeight="9195" activeTab="0"/>
  </bookViews>
  <sheets>
    <sheet name="Groeiregeling basisschool 08-09" sheetId="1" r:id="rId1"/>
    <sheet name="Toelichting" sheetId="2" r:id="rId2"/>
  </sheets>
  <definedNames>
    <definedName name="_xlnm.Print_Area" localSheetId="0">'Groeiregeling basisschool 08-09'!$B$2:$N$93</definedName>
    <definedName name="_xlnm.Print_Area" localSheetId="1">'Toelichting'!$B$3:$L$68</definedName>
    <definedName name="tabel_schooljaren">'Groeiregeling basisschool 08-09'!$AF$12:$AH$30</definedName>
  </definedNames>
  <calcPr fullCalcOnLoad="1"/>
</workbook>
</file>

<file path=xl/comments1.xml><?xml version="1.0" encoding="utf-8"?>
<comments xmlns="http://schemas.openxmlformats.org/spreadsheetml/2006/main">
  <authors>
    <author>Keizer</author>
  </authors>
  <commentList>
    <comment ref="F102" authorId="0">
      <text>
        <r>
          <rPr>
            <sz val="9"/>
            <rFont val="Tahoma"/>
            <family val="2"/>
          </rPr>
          <t xml:space="preserve">
Dit is de GPL van 08-09 zoals die in augustus 2008 is gepubliceerd. </t>
        </r>
      </text>
    </comment>
    <comment ref="E58" authorId="0">
      <text>
        <r>
          <rPr>
            <sz val="9"/>
            <rFont val="Tahoma"/>
            <family val="2"/>
          </rPr>
          <t>Voor de berekening moet het aantal leerlingen op 1 april worden ingevuld.</t>
        </r>
      </text>
    </comment>
    <comment ref="F105" authorId="0">
      <text>
        <r>
          <rPr>
            <sz val="9"/>
            <rFont val="Tahoma"/>
            <family val="2"/>
          </rPr>
          <t xml:space="preserve">
Dit is de aanvullende bekostiging voor MI zoals die voor 08-09 van kracht is (Reg. Bekostiging personeel PO 08-09, pg. 34). </t>
        </r>
      </text>
    </comment>
    <comment ref="F22" authorId="0">
      <text>
        <r>
          <rPr>
            <sz val="8"/>
            <rFont val="Tahoma"/>
            <family val="2"/>
          </rPr>
          <t>invullen cf. model
dd-mm-jjjj</t>
        </r>
      </text>
    </comment>
    <comment ref="E17" authorId="0">
      <text>
        <r>
          <rPr>
            <sz val="8"/>
            <rFont val="Tahoma"/>
            <family val="2"/>
          </rPr>
          <t>Indien startende school per 1 augustus T, dan telgegevens 1 oktober T  invoeren.</t>
        </r>
      </text>
    </comment>
    <comment ref="E21" authorId="0">
      <text>
        <r>
          <rPr>
            <sz val="8"/>
            <rFont val="Tahoma"/>
            <family val="2"/>
          </rPr>
          <t xml:space="preserve">Het betreft hier uitsluitend de groeibekostiging in verband met de eerste schooldag. Dan wordt de bekostiging vanaf 1 augustus toegerekend. </t>
        </r>
      </text>
    </comment>
    <comment ref="E55" authorId="0">
      <text>
        <r>
          <rPr>
            <sz val="8"/>
            <rFont val="Tahoma"/>
            <family val="2"/>
          </rPr>
          <t>Voorwaarde: aantal leerlingen is in de periode 1 april t/m 31 mei toegenomen met tenminste 26 leerlingen tov 31 maart van dat schooljaar.</t>
        </r>
      </text>
    </comment>
  </commentList>
</comments>
</file>

<file path=xl/sharedStrings.xml><?xml version="1.0" encoding="utf-8"?>
<sst xmlns="http://schemas.openxmlformats.org/spreadsheetml/2006/main" count="147" uniqueCount="103">
  <si>
    <t>Met opslag 3%</t>
  </si>
  <si>
    <t>Leerlingen op 1 oktober T-1</t>
  </si>
  <si>
    <t>Bijzondere groeiformatie</t>
  </si>
  <si>
    <t>Data</t>
  </si>
  <si>
    <t>Voor de berekening geldt volledig de systematiek zoals die ook voor de 'normale' groeiregeling geldt.</t>
  </si>
  <si>
    <t xml:space="preserve">Voor de toepassing van de groeiregeling maakt het niet uit of er sprake is van een nevenvestiging of niet. </t>
  </si>
  <si>
    <t xml:space="preserve">Wanneer de bijzondere groeiformatie toegekend kan worden, en er heeft nog niet eerder dat schooljaar </t>
  </si>
  <si>
    <t xml:space="preserve">een toekenning van groeiformatie plaats gevonden, dan wordt de berekening gebaseerd op het verschil </t>
  </si>
  <si>
    <t xml:space="preserve">tussen het aantal leerlingen op de groeiteldatum van het schooljaar T/T+1 enerzijds en het aantal </t>
  </si>
  <si>
    <t xml:space="preserve">leerlingen per 1 oktober T-1, verhoogd met de opslag van 3% (naar beneden afgerond op een geheel </t>
  </si>
  <si>
    <t>getal) anderzijds.</t>
  </si>
  <si>
    <t xml:space="preserve">Wanneer er al wel eerder een toekenning van groeiformatie heeft plaats gevonden wordt de berekening </t>
  </si>
  <si>
    <t xml:space="preserve">gebaseerd op het verschil in aantal leerlingen op de nieuwste groeiteldatum, en het aantal leerlingen op </t>
  </si>
  <si>
    <t>de groeiteldatum die het laatst heeft plaats gevonden.</t>
  </si>
  <si>
    <t>Bij hen kunt u ook terecht met eventuele vragen over de formatie en over het programma.</t>
  </si>
  <si>
    <t>De werkbladen zijn beveiligd onder Extra/Beveiliging met het wachtwoord: vosabb</t>
  </si>
  <si>
    <t>Desgewenst kunt u dus de beveiliging opheffen en de werkbladen aanpassen.</t>
  </si>
  <si>
    <t xml:space="preserve">Hieronder wordt nog enige informatie gegeven over nadere details van de berekening en op de regeling van de </t>
  </si>
  <si>
    <t>Het is ook mogelijk dat groeiformatie wordt toegekend na 1 april van een schooljaar.</t>
  </si>
  <si>
    <t>drempel groeibekostiging</t>
  </si>
  <si>
    <t>drempel Bijzondere Groeibekostiging</t>
  </si>
  <si>
    <t>Groeibekostiging per leerling</t>
  </si>
  <si>
    <t>Kortingsbedrag per ll ivm kleinescholentoeslag</t>
  </si>
  <si>
    <t>Landelijke GPL OP basisschool</t>
  </si>
  <si>
    <t>Bijzondere groeibekostiging</t>
  </si>
  <si>
    <t>leerlingen 1 april daaraan voorafgaand</t>
  </si>
  <si>
    <t>toekenning van groeibekostiging na 1 april van een schooljaar.</t>
  </si>
  <si>
    <t>Berekening groeibekostiging.</t>
  </si>
  <si>
    <t xml:space="preserve">In het Besluit bekostiging WPO is de toekenning van de 'aanvullende bekostiging personeelskosten bij reguliere groei' en </t>
  </si>
  <si>
    <t>de 'aanvullende bekostiging personeelskosten bijzondere groei' geregeld in de artikelen 29 resp. 30.</t>
  </si>
  <si>
    <t xml:space="preserve">Voor scholen die recht hebben op de zeerkleinescholentoeslag (ZKST) geldt dat de uitkomst van de groeiregeling wordt </t>
  </si>
  <si>
    <t xml:space="preserve">toegekend voorzover dat uitstijgt boven de ZKST. </t>
  </si>
  <si>
    <t xml:space="preserve">De drempelwaarde voor de toepassing van de groeiregeling maakt onderscheid in de situatie dat de groeiregeling voor </t>
  </si>
  <si>
    <t xml:space="preserve">het eerst wordt toegepast, en in de situatie dat de groeiregeling al eerder is toegepast. </t>
  </si>
  <si>
    <t xml:space="preserve">Is er sprake van toepassing voor de eerste keer dan speelt de ophoging van het aantal leerlingen met 3% (afgerond naar </t>
  </si>
  <si>
    <t>beneden op een geheel getal) een rol.</t>
  </si>
  <si>
    <t>dan wel het aantal leerlingen is op 1 juni tenminste 26 leerlingen hoger dan op 1 mei van dat schooljaar</t>
  </si>
  <si>
    <t>Ook hier geldt dat een korting van de kleinescholentoeslag plaats vindt als deze toekenning aan de orde is en ook</t>
  </si>
  <si>
    <t>Nadere informatie en reacties kunt u sturen naar de helpdesk van VOS/ABB:</t>
  </si>
  <si>
    <t xml:space="preserve">Er wordt gerekend met het aantal leerlingen van de gehele school. </t>
  </si>
  <si>
    <t>De condities daarvoor zijn ook in het Besluit bekostiging WPO vastgelegd.</t>
  </si>
  <si>
    <t xml:space="preserve">De voorwaarde voor de toekenning is dat het aantal leerlingen op 1 mei of 1 juni tenminste 26 hoger is dan op 1 april, </t>
  </si>
  <si>
    <t>geldt de eventuele vermindering van de uitkomst van de groeiregeling met de toegekende ZKST.</t>
  </si>
  <si>
    <t>De GPL waarmee gerekend moet worden is die van het van toepassing zijnde schooljaar. Zodra de GPL</t>
  </si>
  <si>
    <t>Hetzelfde geldt voor het bedrag voor de aanvullende bekostiging voor materiële instandhouding.</t>
  </si>
  <si>
    <r>
      <t xml:space="preserve">maar betreft </t>
    </r>
    <r>
      <rPr>
        <b/>
        <u val="single"/>
        <sz val="10"/>
        <rFont val="Arial"/>
        <family val="2"/>
      </rPr>
      <t>niet de eerste schooldag</t>
    </r>
  </si>
  <si>
    <t>Teldata</t>
  </si>
  <si>
    <t xml:space="preserve">Wanneer per de eerste van de maand aan de voorwaarde wordt voldaan kan de melding voor de toepassing van de </t>
  </si>
  <si>
    <t xml:space="preserve">de leerlingen die op 1 augustus nog 3 jaar zijn, maar op de eerste schooldag al wel 4 jaar, voor de bekostiging van de </t>
  </si>
  <si>
    <t>groeiregeling vanaf 1 augustus meetellen.</t>
  </si>
  <si>
    <t xml:space="preserve">Voor de eerste schooldag geldt dat de bekostiging dan berekend wordt alsof het 1 augustus is. Daarom is bij de </t>
  </si>
  <si>
    <t xml:space="preserve">opgave van het aantal leerlingen op de eerste schooldag de datum van 1 augustus opgenomen. Daarbij geldt dan dat </t>
  </si>
  <si>
    <t>Extra fte (o.b.v. landelijk GPL)</t>
  </si>
  <si>
    <t>Naam school</t>
  </si>
  <si>
    <t xml:space="preserve">volgend schooljaar begint </t>
  </si>
  <si>
    <t>Aantal maanden tot begin volgend schooljaar</t>
  </si>
  <si>
    <t>Groeiteldatum</t>
  </si>
  <si>
    <t>Leerlingen</t>
  </si>
  <si>
    <t>Groeibekostiging</t>
  </si>
  <si>
    <t>Korting kleinescholentoeslag</t>
  </si>
  <si>
    <t>Netto groeibekostiging</t>
  </si>
  <si>
    <t xml:space="preserve">Groeibekostiging per maand </t>
  </si>
  <si>
    <t>Groeibekostiging dit schooljaar</t>
  </si>
  <si>
    <t>Voorbeeldschool</t>
  </si>
  <si>
    <t>brinnummer</t>
  </si>
  <si>
    <t>12AB</t>
  </si>
  <si>
    <t>lln</t>
  </si>
  <si>
    <t>Aantal ll vorige groeidatum</t>
  </si>
  <si>
    <t>Aantal ll huidige groeidatum</t>
  </si>
  <si>
    <t>Berekening groeibekostiging eerste schooldag</t>
  </si>
  <si>
    <t>Berekening 1e keer groeibekostiging</t>
  </si>
  <si>
    <t>Berekening opnieuw groeibekostiging</t>
  </si>
  <si>
    <t>Aantal ll ivm toekenning bijz. groeibekostiging</t>
  </si>
  <si>
    <t>Aantal ll ivm toekenning bijz. groeibekostiging 1 juni</t>
  </si>
  <si>
    <t>Datum laatste toekenning groeibekostiging</t>
  </si>
  <si>
    <t>Aantal ll toekenning laatste groeibekostiging</t>
  </si>
  <si>
    <t>A. Geen groeiformatie t/m 1 april toegekend</t>
  </si>
  <si>
    <t>B. Wel groeiformatie t/m 1 april toegekend</t>
  </si>
  <si>
    <t>C. Bijzondere groeibekostiging toegekend per 1 mei</t>
  </si>
  <si>
    <t>in maand</t>
  </si>
  <si>
    <t>wordt aangepast, kunt u die in cel F108 invoeren. Dan heeft u de juiste berekeningsgrondslag.</t>
  </si>
  <si>
    <t>BEREKENING (BIJZONDERE) GROEIBEKOSTIGING 2008/2009</t>
  </si>
  <si>
    <t>Aantal ll toekenning per 1 mei 2009</t>
  </si>
  <si>
    <t>Groeiregeling basisscholen schooljaar 2008-2009</t>
  </si>
  <si>
    <t xml:space="preserve">naar Bé Keizer (0348-405251), email: </t>
  </si>
  <si>
    <t>bkeizer@vosabb.nl</t>
  </si>
  <si>
    <t xml:space="preserve">of naar Reinier Goedhart (0348-405220), email: </t>
  </si>
  <si>
    <t>rgoedhart@vosabb.nl</t>
  </si>
  <si>
    <t xml:space="preserve">email: </t>
  </si>
  <si>
    <t>helpdesk@vosabb.nl</t>
  </si>
  <si>
    <t xml:space="preserve"> of tel.: 0348-405250</t>
  </si>
  <si>
    <t>groeiregeling worden ingezonden naar Cfi (zie voorlichtingspublicatie van Cfi van 15 juli 2008).</t>
  </si>
  <si>
    <t>In de voorlichtingspublicatie van Cfi is nadere informatie over de groeiregeling verstrekt en over het meldingsformulier.</t>
  </si>
  <si>
    <t>Als voorwaarde voor de toekenning geldt dat de melding op een daartoe voorgeschreven formulier binnen vier</t>
  </si>
  <si>
    <t>weken is gemeld.</t>
  </si>
  <si>
    <t>De nu opgenomen bedragen zijn de bedragen voor het schooljaar 08-09, die in augustus 2008 zijn vastgesteld.</t>
  </si>
  <si>
    <t>MI bekostiging</t>
  </si>
  <si>
    <t xml:space="preserve">De bekostiging van de MI in verband met groei is afzonderlijk geregeld door de telling van (uitsluitend) 1 maart. </t>
  </si>
  <si>
    <t xml:space="preserve">Wanneer die telling aangeeft dat het aantal leerlingen 13 hoger ligt dan het aantal op de teldatum verhoogd met 3% </t>
  </si>
  <si>
    <t xml:space="preserve">en afgerond op een geheel getal naar beneden, wordt de Londo-vergoeding opnieuw vastgesteld. </t>
  </si>
  <si>
    <t>De berekening is opgenomen in het instrument voor de Londo-berekening.</t>
  </si>
  <si>
    <t>versie</t>
  </si>
  <si>
    <t>d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</si>
</sst>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0"/>
    <numFmt numFmtId="179" formatCode="dd/mm/yy"/>
    <numFmt numFmtId="180" formatCode="d/mmm/yyyy"/>
    <numFmt numFmtId="181" formatCode="m/d/yyyy"/>
    <numFmt numFmtId="182" formatCode="#,##0.0000_ ;\-#,##0.0000\ 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4" fontId="0" fillId="2" borderId="0" xfId="0" applyNumberFormat="1" applyFont="1" applyFill="1" applyAlignment="1" applyProtection="1">
      <alignment/>
      <protection/>
    </xf>
    <xf numFmtId="10" fontId="0" fillId="2" borderId="0" xfId="0" applyNumberFormat="1" applyFont="1" applyFill="1" applyAlignment="1" applyProtection="1">
      <alignment/>
      <protection/>
    </xf>
    <xf numFmtId="1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/>
    </xf>
    <xf numFmtId="0" fontId="9" fillId="2" borderId="4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44" fontId="0" fillId="3" borderId="0" xfId="0" applyNumberFormat="1" applyFont="1" applyFill="1" applyBorder="1" applyAlignment="1" applyProtection="1">
      <alignment horizontal="center"/>
      <protection/>
    </xf>
    <xf numFmtId="1" fontId="0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44" fontId="1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44" fontId="0" fillId="4" borderId="0" xfId="0" applyNumberFormat="1" applyFont="1" applyFill="1" applyBorder="1" applyAlignment="1" applyProtection="1">
      <alignment horizontal="center"/>
      <protection/>
    </xf>
    <xf numFmtId="178" fontId="0" fillId="4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 horizontal="center"/>
      <protection/>
    </xf>
    <xf numFmtId="14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/>
    </xf>
    <xf numFmtId="17" fontId="0" fillId="2" borderId="0" xfId="0" applyNumberFormat="1" applyFont="1" applyFill="1" applyAlignment="1" applyProtection="1">
      <alignment horizontal="center"/>
      <protection/>
    </xf>
    <xf numFmtId="44" fontId="0" fillId="2" borderId="0" xfId="0" applyNumberFormat="1" applyFont="1" applyFill="1" applyBorder="1" applyAlignment="1" applyProtection="1" quotePrefix="1">
      <alignment/>
      <protection/>
    </xf>
    <xf numFmtId="44" fontId="1" fillId="4" borderId="0" xfId="0" applyNumberFormat="1" applyFont="1" applyFill="1" applyBorder="1" applyAlignment="1" applyProtection="1">
      <alignment horizontal="center"/>
      <protection/>
    </xf>
    <xf numFmtId="1" fontId="10" fillId="3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14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1" fontId="0" fillId="3" borderId="0" xfId="0" applyNumberFormat="1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/>
      <protection/>
    </xf>
    <xf numFmtId="14" fontId="0" fillId="4" borderId="0" xfId="0" applyNumberFormat="1" applyFont="1" applyFill="1" applyBorder="1" applyAlignment="1" applyProtection="1">
      <alignment horizontal="center"/>
      <protection/>
    </xf>
    <xf numFmtId="14" fontId="0" fillId="3" borderId="0" xfId="0" applyNumberFormat="1" applyFill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 quotePrefix="1">
      <alignment/>
      <protection/>
    </xf>
    <xf numFmtId="0" fontId="0" fillId="2" borderId="0" xfId="0" applyFont="1" applyFill="1" applyBorder="1" applyAlignment="1" applyProtection="1">
      <alignment/>
      <protection locked="0"/>
    </xf>
    <xf numFmtId="0" fontId="4" fillId="2" borderId="0" xfId="16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19050</xdr:rowOff>
    </xdr:from>
    <xdr:to>
      <xdr:col>12</xdr:col>
      <xdr:colOff>142875</xdr:colOff>
      <xdr:row>4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24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keizer@vosabb.nl" TargetMode="External" /><Relationship Id="rId2" Type="http://schemas.openxmlformats.org/officeDocument/2006/relationships/hyperlink" Target="mailto:rgoedhart@vosabb.nl" TargetMode="External" /><Relationship Id="rId3" Type="http://schemas.openxmlformats.org/officeDocument/2006/relationships/hyperlink" Target="mailto:helpdesk@vosabb.n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05"/>
  <sheetViews>
    <sheetView tabSelected="1" zoomScale="85" zoomScaleNormal="85" workbookViewId="0" topLeftCell="A1">
      <selection activeCell="B2" sqref="B2"/>
    </sheetView>
  </sheetViews>
  <sheetFormatPr defaultColWidth="9.140625" defaultRowHeight="12.75"/>
  <cols>
    <col min="1" max="1" width="5.7109375" style="1" customWidth="1"/>
    <col min="2" max="3" width="2.7109375" style="1" customWidth="1"/>
    <col min="4" max="4" width="45.7109375" style="1" customWidth="1"/>
    <col min="5" max="5" width="2.7109375" style="1" customWidth="1"/>
    <col min="6" max="6" width="16.7109375" style="37" customWidth="1"/>
    <col min="7" max="8" width="2.7109375" style="1" customWidth="1"/>
    <col min="9" max="9" width="25.7109375" style="1" customWidth="1"/>
    <col min="10" max="10" width="2.7109375" style="1" customWidth="1"/>
    <col min="11" max="11" width="16.8515625" style="37" customWidth="1"/>
    <col min="12" max="12" width="4.57421875" style="37" customWidth="1"/>
    <col min="13" max="14" width="2.7109375" style="1" customWidth="1"/>
    <col min="15" max="15" width="2.28125" style="1" customWidth="1"/>
    <col min="16" max="16384" width="9.140625" style="1" customWidth="1"/>
  </cols>
  <sheetData>
    <row r="1" ht="13.5" thickBot="1"/>
    <row r="2" spans="2:14" ht="12.75">
      <c r="B2" s="8"/>
      <c r="C2" s="9"/>
      <c r="D2" s="9"/>
      <c r="E2" s="9"/>
      <c r="F2" s="38"/>
      <c r="G2" s="9"/>
      <c r="H2" s="9"/>
      <c r="I2" s="9"/>
      <c r="J2" s="9"/>
      <c r="K2" s="38"/>
      <c r="L2" s="38"/>
      <c r="M2" s="9"/>
      <c r="N2" s="10"/>
    </row>
    <row r="3" spans="2:14" ht="12.75">
      <c r="B3" s="11"/>
      <c r="C3" s="6"/>
      <c r="D3" s="6"/>
      <c r="E3" s="6"/>
      <c r="F3" s="39"/>
      <c r="G3" s="6"/>
      <c r="H3" s="6"/>
      <c r="I3" s="6"/>
      <c r="J3" s="6"/>
      <c r="K3" s="39"/>
      <c r="L3" s="39"/>
      <c r="M3" s="6"/>
      <c r="N3" s="12"/>
    </row>
    <row r="4" spans="2:14" s="24" customFormat="1" ht="18">
      <c r="B4" s="25"/>
      <c r="C4" s="13" t="s">
        <v>81</v>
      </c>
      <c r="E4" s="26"/>
      <c r="F4" s="40"/>
      <c r="G4" s="26"/>
      <c r="H4" s="26"/>
      <c r="I4" s="26"/>
      <c r="J4" s="26"/>
      <c r="K4" s="40"/>
      <c r="L4" s="40"/>
      <c r="M4" s="26"/>
      <c r="N4" s="27"/>
    </row>
    <row r="5" spans="2:14" ht="12.75" customHeight="1">
      <c r="B5" s="11"/>
      <c r="C5" s="6"/>
      <c r="D5" s="14"/>
      <c r="E5" s="6"/>
      <c r="F5" s="39"/>
      <c r="G5" s="6"/>
      <c r="H5" s="6"/>
      <c r="I5" s="6"/>
      <c r="J5" s="6"/>
      <c r="K5" s="39"/>
      <c r="L5" s="39"/>
      <c r="M5" s="6"/>
      <c r="N5" s="12"/>
    </row>
    <row r="6" spans="2:14" ht="12.75" customHeight="1">
      <c r="B6" s="11"/>
      <c r="C6" s="6"/>
      <c r="D6" s="14"/>
      <c r="E6" s="6"/>
      <c r="F6" s="39"/>
      <c r="G6" s="6"/>
      <c r="H6" s="6"/>
      <c r="I6" s="6"/>
      <c r="J6" s="6"/>
      <c r="K6" s="39"/>
      <c r="L6" s="39"/>
      <c r="M6" s="6"/>
      <c r="N6" s="12"/>
    </row>
    <row r="7" spans="2:14" ht="12.75" customHeight="1">
      <c r="B7" s="11"/>
      <c r="C7" s="6"/>
      <c r="D7" s="14"/>
      <c r="E7" s="6"/>
      <c r="F7" s="39"/>
      <c r="G7" s="6"/>
      <c r="H7" s="6"/>
      <c r="I7" s="6"/>
      <c r="J7" s="6"/>
      <c r="K7" s="39"/>
      <c r="L7" s="39"/>
      <c r="M7" s="6"/>
      <c r="N7" s="12"/>
    </row>
    <row r="8" spans="2:14" ht="12.75" customHeight="1">
      <c r="B8" s="11"/>
      <c r="C8" s="18"/>
      <c r="D8" s="20"/>
      <c r="E8" s="18"/>
      <c r="F8" s="29"/>
      <c r="G8" s="18"/>
      <c r="H8" s="18"/>
      <c r="I8" s="18"/>
      <c r="J8" s="18"/>
      <c r="K8" s="29"/>
      <c r="L8" s="29"/>
      <c r="M8" s="18"/>
      <c r="N8" s="12"/>
    </row>
    <row r="9" spans="2:14" ht="12.75" customHeight="1">
      <c r="B9" s="11"/>
      <c r="C9" s="18"/>
      <c r="D9" s="20" t="s">
        <v>53</v>
      </c>
      <c r="E9" s="18"/>
      <c r="F9" s="63" t="s">
        <v>63</v>
      </c>
      <c r="G9" s="65"/>
      <c r="H9" s="65"/>
      <c r="I9" s="65"/>
      <c r="J9" s="65"/>
      <c r="K9" s="29"/>
      <c r="L9" s="29"/>
      <c r="M9" s="18"/>
      <c r="N9" s="12"/>
    </row>
    <row r="10" spans="2:14" ht="12.75" customHeight="1">
      <c r="B10" s="11"/>
      <c r="C10" s="18"/>
      <c r="D10" s="20" t="s">
        <v>64</v>
      </c>
      <c r="E10" s="18"/>
      <c r="F10" s="63" t="s">
        <v>65</v>
      </c>
      <c r="G10" s="65"/>
      <c r="H10" s="65"/>
      <c r="I10" s="65"/>
      <c r="J10" s="65"/>
      <c r="K10" s="29"/>
      <c r="L10" s="29"/>
      <c r="M10" s="18"/>
      <c r="N10" s="12"/>
    </row>
    <row r="11" spans="2:14" ht="12.75">
      <c r="B11" s="11"/>
      <c r="C11" s="18"/>
      <c r="D11" s="20"/>
      <c r="E11" s="18"/>
      <c r="F11" s="29"/>
      <c r="G11" s="18"/>
      <c r="H11" s="18"/>
      <c r="I11" s="18"/>
      <c r="J11" s="18"/>
      <c r="K11" s="29"/>
      <c r="L11" s="29"/>
      <c r="M11" s="18"/>
      <c r="N11" s="12"/>
    </row>
    <row r="12" spans="2:14" ht="12.75">
      <c r="B12" s="11"/>
      <c r="C12" s="6"/>
      <c r="D12" s="6"/>
      <c r="E12" s="6"/>
      <c r="F12" s="39"/>
      <c r="G12" s="6"/>
      <c r="H12" s="6"/>
      <c r="I12" s="6"/>
      <c r="J12" s="6"/>
      <c r="K12" s="39"/>
      <c r="L12" s="39"/>
      <c r="M12" s="6"/>
      <c r="N12" s="12"/>
    </row>
    <row r="13" spans="2:14" ht="12.75">
      <c r="B13" s="11"/>
      <c r="C13" s="6"/>
      <c r="D13" s="6"/>
      <c r="E13" s="6"/>
      <c r="F13" s="39"/>
      <c r="G13" s="6"/>
      <c r="H13" s="6"/>
      <c r="I13" s="6"/>
      <c r="J13" s="6"/>
      <c r="K13" s="39"/>
      <c r="L13" s="39"/>
      <c r="M13" s="6"/>
      <c r="N13" s="12"/>
    </row>
    <row r="14" spans="2:14" ht="12.75">
      <c r="B14" s="11"/>
      <c r="C14" s="18"/>
      <c r="D14" s="18"/>
      <c r="E14" s="18"/>
      <c r="F14" s="29"/>
      <c r="G14" s="18"/>
      <c r="H14" s="18"/>
      <c r="I14" s="18"/>
      <c r="J14" s="18"/>
      <c r="K14" s="29"/>
      <c r="L14" s="29"/>
      <c r="M14" s="18"/>
      <c r="N14" s="12"/>
    </row>
    <row r="15" spans="2:14" s="54" customFormat="1" ht="15.75">
      <c r="B15" s="52"/>
      <c r="C15" s="60"/>
      <c r="D15" s="19" t="s">
        <v>58</v>
      </c>
      <c r="E15" s="60"/>
      <c r="F15" s="61"/>
      <c r="G15" s="60"/>
      <c r="H15" s="60"/>
      <c r="I15" s="60"/>
      <c r="J15" s="60"/>
      <c r="K15" s="61"/>
      <c r="L15" s="61"/>
      <c r="M15" s="60"/>
      <c r="N15" s="53"/>
    </row>
    <row r="16" spans="2:14" ht="12.75">
      <c r="B16" s="11"/>
      <c r="C16" s="18"/>
      <c r="D16" s="18"/>
      <c r="E16" s="18"/>
      <c r="F16" s="29"/>
      <c r="G16" s="18"/>
      <c r="H16" s="18"/>
      <c r="I16" s="18"/>
      <c r="J16" s="18"/>
      <c r="K16" s="29"/>
      <c r="L16" s="29"/>
      <c r="M16" s="18"/>
      <c r="N16" s="12"/>
    </row>
    <row r="17" spans="2:14" ht="12.75">
      <c r="B17" s="11"/>
      <c r="C17" s="18"/>
      <c r="D17" s="18" t="s">
        <v>1</v>
      </c>
      <c r="E17" s="18"/>
      <c r="F17" s="21">
        <v>761</v>
      </c>
      <c r="G17" s="18"/>
      <c r="H17" s="18"/>
      <c r="I17" s="18"/>
      <c r="J17" s="18"/>
      <c r="K17" s="29"/>
      <c r="L17" s="29"/>
      <c r="M17" s="18"/>
      <c r="N17" s="12"/>
    </row>
    <row r="18" spans="2:14" ht="12.75">
      <c r="B18" s="11"/>
      <c r="C18" s="18"/>
      <c r="D18" s="18" t="s">
        <v>0</v>
      </c>
      <c r="E18" s="18"/>
      <c r="F18" s="22">
        <f>ROUNDDOWN(1.03*F17,0)</f>
        <v>783</v>
      </c>
      <c r="G18" s="18"/>
      <c r="H18" s="18"/>
      <c r="I18" s="18"/>
      <c r="J18" s="18"/>
      <c r="K18" s="29"/>
      <c r="L18" s="29"/>
      <c r="M18" s="18"/>
      <c r="N18" s="12"/>
    </row>
    <row r="19" spans="2:14" ht="12.75">
      <c r="B19" s="11"/>
      <c r="C19" s="18"/>
      <c r="D19" s="18"/>
      <c r="E19" s="18"/>
      <c r="F19" s="29"/>
      <c r="G19" s="18"/>
      <c r="H19" s="18"/>
      <c r="I19" s="18"/>
      <c r="J19" s="18"/>
      <c r="K19" s="29"/>
      <c r="L19" s="29"/>
      <c r="M19" s="18"/>
      <c r="N19" s="12"/>
    </row>
    <row r="20" spans="2:14" ht="12.75">
      <c r="B20" s="11"/>
      <c r="C20" s="18"/>
      <c r="D20" s="18"/>
      <c r="E20" s="18"/>
      <c r="F20" s="29"/>
      <c r="G20" s="18"/>
      <c r="H20" s="18"/>
      <c r="I20" s="18"/>
      <c r="J20" s="18"/>
      <c r="K20" s="29"/>
      <c r="L20" s="29"/>
      <c r="M20" s="18"/>
      <c r="N20" s="12"/>
    </row>
    <row r="21" spans="2:14" ht="12.75">
      <c r="B21" s="11"/>
      <c r="C21" s="18"/>
      <c r="D21" s="20" t="s">
        <v>69</v>
      </c>
      <c r="E21" s="18"/>
      <c r="F21" s="28"/>
      <c r="G21" s="18"/>
      <c r="H21" s="18"/>
      <c r="I21" s="34"/>
      <c r="J21" s="18"/>
      <c r="K21" s="29"/>
      <c r="L21" s="29"/>
      <c r="M21" s="18"/>
      <c r="N21" s="12"/>
    </row>
    <row r="22" spans="2:17" ht="12.75">
      <c r="B22" s="11"/>
      <c r="C22" s="18"/>
      <c r="D22" s="18" t="s">
        <v>56</v>
      </c>
      <c r="E22" s="18"/>
      <c r="F22" s="58">
        <v>39661</v>
      </c>
      <c r="G22" s="18"/>
      <c r="H22" s="18"/>
      <c r="I22" s="59"/>
      <c r="J22" s="18"/>
      <c r="K22" s="29"/>
      <c r="L22" s="29"/>
      <c r="M22" s="18"/>
      <c r="N22" s="12"/>
      <c r="Q22" s="3"/>
    </row>
    <row r="23" spans="2:20" ht="12.75">
      <c r="B23" s="11"/>
      <c r="C23" s="18"/>
      <c r="D23" s="18" t="s">
        <v>57</v>
      </c>
      <c r="E23" s="18"/>
      <c r="F23" s="21">
        <v>0</v>
      </c>
      <c r="G23" s="18"/>
      <c r="H23" s="18"/>
      <c r="I23" s="18"/>
      <c r="J23" s="18"/>
      <c r="K23" s="29"/>
      <c r="L23" s="29"/>
      <c r="M23" s="18"/>
      <c r="N23" s="12"/>
      <c r="T23" s="4"/>
    </row>
    <row r="24" spans="2:14" ht="12.75">
      <c r="B24" s="11"/>
      <c r="C24" s="18"/>
      <c r="D24" s="18" t="s">
        <v>58</v>
      </c>
      <c r="E24" s="18"/>
      <c r="F24" s="35">
        <f>ROUND(IF(F23&lt;(F18+F100),0,(F23-F18)*F103),2)</f>
        <v>0</v>
      </c>
      <c r="G24" s="18"/>
      <c r="H24" s="18"/>
      <c r="I24" s="18"/>
      <c r="J24" s="18"/>
      <c r="K24" s="31"/>
      <c r="L24" s="55"/>
      <c r="M24" s="18"/>
      <c r="N24" s="12"/>
    </row>
    <row r="25" spans="2:14" ht="12.75">
      <c r="B25" s="11"/>
      <c r="C25" s="18"/>
      <c r="D25" s="18" t="s">
        <v>59</v>
      </c>
      <c r="E25" s="18"/>
      <c r="F25" s="35">
        <f>IF(F24=0,0,ROUND(IF(F18&lt;145,IF(F23&gt;=148,(148-F18)*F104,(F23-F18)*F104),0),2))</f>
        <v>0</v>
      </c>
      <c r="G25" s="18"/>
      <c r="H25" s="18"/>
      <c r="I25" s="18"/>
      <c r="J25" s="18"/>
      <c r="K25" s="41"/>
      <c r="L25" s="34"/>
      <c r="M25" s="18"/>
      <c r="N25" s="12"/>
    </row>
    <row r="26" spans="2:18" ht="12.75">
      <c r="B26" s="11"/>
      <c r="C26" s="18"/>
      <c r="D26" s="18" t="s">
        <v>60</v>
      </c>
      <c r="E26" s="18"/>
      <c r="F26" s="35">
        <f>+F24-F25</f>
        <v>0</v>
      </c>
      <c r="G26" s="18"/>
      <c r="H26" s="18"/>
      <c r="I26" s="57"/>
      <c r="J26" s="18"/>
      <c r="K26" s="47"/>
      <c r="L26" s="47"/>
      <c r="M26" s="18"/>
      <c r="N26" s="12"/>
      <c r="O26" s="6"/>
      <c r="Q26" s="5"/>
      <c r="R26" s="6"/>
    </row>
    <row r="27" spans="2:18" ht="12.75">
      <c r="B27" s="11"/>
      <c r="C27" s="18"/>
      <c r="D27" s="18" t="s">
        <v>52</v>
      </c>
      <c r="E27" s="18"/>
      <c r="F27" s="36">
        <f>ROUND((+F26/$F$102)/1.0811,4)</f>
        <v>0</v>
      </c>
      <c r="G27" s="18"/>
      <c r="H27" s="18"/>
      <c r="I27" s="18" t="s">
        <v>61</v>
      </c>
      <c r="J27" s="20"/>
      <c r="K27" s="46">
        <f>+F26/12</f>
        <v>0</v>
      </c>
      <c r="L27" s="33"/>
      <c r="M27" s="18"/>
      <c r="N27" s="12"/>
      <c r="O27" s="6"/>
      <c r="P27" s="5"/>
      <c r="Q27" s="5"/>
      <c r="R27" s="6"/>
    </row>
    <row r="28" spans="2:18" ht="12.75">
      <c r="B28" s="11"/>
      <c r="C28" s="18"/>
      <c r="D28" s="18" t="s">
        <v>55</v>
      </c>
      <c r="E28" s="18"/>
      <c r="F28" s="56">
        <f>(IF(YEAR(F22)=YEAR(F98),0,12)+F99)-MONTH(F22)</f>
        <v>12</v>
      </c>
      <c r="G28" s="18"/>
      <c r="H28" s="18"/>
      <c r="I28" s="18" t="s">
        <v>62</v>
      </c>
      <c r="J28" s="20"/>
      <c r="K28" s="46">
        <f>+F26*F28/12</f>
        <v>0</v>
      </c>
      <c r="L28" s="33"/>
      <c r="M28" s="18"/>
      <c r="N28" s="12"/>
      <c r="O28" s="6"/>
      <c r="P28" s="5"/>
      <c r="Q28" s="5"/>
      <c r="R28" s="6"/>
    </row>
    <row r="29" spans="2:18" ht="12.75">
      <c r="B29" s="11"/>
      <c r="C29" s="18"/>
      <c r="D29" s="18"/>
      <c r="E29" s="18"/>
      <c r="F29" s="30"/>
      <c r="G29" s="18"/>
      <c r="H29" s="18"/>
      <c r="I29" s="18"/>
      <c r="J29" s="18"/>
      <c r="K29" s="34"/>
      <c r="L29" s="34"/>
      <c r="M29" s="18"/>
      <c r="N29" s="12"/>
      <c r="O29" s="6"/>
      <c r="P29" s="5"/>
      <c r="Q29" s="5"/>
      <c r="R29" s="6"/>
    </row>
    <row r="30" spans="2:18" ht="12.75">
      <c r="B30" s="11"/>
      <c r="C30" s="18"/>
      <c r="D30" s="18"/>
      <c r="E30" s="18"/>
      <c r="F30" s="29"/>
      <c r="G30" s="18"/>
      <c r="H30" s="18"/>
      <c r="I30" s="18"/>
      <c r="J30" s="18"/>
      <c r="K30" s="29"/>
      <c r="L30" s="29"/>
      <c r="M30" s="18"/>
      <c r="N30" s="12"/>
      <c r="O30" s="6"/>
      <c r="P30" s="5"/>
      <c r="Q30" s="5"/>
      <c r="R30" s="6"/>
    </row>
    <row r="31" spans="2:18" ht="12.75">
      <c r="B31" s="11"/>
      <c r="C31" s="18"/>
      <c r="D31" s="20" t="s">
        <v>70</v>
      </c>
      <c r="E31" s="18"/>
      <c r="F31" s="29"/>
      <c r="G31" s="18"/>
      <c r="H31" s="18"/>
      <c r="I31" s="18"/>
      <c r="J31" s="18"/>
      <c r="K31" s="29"/>
      <c r="L31" s="29"/>
      <c r="M31" s="18"/>
      <c r="N31" s="12"/>
      <c r="O31" s="6"/>
      <c r="R31" s="6"/>
    </row>
    <row r="32" spans="2:18" ht="12.75">
      <c r="B32" s="11"/>
      <c r="C32" s="18"/>
      <c r="D32" s="20" t="s">
        <v>45</v>
      </c>
      <c r="E32" s="18"/>
      <c r="F32" s="28"/>
      <c r="G32" s="18"/>
      <c r="H32" s="18"/>
      <c r="I32" s="18"/>
      <c r="J32" s="18"/>
      <c r="K32" s="29"/>
      <c r="L32" s="29"/>
      <c r="M32" s="18"/>
      <c r="N32" s="12"/>
      <c r="O32" s="6"/>
      <c r="R32" s="6"/>
    </row>
    <row r="33" spans="2:18" ht="12.75">
      <c r="B33" s="11"/>
      <c r="C33" s="18"/>
      <c r="D33" s="18" t="s">
        <v>56</v>
      </c>
      <c r="E33" s="18"/>
      <c r="F33" s="42">
        <v>39753</v>
      </c>
      <c r="G33" s="18"/>
      <c r="H33" s="18"/>
      <c r="I33" s="18"/>
      <c r="J33" s="18"/>
      <c r="K33" s="29"/>
      <c r="L33" s="29"/>
      <c r="M33" s="18"/>
      <c r="N33" s="12"/>
      <c r="O33" s="6"/>
      <c r="R33" s="6"/>
    </row>
    <row r="34" spans="2:18" ht="12.75">
      <c r="B34" s="11"/>
      <c r="C34" s="18"/>
      <c r="D34" s="18" t="s">
        <v>57</v>
      </c>
      <c r="E34" s="18"/>
      <c r="F34" s="21">
        <v>801</v>
      </c>
      <c r="G34" s="18"/>
      <c r="H34" s="18"/>
      <c r="I34" s="18"/>
      <c r="J34" s="18"/>
      <c r="K34" s="29"/>
      <c r="L34" s="29"/>
      <c r="M34" s="18"/>
      <c r="N34" s="12"/>
      <c r="O34" s="6"/>
      <c r="R34" s="6"/>
    </row>
    <row r="35" spans="2:18" ht="12.75">
      <c r="B35" s="11"/>
      <c r="C35" s="18"/>
      <c r="D35" s="18" t="s">
        <v>58</v>
      </c>
      <c r="E35" s="18"/>
      <c r="F35" s="35">
        <f>ROUND(IF(F34&lt;(F18+F100),0,(F34-F18)*F103),2)</f>
        <v>48475.62</v>
      </c>
      <c r="G35" s="18"/>
      <c r="H35" s="18"/>
      <c r="I35" s="18"/>
      <c r="J35" s="18"/>
      <c r="K35" s="29"/>
      <c r="L35" s="34"/>
      <c r="M35" s="18"/>
      <c r="N35" s="12"/>
      <c r="O35" s="6"/>
      <c r="R35" s="6"/>
    </row>
    <row r="36" spans="2:18" ht="12.75">
      <c r="B36" s="11"/>
      <c r="C36" s="18"/>
      <c r="D36" s="18" t="s">
        <v>59</v>
      </c>
      <c r="E36" s="18"/>
      <c r="F36" s="35">
        <f>IF(F35=0,0,ROUND(IF(F18&lt;145,IF(F34&gt;=148,(148-F18)*F104,(F34-F18)*F104),0),2))</f>
        <v>0</v>
      </c>
      <c r="G36" s="18"/>
      <c r="H36" s="18"/>
      <c r="I36" s="18"/>
      <c r="J36" s="18"/>
      <c r="K36" s="41"/>
      <c r="L36" s="34"/>
      <c r="M36" s="18"/>
      <c r="N36" s="12"/>
      <c r="O36" s="6"/>
      <c r="R36" s="6"/>
    </row>
    <row r="37" spans="2:18" ht="12.75">
      <c r="B37" s="11"/>
      <c r="C37" s="18"/>
      <c r="D37" s="18" t="s">
        <v>60</v>
      </c>
      <c r="E37" s="18"/>
      <c r="F37" s="35">
        <f>+F35-F36</f>
        <v>48475.62</v>
      </c>
      <c r="G37" s="18"/>
      <c r="H37" s="18"/>
      <c r="I37" s="18"/>
      <c r="J37" s="18"/>
      <c r="K37" s="47"/>
      <c r="L37" s="47"/>
      <c r="M37" s="18"/>
      <c r="N37" s="12"/>
      <c r="O37" s="6"/>
      <c r="R37" s="6"/>
    </row>
    <row r="38" spans="2:18" ht="12.75">
      <c r="B38" s="11"/>
      <c r="C38" s="18"/>
      <c r="D38" s="18" t="s">
        <v>52</v>
      </c>
      <c r="E38" s="18"/>
      <c r="F38" s="36">
        <f>ROUND((+F37/$F$102)/1.0811,4)</f>
        <v>0.8108</v>
      </c>
      <c r="G38" s="18"/>
      <c r="H38" s="18"/>
      <c r="I38" s="18" t="s">
        <v>61</v>
      </c>
      <c r="J38" s="18"/>
      <c r="K38" s="46">
        <f>+F37/12</f>
        <v>4039.635</v>
      </c>
      <c r="L38" s="33"/>
      <c r="M38" s="18"/>
      <c r="N38" s="12"/>
      <c r="O38" s="6"/>
      <c r="Q38" s="5"/>
      <c r="R38" s="6"/>
    </row>
    <row r="39" spans="2:18" ht="12.75">
      <c r="B39" s="11"/>
      <c r="C39" s="18"/>
      <c r="D39" s="18" t="s">
        <v>55</v>
      </c>
      <c r="E39" s="18"/>
      <c r="F39" s="56">
        <f>IF(YEAR(F33)=YEAR(F98),0,12)+F99-MONTH(F33)</f>
        <v>9</v>
      </c>
      <c r="G39" s="18"/>
      <c r="H39" s="18"/>
      <c r="I39" s="18" t="s">
        <v>62</v>
      </c>
      <c r="J39" s="18"/>
      <c r="K39" s="46">
        <f>+F37*F39/12</f>
        <v>36356.715000000004</v>
      </c>
      <c r="L39" s="33"/>
      <c r="M39" s="18"/>
      <c r="N39" s="12"/>
      <c r="O39" s="6"/>
      <c r="Q39" s="5"/>
      <c r="R39" s="6"/>
    </row>
    <row r="40" spans="2:18" ht="12.75">
      <c r="B40" s="11"/>
      <c r="C40" s="18"/>
      <c r="D40" s="18"/>
      <c r="E40" s="18"/>
      <c r="F40" s="29"/>
      <c r="G40" s="18"/>
      <c r="H40" s="18"/>
      <c r="I40" s="18"/>
      <c r="J40" s="18"/>
      <c r="K40" s="29"/>
      <c r="L40" s="29"/>
      <c r="M40" s="18"/>
      <c r="N40" s="12"/>
      <c r="O40" s="6"/>
      <c r="Q40" s="5"/>
      <c r="R40" s="6"/>
    </row>
    <row r="41" spans="2:18" ht="12.75">
      <c r="B41" s="11"/>
      <c r="C41" s="18"/>
      <c r="D41" s="18"/>
      <c r="E41" s="18"/>
      <c r="F41" s="29"/>
      <c r="G41" s="18"/>
      <c r="H41" s="18"/>
      <c r="I41" s="18"/>
      <c r="J41" s="18"/>
      <c r="K41" s="29"/>
      <c r="L41" s="29"/>
      <c r="M41" s="18"/>
      <c r="N41" s="12"/>
      <c r="O41" s="6"/>
      <c r="Q41" s="5"/>
      <c r="R41" s="6"/>
    </row>
    <row r="42" spans="2:17" ht="12.75">
      <c r="B42" s="11"/>
      <c r="C42" s="18"/>
      <c r="D42" s="20" t="s">
        <v>71</v>
      </c>
      <c r="E42" s="18"/>
      <c r="F42" s="28"/>
      <c r="G42" s="18"/>
      <c r="H42" s="18"/>
      <c r="I42" s="18"/>
      <c r="J42" s="18"/>
      <c r="K42" s="29"/>
      <c r="L42" s="29"/>
      <c r="M42" s="18"/>
      <c r="N42" s="12"/>
      <c r="P42" s="5"/>
      <c r="Q42" s="5"/>
    </row>
    <row r="43" spans="2:17" ht="12.75">
      <c r="B43" s="11"/>
      <c r="C43" s="18"/>
      <c r="D43" s="18" t="s">
        <v>56</v>
      </c>
      <c r="E43" s="18"/>
      <c r="F43" s="42">
        <v>39814</v>
      </c>
      <c r="G43" s="18"/>
      <c r="H43" s="18"/>
      <c r="I43" s="18"/>
      <c r="J43" s="18"/>
      <c r="K43" s="29"/>
      <c r="L43" s="29"/>
      <c r="M43" s="18"/>
      <c r="N43" s="12"/>
      <c r="P43" s="5"/>
      <c r="Q43" s="5"/>
    </row>
    <row r="44" spans="2:17" ht="12.75">
      <c r="B44" s="11"/>
      <c r="C44" s="18"/>
      <c r="D44" s="18" t="s">
        <v>67</v>
      </c>
      <c r="E44" s="18"/>
      <c r="F44" s="21">
        <v>801</v>
      </c>
      <c r="G44" s="18"/>
      <c r="H44" s="18"/>
      <c r="I44" s="18"/>
      <c r="J44" s="18"/>
      <c r="K44" s="29"/>
      <c r="L44" s="29"/>
      <c r="M44" s="18"/>
      <c r="N44" s="12"/>
      <c r="P44" s="5"/>
      <c r="Q44" s="5"/>
    </row>
    <row r="45" spans="2:14" ht="12.75">
      <c r="B45" s="11"/>
      <c r="C45" s="18"/>
      <c r="D45" s="18" t="s">
        <v>68</v>
      </c>
      <c r="E45" s="18"/>
      <c r="F45" s="21">
        <v>821</v>
      </c>
      <c r="G45" s="18"/>
      <c r="H45" s="18"/>
      <c r="I45" s="18"/>
      <c r="J45" s="18"/>
      <c r="K45" s="29"/>
      <c r="L45" s="29"/>
      <c r="M45" s="18"/>
      <c r="N45" s="12"/>
    </row>
    <row r="46" spans="2:14" ht="12.75">
      <c r="B46" s="11"/>
      <c r="C46" s="18"/>
      <c r="D46" s="18" t="s">
        <v>58</v>
      </c>
      <c r="E46" s="18"/>
      <c r="F46" s="35">
        <f>ROUND(IF(F45&lt;(F44+F100),0,(F45-F44)*F103),2)</f>
        <v>53861.8</v>
      </c>
      <c r="G46" s="18"/>
      <c r="H46" s="18"/>
      <c r="I46" s="18"/>
      <c r="J46" s="18"/>
      <c r="K46" s="31"/>
      <c r="L46" s="55"/>
      <c r="M46" s="18"/>
      <c r="N46" s="12"/>
    </row>
    <row r="47" spans="2:14" ht="12.75">
      <c r="B47" s="11"/>
      <c r="C47" s="18"/>
      <c r="D47" s="18" t="s">
        <v>59</v>
      </c>
      <c r="E47" s="18"/>
      <c r="F47" s="35">
        <f>IF(F46=0,0,ROUND(IF(F44&lt;148,IF(F45&gt;=148,(148-F44)*F104,(F45-F44)*F104),0),2))</f>
        <v>0</v>
      </c>
      <c r="G47" s="18"/>
      <c r="H47" s="18"/>
      <c r="I47" s="18"/>
      <c r="J47" s="18"/>
      <c r="K47" s="41"/>
      <c r="L47" s="34"/>
      <c r="M47" s="18"/>
      <c r="N47" s="12"/>
    </row>
    <row r="48" spans="2:17" ht="12.75">
      <c r="B48" s="11"/>
      <c r="C48" s="18"/>
      <c r="D48" s="18" t="s">
        <v>60</v>
      </c>
      <c r="E48" s="18"/>
      <c r="F48" s="35">
        <f>+F46-F47</f>
        <v>53861.8</v>
      </c>
      <c r="G48" s="18"/>
      <c r="H48" s="18"/>
      <c r="I48" s="18"/>
      <c r="J48" s="18"/>
      <c r="K48" s="47"/>
      <c r="L48" s="47"/>
      <c r="M48" s="18"/>
      <c r="N48" s="12"/>
      <c r="Q48" s="3"/>
    </row>
    <row r="49" spans="2:14" ht="12.75">
      <c r="B49" s="11"/>
      <c r="C49" s="18"/>
      <c r="D49" s="18" t="s">
        <v>52</v>
      </c>
      <c r="E49" s="18"/>
      <c r="F49" s="36">
        <f>ROUND((+F48/$F$102)/1.0811,4)</f>
        <v>0.9009</v>
      </c>
      <c r="G49" s="18"/>
      <c r="H49" s="18"/>
      <c r="I49" s="18" t="s">
        <v>61</v>
      </c>
      <c r="J49" s="18"/>
      <c r="K49" s="46">
        <f>+F48/12</f>
        <v>4488.483333333334</v>
      </c>
      <c r="L49" s="33"/>
      <c r="M49" s="18"/>
      <c r="N49" s="12"/>
    </row>
    <row r="50" spans="2:17" ht="12.75">
      <c r="B50" s="11"/>
      <c r="C50" s="18"/>
      <c r="D50" s="18" t="s">
        <v>55</v>
      </c>
      <c r="E50" s="18"/>
      <c r="F50" s="56">
        <f>IF(YEAR(F43)=YEAR(F98),0,12)+F99-MONTH(F43)</f>
        <v>7</v>
      </c>
      <c r="G50" s="18"/>
      <c r="H50" s="18"/>
      <c r="I50" s="18" t="s">
        <v>62</v>
      </c>
      <c r="J50" s="18"/>
      <c r="K50" s="46">
        <f>+F48*F50/12</f>
        <v>31419.383333333335</v>
      </c>
      <c r="L50" s="33"/>
      <c r="M50" s="18"/>
      <c r="N50" s="12"/>
      <c r="Q50" s="5"/>
    </row>
    <row r="51" spans="2:17" ht="12.75">
      <c r="B51" s="11"/>
      <c r="C51" s="18"/>
      <c r="D51" s="18"/>
      <c r="E51" s="18"/>
      <c r="F51" s="29"/>
      <c r="G51" s="18"/>
      <c r="H51" s="18"/>
      <c r="I51" s="18"/>
      <c r="J51" s="18"/>
      <c r="K51" s="29"/>
      <c r="L51" s="29"/>
      <c r="M51" s="18"/>
      <c r="N51" s="12"/>
      <c r="Q51" s="5"/>
    </row>
    <row r="52" spans="2:17" ht="12.75">
      <c r="B52" s="11"/>
      <c r="C52" s="6"/>
      <c r="D52" s="6"/>
      <c r="E52" s="6"/>
      <c r="F52" s="39"/>
      <c r="G52" s="6"/>
      <c r="H52" s="6"/>
      <c r="I52" s="6"/>
      <c r="J52" s="6"/>
      <c r="K52" s="39"/>
      <c r="L52" s="39"/>
      <c r="M52" s="6"/>
      <c r="N52" s="12"/>
      <c r="Q52" s="5"/>
    </row>
    <row r="53" spans="2:17" ht="12.75">
      <c r="B53" s="11"/>
      <c r="C53" s="6"/>
      <c r="D53" s="6"/>
      <c r="E53" s="6"/>
      <c r="F53" s="39"/>
      <c r="G53" s="6"/>
      <c r="H53" s="6"/>
      <c r="I53" s="6"/>
      <c r="J53" s="6"/>
      <c r="K53" s="39"/>
      <c r="L53" s="39"/>
      <c r="M53" s="6"/>
      <c r="N53" s="12"/>
      <c r="Q53" s="5"/>
    </row>
    <row r="54" spans="2:17" ht="12.75">
      <c r="B54" s="11"/>
      <c r="C54" s="18"/>
      <c r="D54" s="18"/>
      <c r="E54" s="18"/>
      <c r="F54" s="29"/>
      <c r="G54" s="18"/>
      <c r="H54" s="18"/>
      <c r="I54" s="18"/>
      <c r="J54" s="18"/>
      <c r="K54" s="29"/>
      <c r="L54" s="29"/>
      <c r="M54" s="18"/>
      <c r="N54" s="12"/>
      <c r="P54" s="5"/>
      <c r="Q54" s="5"/>
    </row>
    <row r="55" spans="2:17" ht="15.75">
      <c r="B55" s="11"/>
      <c r="C55" s="60"/>
      <c r="D55" s="19" t="s">
        <v>24</v>
      </c>
      <c r="E55" s="60"/>
      <c r="F55" s="62"/>
      <c r="G55" s="60"/>
      <c r="H55" s="60"/>
      <c r="I55" s="60"/>
      <c r="J55" s="60"/>
      <c r="K55" s="61"/>
      <c r="L55" s="61"/>
      <c r="M55" s="60"/>
      <c r="N55" s="12"/>
      <c r="P55" s="5"/>
      <c r="Q55" s="5"/>
    </row>
    <row r="56" spans="2:17" ht="15">
      <c r="B56" s="11"/>
      <c r="C56" s="18"/>
      <c r="D56" s="20"/>
      <c r="E56" s="18"/>
      <c r="F56" s="28"/>
      <c r="G56" s="18"/>
      <c r="H56" s="18"/>
      <c r="I56" s="18"/>
      <c r="J56" s="18"/>
      <c r="K56" s="29"/>
      <c r="L56" s="29"/>
      <c r="M56" s="18"/>
      <c r="N56" s="53"/>
      <c r="P56" s="5"/>
      <c r="Q56" s="5"/>
    </row>
    <row r="57" spans="2:17" ht="12.75">
      <c r="B57" s="11"/>
      <c r="C57" s="18"/>
      <c r="D57" s="18" t="s">
        <v>56</v>
      </c>
      <c r="E57" s="18"/>
      <c r="F57" s="42">
        <v>39934</v>
      </c>
      <c r="G57" s="18"/>
      <c r="H57" s="18"/>
      <c r="I57" s="18"/>
      <c r="J57" s="18"/>
      <c r="K57" s="29"/>
      <c r="L57" s="29"/>
      <c r="M57" s="18"/>
      <c r="N57" s="12"/>
      <c r="P57" s="5"/>
      <c r="Q57" s="5"/>
    </row>
    <row r="58" spans="2:14" s="54" customFormat="1" ht="15">
      <c r="B58" s="52"/>
      <c r="C58" s="18"/>
      <c r="D58" s="18" t="s">
        <v>25</v>
      </c>
      <c r="E58" s="18"/>
      <c r="F58" s="21">
        <v>220</v>
      </c>
      <c r="G58" s="18"/>
      <c r="H58" s="18"/>
      <c r="I58" s="18"/>
      <c r="J58" s="18"/>
      <c r="K58" s="29"/>
      <c r="L58" s="29"/>
      <c r="M58" s="18"/>
      <c r="N58" s="12"/>
    </row>
    <row r="59" spans="2:14" ht="12.75">
      <c r="B59" s="11"/>
      <c r="C59" s="18"/>
      <c r="D59" s="18" t="s">
        <v>72</v>
      </c>
      <c r="E59" s="18"/>
      <c r="F59" s="21">
        <v>800</v>
      </c>
      <c r="G59" s="18"/>
      <c r="H59" s="18"/>
      <c r="I59" s="18"/>
      <c r="J59" s="18"/>
      <c r="K59" s="29"/>
      <c r="L59" s="29"/>
      <c r="M59" s="18"/>
      <c r="N59" s="12"/>
    </row>
    <row r="60" spans="2:14" ht="12.75">
      <c r="B60" s="11"/>
      <c r="C60" s="18"/>
      <c r="D60" s="18"/>
      <c r="E60" s="18"/>
      <c r="F60" s="29"/>
      <c r="G60" s="18"/>
      <c r="H60" s="18"/>
      <c r="I60" s="18"/>
      <c r="J60" s="18"/>
      <c r="K60" s="29"/>
      <c r="L60" s="29"/>
      <c r="M60" s="18"/>
      <c r="N60" s="12"/>
    </row>
    <row r="61" spans="2:14" ht="12.75">
      <c r="B61" s="11"/>
      <c r="C61" s="18"/>
      <c r="D61" s="18"/>
      <c r="E61" s="18"/>
      <c r="F61" s="29"/>
      <c r="G61" s="18"/>
      <c r="H61" s="18"/>
      <c r="I61" s="18"/>
      <c r="J61" s="18"/>
      <c r="K61" s="29"/>
      <c r="L61" s="29"/>
      <c r="M61" s="18"/>
      <c r="N61" s="12"/>
    </row>
    <row r="62" spans="2:14" ht="12.75">
      <c r="B62" s="11"/>
      <c r="C62" s="20"/>
      <c r="D62" s="20" t="s">
        <v>76</v>
      </c>
      <c r="E62" s="18"/>
      <c r="F62" s="29"/>
      <c r="G62" s="18"/>
      <c r="H62" s="18"/>
      <c r="I62" s="18"/>
      <c r="J62" s="18"/>
      <c r="K62" s="29"/>
      <c r="L62" s="29"/>
      <c r="M62" s="18"/>
      <c r="N62" s="12"/>
    </row>
    <row r="63" spans="2:14" ht="12.75">
      <c r="B63" s="11"/>
      <c r="C63" s="18"/>
      <c r="D63" s="18" t="s">
        <v>58</v>
      </c>
      <c r="E63" s="18"/>
      <c r="F63" s="35">
        <f>ROUND(IF(F59&lt;(F58+F101),0,IF((F59-F18)&lt;0,0,(F59-F18)*F103)),2)</f>
        <v>45782.53</v>
      </c>
      <c r="G63" s="18"/>
      <c r="H63" s="18"/>
      <c r="I63" s="18"/>
      <c r="J63" s="18"/>
      <c r="K63" s="31"/>
      <c r="L63" s="55"/>
      <c r="M63" s="18"/>
      <c r="N63" s="12"/>
    </row>
    <row r="64" spans="2:14" ht="12.75">
      <c r="B64" s="11"/>
      <c r="C64" s="18"/>
      <c r="D64" s="18" t="s">
        <v>59</v>
      </c>
      <c r="E64" s="18"/>
      <c r="F64" s="35">
        <f>IF(F63=0,0,ROUND(IF(F18&lt;145,IF(F59&gt;=148,(148-F18)*F104,(F59-F18)*F104),0),2))</f>
        <v>0</v>
      </c>
      <c r="G64" s="18"/>
      <c r="H64" s="18"/>
      <c r="I64" s="18"/>
      <c r="J64" s="18"/>
      <c r="K64" s="29"/>
      <c r="L64" s="34"/>
      <c r="M64" s="18"/>
      <c r="N64" s="12"/>
    </row>
    <row r="65" spans="2:14" ht="12.75">
      <c r="B65" s="11"/>
      <c r="C65" s="18"/>
      <c r="D65" s="18" t="s">
        <v>60</v>
      </c>
      <c r="E65" s="18"/>
      <c r="F65" s="35">
        <f>+F63-F64</f>
        <v>45782.53</v>
      </c>
      <c r="G65" s="18"/>
      <c r="H65" s="18"/>
      <c r="I65" s="18"/>
      <c r="J65" s="18"/>
      <c r="K65" s="47"/>
      <c r="L65" s="47"/>
      <c r="M65" s="18"/>
      <c r="N65" s="12"/>
    </row>
    <row r="66" spans="2:17" ht="12.75">
      <c r="B66" s="11"/>
      <c r="C66" s="18"/>
      <c r="D66" s="18" t="s">
        <v>52</v>
      </c>
      <c r="E66" s="18"/>
      <c r="F66" s="36">
        <f>ROUND((+F65/$F$102)/1.0811,4)</f>
        <v>0.7658</v>
      </c>
      <c r="G66" s="18"/>
      <c r="H66" s="18"/>
      <c r="I66" s="18" t="s">
        <v>61</v>
      </c>
      <c r="J66" s="18"/>
      <c r="K66" s="46">
        <f>+F65/12</f>
        <v>3815.210833333333</v>
      </c>
      <c r="L66" s="33"/>
      <c r="M66" s="18"/>
      <c r="N66" s="12"/>
      <c r="Q66" s="3"/>
    </row>
    <row r="67" spans="2:14" ht="12.75">
      <c r="B67" s="11"/>
      <c r="C67" s="18"/>
      <c r="D67" s="18" t="s">
        <v>55</v>
      </c>
      <c r="E67" s="18"/>
      <c r="F67" s="56">
        <f>IF(YEAR(F57)=YEAR(F98),0,12)+F99-MONTH(F57)</f>
        <v>3</v>
      </c>
      <c r="G67" s="18"/>
      <c r="H67" s="18"/>
      <c r="I67" s="18" t="s">
        <v>62</v>
      </c>
      <c r="J67" s="18"/>
      <c r="K67" s="46">
        <f>+F65*F67/12</f>
        <v>11445.6325</v>
      </c>
      <c r="L67" s="33"/>
      <c r="M67" s="18"/>
      <c r="N67" s="12"/>
    </row>
    <row r="68" spans="2:17" ht="12.75">
      <c r="B68" s="11"/>
      <c r="C68" s="18"/>
      <c r="D68" s="20"/>
      <c r="E68" s="18"/>
      <c r="F68" s="32"/>
      <c r="G68" s="18"/>
      <c r="H68" s="18"/>
      <c r="I68" s="18"/>
      <c r="J68" s="18"/>
      <c r="K68" s="33"/>
      <c r="L68" s="33"/>
      <c r="M68" s="18"/>
      <c r="N68" s="12"/>
      <c r="Q68" s="5"/>
    </row>
    <row r="69" spans="2:17" ht="12.75">
      <c r="B69" s="11"/>
      <c r="C69" s="18"/>
      <c r="D69" s="20"/>
      <c r="E69" s="18"/>
      <c r="F69" s="32"/>
      <c r="G69" s="18"/>
      <c r="H69" s="18"/>
      <c r="I69" s="18"/>
      <c r="J69" s="18"/>
      <c r="K69" s="33"/>
      <c r="L69" s="33"/>
      <c r="M69" s="18"/>
      <c r="N69" s="12"/>
      <c r="Q69" s="5"/>
    </row>
    <row r="70" spans="2:17" ht="12.75">
      <c r="B70" s="11"/>
      <c r="C70" s="20"/>
      <c r="D70" s="20" t="s">
        <v>77</v>
      </c>
      <c r="E70" s="18"/>
      <c r="F70" s="29"/>
      <c r="G70" s="18"/>
      <c r="H70" s="18"/>
      <c r="I70" s="18"/>
      <c r="J70" s="18"/>
      <c r="K70" s="29"/>
      <c r="L70" s="29"/>
      <c r="M70" s="18"/>
      <c r="N70" s="12"/>
      <c r="Q70" s="5"/>
    </row>
    <row r="71" spans="2:17" ht="12.75">
      <c r="B71" s="11"/>
      <c r="C71" s="18"/>
      <c r="D71" s="18" t="s">
        <v>56</v>
      </c>
      <c r="E71" s="18"/>
      <c r="F71" s="42">
        <v>39934</v>
      </c>
      <c r="G71" s="18"/>
      <c r="H71" s="18"/>
      <c r="I71" s="18"/>
      <c r="J71" s="18"/>
      <c r="K71" s="29"/>
      <c r="L71" s="29"/>
      <c r="M71" s="18"/>
      <c r="N71" s="12"/>
      <c r="Q71" s="5"/>
    </row>
    <row r="72" spans="2:17" ht="12.75">
      <c r="B72" s="11"/>
      <c r="C72" s="18"/>
      <c r="D72" s="18" t="s">
        <v>74</v>
      </c>
      <c r="E72" s="18"/>
      <c r="F72" s="42">
        <v>39873</v>
      </c>
      <c r="G72" s="18"/>
      <c r="H72" s="18"/>
      <c r="I72" s="18"/>
      <c r="J72" s="18"/>
      <c r="K72" s="29"/>
      <c r="L72" s="29"/>
      <c r="M72" s="18"/>
      <c r="N72" s="12"/>
      <c r="P72" s="5"/>
      <c r="Q72" s="5"/>
    </row>
    <row r="73" spans="2:17" ht="12.75">
      <c r="B73" s="11"/>
      <c r="C73" s="18"/>
      <c r="D73" s="18" t="s">
        <v>75</v>
      </c>
      <c r="E73" s="18"/>
      <c r="F73" s="21">
        <v>220</v>
      </c>
      <c r="G73" s="18"/>
      <c r="H73" s="18"/>
      <c r="I73" s="18"/>
      <c r="J73" s="18"/>
      <c r="K73" s="29"/>
      <c r="L73" s="29"/>
      <c r="M73" s="18"/>
      <c r="N73" s="12"/>
      <c r="P73" s="5"/>
      <c r="Q73" s="5"/>
    </row>
    <row r="74" spans="2:14" ht="12.75">
      <c r="B74" s="11"/>
      <c r="C74" s="18"/>
      <c r="D74" s="18" t="s">
        <v>72</v>
      </c>
      <c r="E74" s="18"/>
      <c r="F74" s="21">
        <v>250</v>
      </c>
      <c r="G74" s="18"/>
      <c r="H74" s="18"/>
      <c r="I74" s="18"/>
      <c r="J74" s="18"/>
      <c r="K74" s="29"/>
      <c r="L74" s="29"/>
      <c r="M74" s="18"/>
      <c r="N74" s="12"/>
    </row>
    <row r="75" spans="2:16" ht="12.75">
      <c r="B75" s="11"/>
      <c r="C75" s="18"/>
      <c r="D75" s="18" t="s">
        <v>58</v>
      </c>
      <c r="E75" s="18"/>
      <c r="F75" s="35">
        <f>ROUND(IF(F74&lt;(F58+F101),0,(F74-F73)*F103),2)</f>
        <v>80792.7</v>
      </c>
      <c r="G75" s="18"/>
      <c r="H75" s="18"/>
      <c r="I75" s="18"/>
      <c r="J75" s="18"/>
      <c r="K75" s="29"/>
      <c r="L75" s="34"/>
      <c r="M75" s="18"/>
      <c r="N75" s="12"/>
      <c r="P75" s="5"/>
    </row>
    <row r="76" spans="2:16" ht="12.75">
      <c r="B76" s="11"/>
      <c r="C76" s="18"/>
      <c r="D76" s="18" t="s">
        <v>59</v>
      </c>
      <c r="E76" s="18"/>
      <c r="F76" s="35">
        <f>IF(F75=0,0,ROUND(IF(F73&lt;148,IF(F74&gt;=148,(148-F73)*F104,(F74-F73)*F104),0),2))</f>
        <v>0</v>
      </c>
      <c r="G76" s="18"/>
      <c r="H76" s="18"/>
      <c r="I76" s="18"/>
      <c r="J76" s="18"/>
      <c r="K76" s="41"/>
      <c r="L76" s="34"/>
      <c r="M76" s="18"/>
      <c r="N76" s="12"/>
      <c r="P76" s="5"/>
    </row>
    <row r="77" spans="2:16" ht="12.75">
      <c r="B77" s="11"/>
      <c r="C77" s="18"/>
      <c r="D77" s="18" t="s">
        <v>60</v>
      </c>
      <c r="E77" s="18"/>
      <c r="F77" s="35">
        <f>+F75-F76</f>
        <v>80792.7</v>
      </c>
      <c r="G77" s="18"/>
      <c r="H77" s="18"/>
      <c r="I77" s="18"/>
      <c r="J77" s="18"/>
      <c r="K77" s="47"/>
      <c r="L77" s="47"/>
      <c r="M77" s="18"/>
      <c r="N77" s="12"/>
      <c r="P77" s="5"/>
    </row>
    <row r="78" spans="2:14" ht="12.75">
      <c r="B78" s="11"/>
      <c r="C78" s="18"/>
      <c r="D78" s="18" t="s">
        <v>52</v>
      </c>
      <c r="E78" s="18"/>
      <c r="F78" s="36">
        <f>ROUND((+F77/$F$102)/1.0811,4)</f>
        <v>1.3514</v>
      </c>
      <c r="G78" s="18"/>
      <c r="H78" s="18"/>
      <c r="I78" s="18" t="s">
        <v>61</v>
      </c>
      <c r="J78" s="18"/>
      <c r="K78" s="46">
        <f>+F77/12</f>
        <v>6732.724999999999</v>
      </c>
      <c r="L78" s="33"/>
      <c r="M78" s="18"/>
      <c r="N78" s="12"/>
    </row>
    <row r="79" spans="2:17" ht="12.75">
      <c r="B79" s="11"/>
      <c r="C79" s="18"/>
      <c r="D79" s="18" t="s">
        <v>55</v>
      </c>
      <c r="E79" s="18"/>
      <c r="F79" s="56">
        <f>IF(YEAR(F71)=YEAR(F98),0,12)+F99-MONTH(F71)</f>
        <v>3</v>
      </c>
      <c r="G79" s="18"/>
      <c r="H79" s="18"/>
      <c r="I79" s="18" t="s">
        <v>62</v>
      </c>
      <c r="J79" s="18"/>
      <c r="K79" s="46">
        <f>+F77*F79/12</f>
        <v>20198.175</v>
      </c>
      <c r="L79" s="33"/>
      <c r="M79" s="18"/>
      <c r="N79" s="12"/>
      <c r="Q79" s="3"/>
    </row>
    <row r="80" spans="2:14" ht="12.75">
      <c r="B80" s="11"/>
      <c r="C80" s="18"/>
      <c r="D80" s="20"/>
      <c r="E80" s="18"/>
      <c r="F80" s="32"/>
      <c r="G80" s="18"/>
      <c r="H80" s="18"/>
      <c r="I80" s="18"/>
      <c r="J80" s="18"/>
      <c r="K80" s="33"/>
      <c r="L80" s="33"/>
      <c r="M80" s="18"/>
      <c r="N80" s="12"/>
    </row>
    <row r="81" spans="2:17" ht="12.75">
      <c r="B81" s="11"/>
      <c r="C81" s="18"/>
      <c r="D81" s="20"/>
      <c r="E81" s="18"/>
      <c r="F81" s="32"/>
      <c r="G81" s="18"/>
      <c r="H81" s="18"/>
      <c r="I81" s="18"/>
      <c r="J81" s="18"/>
      <c r="K81" s="33"/>
      <c r="L81" s="33"/>
      <c r="M81" s="18"/>
      <c r="N81" s="12"/>
      <c r="Q81" s="5"/>
    </row>
    <row r="82" spans="2:17" ht="12.75">
      <c r="B82" s="11"/>
      <c r="C82" s="20"/>
      <c r="D82" s="20" t="s">
        <v>78</v>
      </c>
      <c r="E82" s="18"/>
      <c r="F82" s="29"/>
      <c r="G82" s="18"/>
      <c r="H82" s="18"/>
      <c r="I82" s="18"/>
      <c r="J82" s="18"/>
      <c r="K82" s="29"/>
      <c r="L82" s="29"/>
      <c r="M82" s="18"/>
      <c r="N82" s="12"/>
      <c r="Q82" s="5"/>
    </row>
    <row r="83" spans="2:17" ht="12.75">
      <c r="B83" s="11"/>
      <c r="C83" s="18"/>
      <c r="D83" s="18" t="s">
        <v>56</v>
      </c>
      <c r="E83" s="18"/>
      <c r="F83" s="42">
        <v>39965</v>
      </c>
      <c r="G83" s="18"/>
      <c r="H83" s="18"/>
      <c r="I83" s="18"/>
      <c r="J83" s="18"/>
      <c r="K83" s="29"/>
      <c r="L83" s="29"/>
      <c r="M83" s="18"/>
      <c r="N83" s="12"/>
      <c r="Q83" s="5"/>
    </row>
    <row r="84" spans="2:17" ht="12.75">
      <c r="B84" s="11"/>
      <c r="C84" s="18"/>
      <c r="D84" s="18" t="s">
        <v>82</v>
      </c>
      <c r="E84" s="18"/>
      <c r="F84" s="21">
        <v>250</v>
      </c>
      <c r="G84" s="18"/>
      <c r="H84" s="18"/>
      <c r="I84" s="18"/>
      <c r="J84" s="18"/>
      <c r="K84" s="29"/>
      <c r="L84" s="29"/>
      <c r="M84" s="18"/>
      <c r="N84" s="12"/>
      <c r="Q84" s="5"/>
    </row>
    <row r="85" spans="2:17" ht="12.75">
      <c r="B85" s="11"/>
      <c r="C85" s="18"/>
      <c r="D85" s="18" t="s">
        <v>73</v>
      </c>
      <c r="E85" s="18"/>
      <c r="F85" s="21">
        <v>280</v>
      </c>
      <c r="G85" s="18"/>
      <c r="H85" s="18"/>
      <c r="I85" s="18"/>
      <c r="J85" s="18"/>
      <c r="K85" s="29"/>
      <c r="L85" s="29"/>
      <c r="M85" s="18"/>
      <c r="N85" s="12"/>
      <c r="P85" s="5"/>
      <c r="Q85" s="5"/>
    </row>
    <row r="86" spans="2:17" ht="12.75">
      <c r="B86" s="11"/>
      <c r="C86" s="18"/>
      <c r="D86" s="18" t="s">
        <v>58</v>
      </c>
      <c r="E86" s="18"/>
      <c r="F86" s="35">
        <f>ROUND(IF(F85&lt;(F84+F101),0,(F85-F84)*F103),2)</f>
        <v>80792.7</v>
      </c>
      <c r="G86" s="18"/>
      <c r="H86" s="18"/>
      <c r="I86" s="18"/>
      <c r="J86" s="18"/>
      <c r="K86" s="29"/>
      <c r="L86" s="34"/>
      <c r="M86" s="18"/>
      <c r="N86" s="12"/>
      <c r="P86" s="5"/>
      <c r="Q86" s="5"/>
    </row>
    <row r="87" spans="2:16" ht="12.75">
      <c r="B87" s="11"/>
      <c r="C87" s="18"/>
      <c r="D87" s="18" t="s">
        <v>59</v>
      </c>
      <c r="E87" s="18"/>
      <c r="F87" s="35">
        <f>IF(F86=0,0,ROUND(IF(F84&lt;148,IF(F85&gt;=148,(148-F84)*F104,(F85-F84)*F104),0),2))</f>
        <v>0</v>
      </c>
      <c r="G87" s="18"/>
      <c r="H87" s="18"/>
      <c r="I87" s="18"/>
      <c r="J87" s="18"/>
      <c r="K87" s="41"/>
      <c r="L87" s="34"/>
      <c r="M87" s="18"/>
      <c r="N87" s="12"/>
      <c r="P87" s="5"/>
    </row>
    <row r="88" spans="2:14" ht="12.75">
      <c r="B88" s="11"/>
      <c r="C88" s="18"/>
      <c r="D88" s="18" t="s">
        <v>60</v>
      </c>
      <c r="E88" s="18"/>
      <c r="F88" s="35">
        <f>+F86-F87</f>
        <v>80792.7</v>
      </c>
      <c r="G88" s="18"/>
      <c r="H88" s="18"/>
      <c r="I88" s="18"/>
      <c r="J88" s="18"/>
      <c r="K88" s="47"/>
      <c r="L88" s="47"/>
      <c r="M88" s="18"/>
      <c r="N88" s="12"/>
    </row>
    <row r="89" spans="2:14" ht="12.75">
      <c r="B89" s="11"/>
      <c r="C89" s="18"/>
      <c r="D89" s="18" t="s">
        <v>52</v>
      </c>
      <c r="E89" s="18"/>
      <c r="F89" s="36">
        <f>ROUND((+F88/$F$102)/1.0811,4)</f>
        <v>1.3514</v>
      </c>
      <c r="G89" s="18"/>
      <c r="H89" s="18"/>
      <c r="I89" s="18" t="s">
        <v>61</v>
      </c>
      <c r="J89" s="18"/>
      <c r="K89" s="46">
        <f>+F88/12</f>
        <v>6732.724999999999</v>
      </c>
      <c r="L89" s="33"/>
      <c r="M89" s="18"/>
      <c r="N89" s="12"/>
    </row>
    <row r="90" spans="2:14" ht="12.75">
      <c r="B90" s="11"/>
      <c r="C90" s="18"/>
      <c r="D90" s="18" t="s">
        <v>55</v>
      </c>
      <c r="E90" s="18"/>
      <c r="F90" s="56">
        <f>IF(YEAR(F83)=YEAR(F98),0,12)+F99-MONTH(F83)</f>
        <v>2</v>
      </c>
      <c r="G90" s="18"/>
      <c r="H90" s="18"/>
      <c r="I90" s="18" t="s">
        <v>62</v>
      </c>
      <c r="J90" s="18"/>
      <c r="K90" s="46">
        <f>+F88*F90/12</f>
        <v>13465.449999999999</v>
      </c>
      <c r="L90" s="33"/>
      <c r="M90" s="18"/>
      <c r="N90" s="12"/>
    </row>
    <row r="91" spans="2:17" ht="12.75">
      <c r="B91" s="11"/>
      <c r="C91" s="18"/>
      <c r="D91" s="18"/>
      <c r="E91" s="18"/>
      <c r="F91" s="29"/>
      <c r="G91" s="18"/>
      <c r="H91" s="18"/>
      <c r="I91" s="18"/>
      <c r="J91" s="18"/>
      <c r="K91" s="29"/>
      <c r="L91" s="29"/>
      <c r="M91" s="18"/>
      <c r="N91" s="12"/>
      <c r="Q91" s="3"/>
    </row>
    <row r="92" spans="2:14" ht="12.75">
      <c r="B92" s="11"/>
      <c r="C92" s="6"/>
      <c r="D92" s="6"/>
      <c r="E92" s="6"/>
      <c r="F92" s="39"/>
      <c r="G92" s="6"/>
      <c r="H92" s="6"/>
      <c r="I92" s="6"/>
      <c r="J92" s="6"/>
      <c r="K92" s="39"/>
      <c r="L92" s="39"/>
      <c r="M92" s="6"/>
      <c r="N92" s="12"/>
    </row>
    <row r="93" spans="2:17" ht="13.5" thickBot="1">
      <c r="B93" s="15"/>
      <c r="C93" s="16"/>
      <c r="D93" s="16"/>
      <c r="E93" s="16"/>
      <c r="F93" s="43"/>
      <c r="G93" s="16"/>
      <c r="H93" s="16"/>
      <c r="I93" s="16"/>
      <c r="J93" s="16"/>
      <c r="K93" s="43"/>
      <c r="L93" s="43"/>
      <c r="M93" s="16"/>
      <c r="N93" s="17"/>
      <c r="Q93" s="5"/>
    </row>
    <row r="94" ht="12.75">
      <c r="Q94" s="5"/>
    </row>
    <row r="95" ht="12.75">
      <c r="Q95" s="5"/>
    </row>
    <row r="96" ht="12.75">
      <c r="Q96" s="5"/>
    </row>
    <row r="97" ht="12.75">
      <c r="D97" s="2" t="s">
        <v>3</v>
      </c>
    </row>
    <row r="98" spans="4:6" ht="12.75">
      <c r="D98" s="1" t="s">
        <v>54</v>
      </c>
      <c r="F98" s="50">
        <v>40026</v>
      </c>
    </row>
    <row r="99" spans="4:6" ht="12.75">
      <c r="D99" s="1" t="s">
        <v>79</v>
      </c>
      <c r="F99" s="5">
        <f>MONTH(F98)</f>
        <v>8</v>
      </c>
    </row>
    <row r="100" spans="4:11" ht="12.75">
      <c r="D100" s="6" t="s">
        <v>19</v>
      </c>
      <c r="E100" s="6"/>
      <c r="F100" s="64">
        <v>13</v>
      </c>
      <c r="G100" s="51" t="s">
        <v>66</v>
      </c>
      <c r="H100" s="51"/>
      <c r="I100" s="6"/>
      <c r="J100" s="6"/>
      <c r="K100" s="1"/>
    </row>
    <row r="101" spans="4:11" ht="12.75">
      <c r="D101" s="6" t="s">
        <v>20</v>
      </c>
      <c r="E101" s="6"/>
      <c r="F101" s="64">
        <v>26</v>
      </c>
      <c r="G101" s="51" t="s">
        <v>66</v>
      </c>
      <c r="H101" s="51"/>
      <c r="I101" s="6"/>
      <c r="J101" s="6"/>
      <c r="K101" s="1"/>
    </row>
    <row r="102" spans="4:11" ht="12.75">
      <c r="D102" s="6" t="s">
        <v>23</v>
      </c>
      <c r="E102" s="6"/>
      <c r="F102" s="45">
        <v>55299.41</v>
      </c>
      <c r="G102" s="6"/>
      <c r="H102" s="6"/>
      <c r="I102" s="6"/>
      <c r="J102" s="6"/>
      <c r="K102" s="44"/>
    </row>
    <row r="103" spans="4:10" ht="12.75">
      <c r="D103" s="6" t="s">
        <v>21</v>
      </c>
      <c r="E103" s="6"/>
      <c r="F103" s="45">
        <v>2693.09</v>
      </c>
      <c r="G103" s="6"/>
      <c r="H103" s="6"/>
      <c r="I103" s="6"/>
      <c r="J103" s="6"/>
    </row>
    <row r="104" spans="4:10" ht="12.75">
      <c r="D104" s="6" t="s">
        <v>22</v>
      </c>
      <c r="E104" s="6"/>
      <c r="F104" s="45">
        <v>801.84</v>
      </c>
      <c r="G104" s="6"/>
      <c r="H104" s="6"/>
      <c r="I104" s="6"/>
      <c r="J104" s="6"/>
    </row>
    <row r="105" spans="4:6" ht="12.75">
      <c r="D105" s="6"/>
      <c r="F105" s="45"/>
    </row>
    <row r="106" ht="12.75"/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56" r:id="rId4"/>
  <headerFooter alignWithMargins="0">
    <oddHeader>&amp;L&amp;"Arial,Vet"&amp;9berekening groeibekostiging basisschool schooljaar 2008/2009&amp;R&amp;"Arial,Vet"&amp;9&amp;D</oddHeader>
    <oddFooter>&amp;L&amp;"Arial,Vet"&amp;9vos/abb&amp;C&amp;"Arial,Vet"&amp;9&amp;P&amp;R&amp;"Arial,Vet"&amp;9&amp;F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67"/>
  <sheetViews>
    <sheetView workbookViewId="0" topLeftCell="A1">
      <selection activeCell="B2" sqref="B2"/>
    </sheetView>
  </sheetViews>
  <sheetFormatPr defaultColWidth="9.140625" defaultRowHeight="12.75"/>
  <cols>
    <col min="1" max="1" width="5.7109375" style="7" customWidth="1"/>
    <col min="2" max="8" width="9.140625" style="7" customWidth="1"/>
    <col min="9" max="9" width="10.140625" style="7" customWidth="1"/>
    <col min="10" max="10" width="11.28125" style="7" customWidth="1"/>
    <col min="11" max="16384" width="9.140625" style="7" customWidth="1"/>
  </cols>
  <sheetData>
    <row r="3" spans="2:11" ht="15.75">
      <c r="B3" s="48" t="s">
        <v>83</v>
      </c>
      <c r="J3" s="67" t="s">
        <v>101</v>
      </c>
      <c r="K3" s="68" t="s">
        <v>102</v>
      </c>
    </row>
    <row r="4" ht="15.75">
      <c r="B4" s="48"/>
    </row>
    <row r="5" ht="12.75">
      <c r="B5" s="49" t="s">
        <v>15</v>
      </c>
    </row>
    <row r="6" ht="12.75">
      <c r="B6" s="49" t="s">
        <v>16</v>
      </c>
    </row>
    <row r="8" ht="12.75">
      <c r="B8" s="7" t="s">
        <v>43</v>
      </c>
    </row>
    <row r="9" ht="12.75">
      <c r="B9" s="7" t="s">
        <v>80</v>
      </c>
    </row>
    <row r="10" ht="12.75">
      <c r="B10" s="7" t="s">
        <v>44</v>
      </c>
    </row>
    <row r="11" ht="12.75">
      <c r="B11" s="7" t="s">
        <v>95</v>
      </c>
    </row>
    <row r="13" ht="12.75">
      <c r="B13" s="7" t="s">
        <v>17</v>
      </c>
    </row>
    <row r="14" ht="12.75">
      <c r="B14" s="7" t="s">
        <v>26</v>
      </c>
    </row>
    <row r="16" ht="12.75">
      <c r="B16" s="49" t="s">
        <v>46</v>
      </c>
    </row>
    <row r="17" ht="12.75">
      <c r="B17" s="7" t="s">
        <v>47</v>
      </c>
    </row>
    <row r="18" ht="12.75">
      <c r="B18" s="7" t="s">
        <v>91</v>
      </c>
    </row>
    <row r="19" ht="12.75">
      <c r="B19" s="7" t="s">
        <v>50</v>
      </c>
    </row>
    <row r="20" ht="12.75">
      <c r="B20" s="7" t="s">
        <v>51</v>
      </c>
    </row>
    <row r="21" ht="12.75">
      <c r="B21" s="23" t="s">
        <v>48</v>
      </c>
    </row>
    <row r="22" ht="12.75">
      <c r="B22" s="23" t="s">
        <v>49</v>
      </c>
    </row>
    <row r="24" ht="12.75">
      <c r="B24" s="49" t="s">
        <v>27</v>
      </c>
    </row>
    <row r="25" ht="12.75">
      <c r="B25" s="7" t="s">
        <v>28</v>
      </c>
    </row>
    <row r="26" ht="12.75">
      <c r="B26" s="7" t="s">
        <v>29</v>
      </c>
    </row>
    <row r="27" ht="12.75">
      <c r="B27" s="7" t="s">
        <v>92</v>
      </c>
    </row>
    <row r="28" ht="12.75">
      <c r="B28" s="7" t="s">
        <v>93</v>
      </c>
    </row>
    <row r="29" ht="12.75">
      <c r="B29" s="7" t="s">
        <v>94</v>
      </c>
    </row>
    <row r="30" ht="12.75">
      <c r="B30" s="7" t="s">
        <v>30</v>
      </c>
    </row>
    <row r="31" ht="12.75">
      <c r="B31" s="7" t="s">
        <v>31</v>
      </c>
    </row>
    <row r="32" ht="12.75">
      <c r="B32" s="7" t="s">
        <v>5</v>
      </c>
    </row>
    <row r="33" ht="12.75">
      <c r="B33" s="7" t="s">
        <v>39</v>
      </c>
    </row>
    <row r="34" ht="12.75">
      <c r="B34" s="7" t="s">
        <v>32</v>
      </c>
    </row>
    <row r="35" ht="12.75">
      <c r="B35" s="7" t="s">
        <v>33</v>
      </c>
    </row>
    <row r="36" ht="12.75">
      <c r="B36" s="7" t="s">
        <v>34</v>
      </c>
    </row>
    <row r="37" ht="12.75">
      <c r="B37" s="7" t="s">
        <v>35</v>
      </c>
    </row>
    <row r="39" ht="12.75">
      <c r="B39" s="49" t="s">
        <v>2</v>
      </c>
    </row>
    <row r="40" ht="12.75">
      <c r="B40" s="7" t="s">
        <v>18</v>
      </c>
    </row>
    <row r="41" ht="12.75">
      <c r="B41" s="7" t="s">
        <v>40</v>
      </c>
    </row>
    <row r="42" ht="12.75">
      <c r="B42" s="7" t="s">
        <v>41</v>
      </c>
    </row>
    <row r="43" ht="12.75">
      <c r="B43" s="7" t="s">
        <v>36</v>
      </c>
    </row>
    <row r="44" ht="12.75">
      <c r="B44" s="7" t="s">
        <v>4</v>
      </c>
    </row>
    <row r="45" ht="12.75">
      <c r="B45" s="7" t="s">
        <v>6</v>
      </c>
    </row>
    <row r="46" ht="12.75">
      <c r="B46" s="7" t="s">
        <v>7</v>
      </c>
    </row>
    <row r="47" ht="12.75">
      <c r="B47" s="7" t="s">
        <v>8</v>
      </c>
    </row>
    <row r="48" ht="12.75">
      <c r="B48" s="7" t="s">
        <v>9</v>
      </c>
    </row>
    <row r="49" ht="12.75">
      <c r="B49" s="7" t="s">
        <v>10</v>
      </c>
    </row>
    <row r="50" ht="12.75">
      <c r="B50" s="7" t="s">
        <v>11</v>
      </c>
    </row>
    <row r="51" ht="12.75">
      <c r="B51" s="7" t="s">
        <v>12</v>
      </c>
    </row>
    <row r="52" ht="12.75">
      <c r="B52" s="7" t="s">
        <v>13</v>
      </c>
    </row>
    <row r="53" ht="12.75">
      <c r="B53" s="7" t="s">
        <v>37</v>
      </c>
    </row>
    <row r="54" ht="12.75">
      <c r="B54" s="7" t="s">
        <v>42</v>
      </c>
    </row>
    <row r="56" ht="12.75">
      <c r="B56" s="49" t="s">
        <v>96</v>
      </c>
    </row>
    <row r="57" ht="12.75">
      <c r="B57" s="7" t="s">
        <v>97</v>
      </c>
    </row>
    <row r="58" ht="12.75">
      <c r="B58" s="7" t="s">
        <v>98</v>
      </c>
    </row>
    <row r="59" ht="12.75">
      <c r="B59" s="7" t="s">
        <v>99</v>
      </c>
    </row>
    <row r="60" ht="12.75">
      <c r="B60" s="7" t="s">
        <v>100</v>
      </c>
    </row>
    <row r="63" ht="12.75">
      <c r="B63" s="7" t="s">
        <v>38</v>
      </c>
    </row>
    <row r="64" spans="2:5" ht="12.75">
      <c r="B64" s="7" t="s">
        <v>88</v>
      </c>
      <c r="C64" s="66" t="s">
        <v>89</v>
      </c>
      <c r="E64" s="7" t="s">
        <v>90</v>
      </c>
    </row>
    <row r="65" spans="2:7" ht="12.75">
      <c r="B65" s="7" t="s">
        <v>84</v>
      </c>
      <c r="G65" s="66" t="s">
        <v>85</v>
      </c>
    </row>
    <row r="66" spans="2:7" ht="12.75">
      <c r="B66" s="7" t="s">
        <v>86</v>
      </c>
      <c r="G66" s="66" t="s">
        <v>87</v>
      </c>
    </row>
    <row r="67" ht="12.75">
      <c r="B67" s="7" t="s">
        <v>14</v>
      </c>
    </row>
  </sheetData>
  <sheetProtection password="DE55" sheet="1" objects="1" scenarios="1"/>
  <hyperlinks>
    <hyperlink ref="G65" r:id="rId1" display="bkeizer@vosabb.nl"/>
    <hyperlink ref="G66" r:id="rId2" display="rgoedhart@vosabb.nl"/>
    <hyperlink ref="C64" r:id="rId3" display="helpdesk@vosabb.nl"/>
  </hyperlinks>
  <printOptions/>
  <pageMargins left="0.75" right="0.75" top="1" bottom="1" header="0.5" footer="0.5"/>
  <pageSetup fitToHeight="1" fitToWidth="1" horizontalDpi="600" verticalDpi="600" orientation="portrait" paperSize="9" scale="83" r:id="rId4"/>
  <headerFooter alignWithMargins="0">
    <oddHeader>&amp;L&amp;"Arial,Vet"berekening groeibekostiging basisschool 2007-2008&amp;R&amp;"Arial,Vet"&amp;D</oddHeader>
    <oddFooter>&amp;L&amp;"Arial,Vet"vos/abb&amp;C&amp;"Arial,Vet"&amp;P&amp;R&amp;"Arial,Vet"&amp;F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VOS/ABB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groeiregeling basisschool</dc:title>
  <dc:subject/>
  <dc:creator>Keizer</dc:creator>
  <cp:keywords/>
  <dc:description/>
  <cp:lastModifiedBy>bogaerdtm</cp:lastModifiedBy>
  <cp:lastPrinted>2009-03-19T21:34:24Z</cp:lastPrinted>
  <dcterms:created xsi:type="dcterms:W3CDTF">2000-05-19T15:53:56Z</dcterms:created>
  <dcterms:modified xsi:type="dcterms:W3CDTF">2009-03-20T10:35:23Z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