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91" windowWidth="7680" windowHeight="9255" tabRatio="686" activeTab="1"/>
  </bookViews>
  <sheets>
    <sheet name="toelichting" sheetId="1" r:id="rId1"/>
    <sheet name="londo 2009" sheetId="2" r:id="rId2"/>
    <sheet name="tab" sheetId="3" r:id="rId3"/>
  </sheets>
  <definedNames>
    <definedName name="_xlnm.Print_Area" localSheetId="1">'londo 2009'!$B$2:$W$67</definedName>
    <definedName name="_xlnm.Print_Area" localSheetId="2">'tab'!$B$2:$U$74</definedName>
    <definedName name="groepenleerlingennu">'tab'!$L$22:$L$71</definedName>
    <definedName name="vloeroppervlaknu">'tab'!$M$22:$M$71</definedName>
  </definedNames>
  <calcPr fullCalcOnLoad="1"/>
</workbook>
</file>

<file path=xl/comments2.xml><?xml version="1.0" encoding="utf-8"?>
<comments xmlns="http://schemas.openxmlformats.org/spreadsheetml/2006/main">
  <authors>
    <author>Goedhart, R.</author>
    <author>B? Keizer</author>
    <author>Keizer</author>
  </authors>
  <commentList>
    <comment ref="E24" authorId="0">
      <text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Slechts invullen indien er sprake is van (een) officieel erkende nevenvestiging(en).</t>
        </r>
      </text>
    </comment>
    <comment ref="O42" authorId="1">
      <text>
        <r>
          <rPr>
            <sz val="9"/>
            <rFont val="Tahoma"/>
            <family val="2"/>
          </rPr>
          <t xml:space="preserve">
Betreft percentage g1  t.o.v. geheel OLP incl. ICT.</t>
        </r>
      </text>
    </comment>
    <comment ref="O56" authorId="2">
      <text>
        <r>
          <rPr>
            <sz val="9"/>
            <rFont val="Tahoma"/>
            <family val="2"/>
          </rPr>
          <t xml:space="preserve">
Dit is inclusief de betaling door het SWV van de zorgformatie voor het aantal leerlingen boven de 2% van het samenwerkingsverband.
Formeel is die bijdrage geen Rijksbijdrage, maar valt het onder de categorie Overige baten.
Zie verder de toelichting.</t>
        </r>
      </text>
    </comment>
    <comment ref="U42" authorId="1">
      <text>
        <r>
          <rPr>
            <sz val="9"/>
            <rFont val="Tahoma"/>
            <family val="2"/>
          </rPr>
          <t xml:space="preserve">
Betreft percentage g1  t.o.v. geheel OLP incl. ICT.</t>
        </r>
      </text>
    </comment>
  </commentList>
</comments>
</file>

<file path=xl/sharedStrings.xml><?xml version="1.0" encoding="utf-8"?>
<sst xmlns="http://schemas.openxmlformats.org/spreadsheetml/2006/main" count="204" uniqueCount="168">
  <si>
    <t>Rijksbijdrage OCW - materieel</t>
  </si>
  <si>
    <t>BUDGET MATERIEEL (LONDO)</t>
  </si>
  <si>
    <t>teldatum/ peildatum</t>
  </si>
  <si>
    <t xml:space="preserve">peildatum  per </t>
  </si>
  <si>
    <t>SBO De Speciale basisschool</t>
  </si>
  <si>
    <t>01AB</t>
  </si>
  <si>
    <t>Leerlingtelling</t>
  </si>
  <si>
    <t>Genormeerd bruto grondoppervlak (A)</t>
  </si>
  <si>
    <t>Genormeerd aantal groepen (G)</t>
  </si>
  <si>
    <t>aantal vestigingen (incl. hoofdvestiging)</t>
  </si>
  <si>
    <t>e. (1) Overige kosten</t>
  </si>
  <si>
    <t>e. (2) Tussenschoolse opvang</t>
  </si>
  <si>
    <t>e. (1) Overige uitgaven</t>
  </si>
  <si>
    <t>e. (2) tussenschoolse opvang</t>
  </si>
  <si>
    <t>Naam school</t>
  </si>
  <si>
    <t>Brinnummer</t>
  </si>
  <si>
    <t>School zonder nevenvestiging</t>
  </si>
  <si>
    <t>Zorgbudget materieel SBO</t>
  </si>
  <si>
    <t>e. (3) BGZ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</si>
  <si>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</si>
  <si>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</si>
  <si>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</si>
  <si>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</si>
  <si>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</si>
  <si>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</si>
  <si>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</si>
  <si>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</si>
  <si>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</si>
  <si>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</si>
  <si>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</si>
  <si>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</si>
  <si>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</si>
  <si>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</si>
  <si>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</si>
  <si>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</si>
  <si>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</si>
  <si>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</si>
  <si>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</si>
  <si>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</si>
  <si>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</si>
  <si>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</si>
  <si>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subtotaal</t>
  </si>
  <si>
    <t>Extra vergoeding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</si>
  <si>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</si>
  <si>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</si>
  <si>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</si>
  <si>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</si>
  <si>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</si>
  <si>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</si>
  <si>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</si>
  <si>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</si>
  <si>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2. Energie/ water</t>
  </si>
  <si>
    <t>totaal middelen</t>
  </si>
  <si>
    <t>totaal administratie</t>
  </si>
  <si>
    <t>totaal onderhoud</t>
  </si>
  <si>
    <t>totaal energie en water</t>
  </si>
  <si>
    <t>b. Ouderbijdrage ihk van medezeggenschap</t>
  </si>
  <si>
    <t>TABELLEN</t>
  </si>
  <si>
    <t xml:space="preserve">totaal </t>
  </si>
  <si>
    <t>schooljaar</t>
  </si>
  <si>
    <t>factor OB</t>
  </si>
  <si>
    <t>factor BB</t>
  </si>
  <si>
    <t>factor gewicht</t>
  </si>
  <si>
    <t>bedrag</t>
  </si>
  <si>
    <t>SCHOOL/ KALENDERJAREN</t>
  </si>
  <si>
    <t xml:space="preserve">MATERIAAL (LONDO) </t>
  </si>
  <si>
    <t>(G)</t>
  </si>
  <si>
    <t xml:space="preserve">br. grondopp. </t>
  </si>
  <si>
    <t>(A)</t>
  </si>
  <si>
    <t>groepen lln.</t>
  </si>
  <si>
    <t>factor KST</t>
  </si>
  <si>
    <t>correctie KST</t>
  </si>
  <si>
    <t>Hoofdvestiging</t>
  </si>
  <si>
    <t>teldatum</t>
  </si>
  <si>
    <t>kalenderjaar</t>
  </si>
  <si>
    <t>totaal</t>
  </si>
  <si>
    <t>totaal conform afrondingswijze CFI</t>
  </si>
  <si>
    <t>totaal groepsafhankelijk</t>
  </si>
  <si>
    <t>totaal leerlingafhankelijk</t>
  </si>
  <si>
    <t>groepen</t>
  </si>
  <si>
    <t>toename</t>
  </si>
  <si>
    <t>norm na 6</t>
  </si>
  <si>
    <t>extra na 13</t>
  </si>
  <si>
    <t>eenmaling</t>
  </si>
  <si>
    <t>g.(1) Onderh., vervang. en vernieuw. meerjaarlijks</t>
  </si>
  <si>
    <t>g.(3) Onderh., vervang. en vernieuw. ICT</t>
  </si>
  <si>
    <t>g.(2) Onderh., vervang. en vernieuw. jaarlijks</t>
  </si>
  <si>
    <t>Nevenvestiging 1</t>
  </si>
  <si>
    <t>Nevenvestiging 2</t>
  </si>
  <si>
    <t>Nevenvestiging 3</t>
  </si>
  <si>
    <t>BASISGEGEVENS</t>
  </si>
  <si>
    <t>Zorgbedrag</t>
  </si>
  <si>
    <t>Leerlingen hoofd- en nevenvestiging</t>
  </si>
  <si>
    <t>aantal leerlingen</t>
  </si>
  <si>
    <t>bij bepalen 'G' basisschool</t>
  </si>
  <si>
    <t>bij bepalen 'G' van SBO</t>
  </si>
  <si>
    <t>groepsgrootte (afronden naar boven)</t>
  </si>
  <si>
    <t>(tenminste 2)</t>
  </si>
  <si>
    <t>Bekostiging Materiële Instandhouding SBO</t>
  </si>
  <si>
    <t>versie</t>
  </si>
  <si>
    <t>Algemeen</t>
  </si>
  <si>
    <t>Daarnaast wordt een zorgbedrag per leerling toegekend.</t>
  </si>
  <si>
    <t xml:space="preserve">Voor de groepsafhankelijke vergoeding geldt dat voor de bepaling van het aantal groepen als norm het aantal van 14 leerlingen geldt. </t>
  </si>
  <si>
    <t xml:space="preserve">De uitkomst wordt naar boven op een geheel getal afgerond. </t>
  </si>
  <si>
    <t xml:space="preserve">Het model is beveiligd met het wachtwoord: vosabb onder Extra/Beveiliging/Blad beveiligen. </t>
  </si>
  <si>
    <t>Desgewenst kunt u het model dus aanpassen, maar kennis van Excel is dan wel vereist.</t>
  </si>
  <si>
    <t>Bekostigingsbronnen</t>
  </si>
  <si>
    <t xml:space="preserve">De bekostiging MI voor de sbo gebeurt op basis van de teldatum 1 oktober van het voorafgaande schooljaar, tenzij door het verband is </t>
  </si>
  <si>
    <t>besloten om het aantal leerlingen van de peildatum als norm te nemen. Voor de sbo geldt geen groeiregeling.</t>
  </si>
  <si>
    <t>De bekostiging gebeurt voor een deel door het Rijk en voor een deel door het samenwerkingsverband (SWV).</t>
  </si>
  <si>
    <t>Het Rijk bekostigt de sbo volgens de normen van de basisschool voor alle leerlingen die op de school op de teldatum staan ingeschreven.</t>
  </si>
  <si>
    <t xml:space="preserve">Daarnaast ontvangt de school van het Rijk voor 2% van het aantal leerlingen van het samenwerkingsverband het zorgbedrag. </t>
  </si>
  <si>
    <t>Voor het aantal leerlingen dat op de teldatum boven de 2% aanwezig is betaalt het samenwerkingsverband het zorgbedrag. Het SWV</t>
  </si>
  <si>
    <t>hoeft niet meer over te dragen dan het totaal dat de basisscholen hebben gekregen als zorggeld.</t>
  </si>
  <si>
    <t xml:space="preserve">De 2% bepaling van het aantal leerlingen van het samenwerkingsverband is gebaseerd op basis van het feitelijk aantal leerlingen dat op </t>
  </si>
  <si>
    <t xml:space="preserve">de teldatum toegerekend wordt aan het samenwerkingsverband. De leerlingen van een sbo die in meerdere verbanden deelneemt, wordt </t>
  </si>
  <si>
    <t xml:space="preserve">naar rato van het aantal basisschoolleerlingen van de betrokken verbanden toegerekend. </t>
  </si>
  <si>
    <t>Zijn er meerdere sbo in één samenwerkingsverband dan wordt de 2% leerlingen naar rato van het aantal leerlingen per sbo toegedeeld.</t>
  </si>
  <si>
    <t>Het zal duidelijk zijn dat dit een complexe berekening kan zijn, zeker als men ook nog correct wil afronden.</t>
  </si>
  <si>
    <t>Elk samenwerkingsverband dat hiermee te maken heeft moet in staat zijn deze gegevens te leveren uit de beschikking van Cfi.</t>
  </si>
  <si>
    <t>Voor de sbo is het in principe echter niet essentieel om te weten, omdat de bekostiging zo geregeld is dat voor elke leerling het zorgbedrag</t>
  </si>
  <si>
    <t xml:space="preserve">wordt bekostigd: voor 2% door het Rijk en voor de overige leerlingen door het verband. </t>
  </si>
  <si>
    <t>Er is echter een grens: het samenwerkingsverband hoeft niet meer over te dragen dan als zorggeld ontvangen is.</t>
  </si>
  <si>
    <t xml:space="preserve">Zijn er meer leerlingen dan is daar geen zorgbedrag meer voor beschikbaar. In verbanden met een hoog verwijzingspercentage </t>
  </si>
  <si>
    <t xml:space="preserve">kan de bekostiging van de exploitatie van het samenwerkingsverband zelf daardoor ook in de problemen komen. De PCL, </t>
  </si>
  <si>
    <t xml:space="preserve">In de situaties dat er op de sbo minder dan 2% leerlingen aanwezig zijn, betekent het dat het Rijk voor een aantal leerlingen een </t>
  </si>
  <si>
    <t>Invoer</t>
  </si>
  <si>
    <t xml:space="preserve">De invoer bij de aangegeven cellen spreekt voor zich. </t>
  </si>
  <si>
    <t>Alleen een kanttekening bij die invoer waar dat nodig is.</t>
  </si>
  <si>
    <r>
      <t>Zorgbedrag per leerling</t>
    </r>
    <r>
      <rPr>
        <sz val="10"/>
        <rFont val="Arial"/>
        <family val="0"/>
      </rPr>
      <t>: Met ingang van 1 januari 2007 gaat het zorgbedrag rechtstreeks naar het SWV.</t>
    </r>
  </si>
  <si>
    <t xml:space="preserve">Dit bedrag is in mindering gebracht op het bedrag per leerling van het PvE ABB. </t>
  </si>
  <si>
    <t>Tot die datum werd dit bedrag als onderdeel van het bedrag ABB toegekend</t>
  </si>
  <si>
    <r>
      <t xml:space="preserve">Bedrijfsgezondheidszorg: </t>
    </r>
    <r>
      <rPr>
        <sz val="10"/>
        <rFont val="Arial"/>
        <family val="2"/>
      </rPr>
      <t xml:space="preserve">De bedrijfsgezondheidszorg (BGZ) is met ingang van 1 januari </t>
    </r>
  </si>
  <si>
    <t>van</t>
  </si>
  <si>
    <t>en</t>
  </si>
  <si>
    <t>per leerling in het programma van eisen 'Overige uitgaven'.</t>
  </si>
  <si>
    <r>
      <t xml:space="preserve">Tussenschoolse opvang: </t>
    </r>
    <r>
      <rPr>
        <sz val="10"/>
        <rFont val="Arial"/>
        <family val="2"/>
      </rPr>
      <t xml:space="preserve">De tussenschoolse opvang is met ingang van 1 januari </t>
    </r>
  </si>
  <si>
    <t xml:space="preserve">en rond </t>
  </si>
  <si>
    <t xml:space="preserve">Hebt u vragen of opmerkingen, adviezen enzovoorts dan zijn we daar nieuwsgierig naar. </t>
  </si>
  <si>
    <t>Voor nadere informatie:</t>
  </si>
  <si>
    <t xml:space="preserve">vs </t>
  </si>
  <si>
    <t>De bekostiging van de materiële instandhouding voor een sbo is gebaseerd op de normen van de basisschool.</t>
  </si>
  <si>
    <t>Dat betekent dat de bekostiging volledig nodig is voor de sbo die ruim 5% van de leerlingen van het verband ingeschreven heeft.</t>
  </si>
  <si>
    <t>de coordinatie en dergelijke moeten immers ook bekostigd worden.</t>
  </si>
  <si>
    <t xml:space="preserve">zorgbedrag betaalt die er niet zijn. Daarover zal nader overleg moeten worden gevoerd met het SWV die in het zorgplan immers de </t>
  </si>
  <si>
    <t>besteding van de middelen moet verantwoorden.</t>
  </si>
  <si>
    <t xml:space="preserve">Bé Keizer, tel.: 0348-405251, e-mail: </t>
  </si>
  <si>
    <t xml:space="preserve">bkeizer@vosabb.nl </t>
  </si>
  <si>
    <t xml:space="preserve">Reinier Goedhart, tel.: 0348-405220, e-mail: </t>
  </si>
  <si>
    <t>rgoedhart@vosabb.nl</t>
  </si>
  <si>
    <t>2009/10</t>
  </si>
  <si>
    <t>2009 a</t>
  </si>
  <si>
    <t xml:space="preserve">In deze applicatie zijn de bedragen van de pve's voor 2009 verwerkt zoals die sinds okt. 2008 bekend zijn. </t>
  </si>
  <si>
    <t>Extra bekostiging materiële instandhouding a.g.v. toepassing peildatum</t>
  </si>
  <si>
    <t>Info over bekostigingsbron</t>
  </si>
  <si>
    <t>Totaal aantal leerlingen school plus nevenvestigingen</t>
  </si>
  <si>
    <t>2% lln van SWV voor deze school (incl. nevenv.)</t>
  </si>
  <si>
    <t>Maximaal overdraagbaar Zorgbedrag</t>
  </si>
  <si>
    <t>Aantal leerlingen boven de 2% bepaling</t>
  </si>
  <si>
    <t>Zorgbedrag basisschool</t>
  </si>
  <si>
    <t>Zorgbedrag Rijk</t>
  </si>
  <si>
    <t>Zorgbedrag van SWV</t>
  </si>
  <si>
    <t>maar ten hoogste:</t>
  </si>
  <si>
    <t>peildatum</t>
  </si>
  <si>
    <t>Omgerekend in bedrag per leerling</t>
  </si>
  <si>
    <t xml:space="preserve">2003 opgenomen in de MI-vergoeding. Het betreft in prijzen van 2009 een vast bedrag </t>
  </si>
  <si>
    <t xml:space="preserve">2006 opgenomen in de MI-vergoeding. Het betreft in prijzen van 2009 een vast bedrag </t>
  </si>
  <si>
    <t>Aantal basisschoolleerlingen SWV:</t>
  </si>
</sst>
</file>

<file path=xl/styles.xml><?xml version="1.0" encoding="utf-8"?>
<styleSheet xmlns="http://schemas.openxmlformats.org/spreadsheetml/2006/main">
  <numFmts count="5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€&quot;\ * #,##0_-;_-&quot;€&quot;\ * #,##0\-;_-&quot;€&quot;\ * &quot;-&quot;??_-;_-@_-"/>
    <numFmt numFmtId="173" formatCode="_-&quot;€&quot;\ * #,##0_-;[Red]_-&quot;€&quot;\ * #,##0\-;_-&quot;€&quot;\ * &quot;-&quot;??_-;_-@_-"/>
    <numFmt numFmtId="174" formatCode="&quot;€&quot;\ #,##0.00_-"/>
    <numFmt numFmtId="175" formatCode="&quot;€&quot;\ #,##0_-"/>
    <numFmt numFmtId="176" formatCode="#,##0_ ;\-#,##0\ "/>
    <numFmt numFmtId="177" formatCode="#,##0.00_ ;\-#,##0.00\ "/>
    <numFmt numFmtId="178" formatCode="0.0000"/>
    <numFmt numFmtId="179" formatCode="d\ mmmm\ yyyy"/>
    <numFmt numFmtId="180" formatCode="_-&quot;€&quot;\ * #,##0.00_-;_-&quot;€&quot;\ * #,##0.00\-;_-&quot;€&quot;\ * &quot;-&quot;_-;_-@_-"/>
    <numFmt numFmtId="181" formatCode="dd/mm/yy"/>
    <numFmt numFmtId="182" formatCode="_-&quot;€&quot;\ * #,##0.0_-;_-&quot;€&quot;\ * #,##0.0\-;_-&quot;€&quot;\ * &quot;-&quot;?_-;_-@_-"/>
    <numFmt numFmtId="183" formatCode="0.00;[Red]0.00"/>
    <numFmt numFmtId="184" formatCode="_-&quot;€&quot;\ * #,##0_-;_-&quot;€&quot;\ * #,##0\-;_-&quot;€&quot;\ * &quot;-&quot;?_-;_-@_-"/>
    <numFmt numFmtId="185" formatCode="0.0%"/>
    <numFmt numFmtId="186" formatCode="[$-413]dddd\ d\ mmmm\ yyyy"/>
    <numFmt numFmtId="187" formatCode="_-&quot;€&quot;\ * #,##0.0000_-;_-&quot;€&quot;\ * #,##0.0000\-;_-&quot;€&quot;\ * &quot;-&quot;????_-;_-@_-"/>
    <numFmt numFmtId="188" formatCode="0.00000"/>
    <numFmt numFmtId="189" formatCode="0.000000"/>
    <numFmt numFmtId="190" formatCode="0.000"/>
    <numFmt numFmtId="191" formatCode="0.0"/>
    <numFmt numFmtId="192" formatCode="0.000%"/>
    <numFmt numFmtId="193" formatCode="#,##0.000_ ;\-#,##0.000\ "/>
    <numFmt numFmtId="194" formatCode="#,##0.0_ ;\-#,##0.0\ "/>
    <numFmt numFmtId="195" formatCode="#,##0.0000_ ;\-#,##0.0000\ 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_-&quot;€&quot;\ * #,##0.000_-;_-&quot;€&quot;\ * #,##0.000\-;_-&quot;€&quot;\ * &quot;-&quot;??_-;_-@_-"/>
    <numFmt numFmtId="202" formatCode="_-&quot;€&quot;\ * #,##0.0_-;_-&quot;€&quot;\ * #,##0.0\-;_-&quot;€&quot;\ * &quot;-&quot;??_-;_-@_-"/>
    <numFmt numFmtId="203" formatCode="_-&quot;€&quot;\ * #,##0.0_-;_-&quot;€&quot;\ * #,##0.0\-;_-&quot;€&quot;\ * &quot;-&quot;_-;_-@_-"/>
    <numFmt numFmtId="204" formatCode="_-&quot;€&quot;\ * #,##0.000_-;_-&quot;€&quot;\ * #,##0.000\-;_-&quot;€&quot;\ * &quot;-&quot;_-;_-@_-"/>
    <numFmt numFmtId="205" formatCode="_-&quot;€&quot;\ * #,##0.0000_-;_-&quot;€&quot;\ * #,##0.0000\-;_-&quot;€&quot;\ * &quot;-&quot;_-;_-@_-"/>
    <numFmt numFmtId="206" formatCode="_-&quot;€&quot;\ * #,##0.00000_-;_-&quot;€&quot;\ * #,##0.00000\-;_-&quot;€&quot;\ * &quot;-&quot;_-;_-@_-"/>
    <numFmt numFmtId="207" formatCode="_-&quot;€&quot;\ * #,##0.000000_-;_-&quot;€&quot;\ * #,##0.000000\-;_-&quot;€&quot;\ * &quot;-&quot;_-;_-@_-"/>
    <numFmt numFmtId="208" formatCode="dd/mmm/yy"/>
    <numFmt numFmtId="209" formatCode="_-* #,##0.00000_-;_-* #,##0.00000\-;_-* &quot;-&quot;?????_-;_-@_-"/>
    <numFmt numFmtId="210" formatCode="d/mmm/yyyy"/>
  </numFmts>
  <fonts count="20">
    <font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8" fillId="2" borderId="3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16" fillId="2" borderId="3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10" fillId="2" borderId="3" xfId="0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left"/>
      <protection/>
    </xf>
    <xf numFmtId="0" fontId="10" fillId="4" borderId="0" xfId="0" applyFont="1" applyFill="1" applyBorder="1" applyAlignment="1" applyProtection="1">
      <alignment/>
      <protection/>
    </xf>
    <xf numFmtId="172" fontId="0" fillId="4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172" fontId="0" fillId="2" borderId="1" xfId="0" applyNumberFormat="1" applyFont="1" applyFill="1" applyBorder="1" applyAlignment="1" applyProtection="1">
      <alignment/>
      <protection/>
    </xf>
    <xf numFmtId="0" fontId="10" fillId="2" borderId="4" xfId="0" applyNumberFormat="1" applyFont="1" applyFill="1" applyBorder="1" applyAlignment="1" applyProtection="1" quotePrefix="1">
      <alignment horizontal="center"/>
      <protection/>
    </xf>
    <xf numFmtId="168" fontId="0" fillId="2" borderId="4" xfId="21" applyNumberFormat="1" applyFont="1" applyFill="1" applyBorder="1" applyAlignment="1" applyProtection="1">
      <alignment horizontal="left"/>
      <protection/>
    </xf>
    <xf numFmtId="168" fontId="9" fillId="2" borderId="4" xfId="21" applyNumberFormat="1" applyFont="1" applyFill="1" applyBorder="1" applyAlignment="1" applyProtection="1">
      <alignment horizontal="left"/>
      <protection/>
    </xf>
    <xf numFmtId="168" fontId="8" fillId="2" borderId="4" xfId="21" applyNumberFormat="1" applyFont="1" applyFill="1" applyBorder="1" applyAlignment="1" applyProtection="1">
      <alignment horizontal="left"/>
      <protection/>
    </xf>
    <xf numFmtId="168" fontId="10" fillId="2" borderId="4" xfId="21" applyNumberFormat="1" applyFont="1" applyFill="1" applyBorder="1" applyAlignment="1" applyProtection="1">
      <alignment horizontal="left"/>
      <protection/>
    </xf>
    <xf numFmtId="0" fontId="10" fillId="2" borderId="0" xfId="0" applyNumberFormat="1" applyFont="1" applyFill="1" applyBorder="1" applyAlignment="1" applyProtection="1" quotePrefix="1">
      <alignment horizontal="center"/>
      <protection/>
    </xf>
    <xf numFmtId="0" fontId="10" fillId="3" borderId="0" xfId="0" applyNumberFormat="1" applyFont="1" applyFill="1" applyBorder="1" applyAlignment="1" applyProtection="1" quotePrefix="1">
      <alignment horizontal="center"/>
      <protection/>
    </xf>
    <xf numFmtId="0" fontId="0" fillId="4" borderId="0" xfId="0" applyFont="1" applyFill="1" applyBorder="1" applyAlignment="1" applyProtection="1">
      <alignment horizontal="right"/>
      <protection/>
    </xf>
    <xf numFmtId="172" fontId="10" fillId="4" borderId="0" xfId="0" applyNumberFormat="1" applyFont="1" applyFill="1" applyBorder="1" applyAlignment="1" applyProtection="1" quotePrefix="1">
      <alignment horizontal="right"/>
      <protection/>
    </xf>
    <xf numFmtId="168" fontId="0" fillId="4" borderId="0" xfId="21" applyNumberFormat="1" applyFont="1" applyFill="1" applyBorder="1" applyAlignment="1" applyProtection="1">
      <alignment horizontal="left"/>
      <protection/>
    </xf>
    <xf numFmtId="168" fontId="9" fillId="4" borderId="0" xfId="21" applyNumberFormat="1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168" fontId="8" fillId="4" borderId="0" xfId="21" applyNumberFormat="1" applyFont="1" applyFill="1" applyBorder="1" applyAlignment="1" applyProtection="1">
      <alignment horizontal="left"/>
      <protection/>
    </xf>
    <xf numFmtId="168" fontId="10" fillId="4" borderId="0" xfId="21" applyNumberFormat="1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1" fontId="8" fillId="4" borderId="0" xfId="0" applyNumberFormat="1" applyFont="1" applyFill="1" applyBorder="1" applyAlignment="1" applyProtection="1">
      <alignment/>
      <protection/>
    </xf>
    <xf numFmtId="172" fontId="10" fillId="4" borderId="0" xfId="0" applyNumberFormat="1" applyFont="1" applyFill="1" applyBorder="1" applyAlignment="1" applyProtection="1">
      <alignment horizontal="left"/>
      <protection/>
    </xf>
    <xf numFmtId="170" fontId="0" fillId="4" borderId="0" xfId="21" applyNumberFormat="1" applyFont="1" applyFill="1" applyBorder="1" applyAlignment="1" applyProtection="1">
      <alignment horizontal="left"/>
      <protection/>
    </xf>
    <xf numFmtId="172" fontId="0" fillId="2" borderId="6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right"/>
      <protection/>
    </xf>
    <xf numFmtId="170" fontId="4" fillId="2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4" fontId="8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74" fontId="4" fillId="0" borderId="0" xfId="0" applyNumberFormat="1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left"/>
      <protection/>
    </xf>
    <xf numFmtId="170" fontId="4" fillId="4" borderId="0" xfId="0" applyNumberFormat="1" applyFont="1" applyFill="1" applyBorder="1" applyAlignment="1" applyProtection="1">
      <alignment/>
      <protection/>
    </xf>
    <xf numFmtId="180" fontId="4" fillId="4" borderId="0" xfId="0" applyNumberFormat="1" applyFont="1" applyFill="1" applyBorder="1" applyAlignment="1" applyProtection="1">
      <alignment horizontal="center"/>
      <protection/>
    </xf>
    <xf numFmtId="15" fontId="5" fillId="4" borderId="0" xfId="0" applyNumberFormat="1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 vertical="center" wrapText="1"/>
      <protection/>
    </xf>
    <xf numFmtId="0" fontId="7" fillId="4" borderId="0" xfId="0" applyFont="1" applyFill="1" applyBorder="1" applyAlignment="1" applyProtection="1">
      <alignment/>
      <protection/>
    </xf>
    <xf numFmtId="170" fontId="7" fillId="4" borderId="0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170" fontId="5" fillId="3" borderId="0" xfId="0" applyNumberFormat="1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170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/>
      <protection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70" fontId="4" fillId="3" borderId="0" xfId="0" applyNumberFormat="1" applyFont="1" applyFill="1" applyBorder="1" applyAlignment="1" applyProtection="1">
      <alignment/>
      <protection/>
    </xf>
    <xf numFmtId="172" fontId="14" fillId="4" borderId="0" xfId="0" applyNumberFormat="1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170" fontId="5" fillId="3" borderId="0" xfId="0" applyNumberFormat="1" applyFont="1" applyFill="1" applyBorder="1" applyAlignment="1" applyProtection="1">
      <alignment horizontal="right"/>
      <protection/>
    </xf>
    <xf numFmtId="170" fontId="5" fillId="4" borderId="0" xfId="0" applyNumberFormat="1" applyFont="1" applyFill="1" applyBorder="1" applyAlignment="1" applyProtection="1">
      <alignment horizontal="center"/>
      <protection/>
    </xf>
    <xf numFmtId="170" fontId="4" fillId="0" borderId="9" xfId="0" applyNumberFormat="1" applyFont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left"/>
      <protection/>
    </xf>
    <xf numFmtId="1" fontId="4" fillId="2" borderId="0" xfId="0" applyNumberFormat="1" applyFont="1" applyFill="1" applyBorder="1" applyAlignment="1" applyProtection="1">
      <alignment/>
      <protection/>
    </xf>
    <xf numFmtId="175" fontId="4" fillId="2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4" fontId="4" fillId="4" borderId="0" xfId="0" applyNumberFormat="1" applyFont="1" applyFill="1" applyBorder="1" applyAlignment="1" applyProtection="1">
      <alignment/>
      <protection/>
    </xf>
    <xf numFmtId="168" fontId="4" fillId="3" borderId="0" xfId="0" applyNumberFormat="1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11" fillId="0" borderId="3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16" fontId="4" fillId="4" borderId="0" xfId="0" applyNumberFormat="1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/>
      <protection/>
    </xf>
    <xf numFmtId="3" fontId="4" fillId="3" borderId="0" xfId="0" applyNumberFormat="1" applyFont="1" applyFill="1" applyBorder="1" applyAlignment="1" applyProtection="1">
      <alignment horizontal="center"/>
      <protection/>
    </xf>
    <xf numFmtId="181" fontId="4" fillId="2" borderId="0" xfId="0" applyNumberFormat="1" applyFont="1" applyFill="1" applyBorder="1" applyAlignment="1" applyProtection="1">
      <alignment horizontal="center"/>
      <protection locked="0"/>
    </xf>
    <xf numFmtId="9" fontId="0" fillId="4" borderId="0" xfId="0" applyNumberFormat="1" applyFont="1" applyFill="1" applyBorder="1" applyAlignment="1" applyProtection="1">
      <alignment horizontal="left"/>
      <protection/>
    </xf>
    <xf numFmtId="170" fontId="8" fillId="3" borderId="0" xfId="0" applyNumberFormat="1" applyFont="1" applyFill="1" applyBorder="1" applyAlignment="1" applyProtection="1">
      <alignment horizontal="left"/>
      <protection/>
    </xf>
    <xf numFmtId="208" fontId="10" fillId="3" borderId="0" xfId="0" applyNumberFormat="1" applyFont="1" applyFill="1" applyBorder="1" applyAlignment="1" applyProtection="1">
      <alignment horizontal="center"/>
      <protection/>
    </xf>
    <xf numFmtId="208" fontId="9" fillId="2" borderId="0" xfId="0" applyNumberFormat="1" applyFont="1" applyFill="1" applyBorder="1" applyAlignment="1" applyProtection="1">
      <alignment horizontal="right"/>
      <protection/>
    </xf>
    <xf numFmtId="208" fontId="0" fillId="2" borderId="0" xfId="0" applyNumberFormat="1" applyFont="1" applyFill="1" applyBorder="1" applyAlignment="1" applyProtection="1">
      <alignment/>
      <protection/>
    </xf>
    <xf numFmtId="170" fontId="0" fillId="3" borderId="0" xfId="21" applyNumberFormat="1" applyFont="1" applyFill="1" applyBorder="1" applyAlignment="1" applyProtection="1">
      <alignment horizontal="left"/>
      <protection/>
    </xf>
    <xf numFmtId="170" fontId="9" fillId="3" borderId="0" xfId="21" applyNumberFormat="1" applyFont="1" applyFill="1" applyBorder="1" applyAlignment="1" applyProtection="1">
      <alignment horizontal="left"/>
      <protection/>
    </xf>
    <xf numFmtId="170" fontId="9" fillId="4" borderId="0" xfId="0" applyNumberFormat="1" applyFont="1" applyFill="1" applyBorder="1" applyAlignment="1" applyProtection="1">
      <alignment/>
      <protection/>
    </xf>
    <xf numFmtId="170" fontId="8" fillId="4" borderId="0" xfId="21" applyNumberFormat="1" applyFont="1" applyFill="1" applyBorder="1" applyAlignment="1" applyProtection="1">
      <alignment horizontal="left"/>
      <protection/>
    </xf>
    <xf numFmtId="170" fontId="8" fillId="4" borderId="0" xfId="0" applyNumberFormat="1" applyFont="1" applyFill="1" applyBorder="1" applyAlignment="1" applyProtection="1">
      <alignment/>
      <protection/>
    </xf>
    <xf numFmtId="170" fontId="9" fillId="4" borderId="0" xfId="21" applyNumberFormat="1" applyFont="1" applyFill="1" applyBorder="1" applyAlignment="1" applyProtection="1">
      <alignment horizontal="left"/>
      <protection/>
    </xf>
    <xf numFmtId="170" fontId="10" fillId="3" borderId="0" xfId="21" applyNumberFormat="1" applyFont="1" applyFill="1" applyBorder="1" applyAlignment="1" applyProtection="1">
      <alignment horizontal="left"/>
      <protection/>
    </xf>
    <xf numFmtId="170" fontId="10" fillId="4" borderId="0" xfId="0" applyNumberFormat="1" applyFont="1" applyFill="1" applyBorder="1" applyAlignment="1" applyProtection="1">
      <alignment/>
      <protection/>
    </xf>
    <xf numFmtId="170" fontId="10" fillId="4" borderId="0" xfId="21" applyNumberFormat="1" applyFont="1" applyFill="1" applyBorder="1" applyAlignment="1" applyProtection="1">
      <alignment horizontal="left"/>
      <protection/>
    </xf>
    <xf numFmtId="0" fontId="8" fillId="4" borderId="0" xfId="0" applyFont="1" applyFill="1" applyAlignment="1" applyProtection="1">
      <alignment/>
      <protection/>
    </xf>
    <xf numFmtId="181" fontId="4" fillId="4" borderId="0" xfId="0" applyNumberFormat="1" applyFont="1" applyFill="1" applyBorder="1" applyAlignment="1" applyProtection="1">
      <alignment horizontal="center"/>
      <protection/>
    </xf>
    <xf numFmtId="185" fontId="0" fillId="4" borderId="0" xfId="0" applyNumberFormat="1" applyFont="1" applyFill="1" applyBorder="1" applyAlignment="1" applyProtection="1">
      <alignment/>
      <protection/>
    </xf>
    <xf numFmtId="185" fontId="0" fillId="4" borderId="0" xfId="0" applyNumberFormat="1" applyFont="1" applyFill="1" applyBorder="1" applyAlignment="1" applyProtection="1">
      <alignment/>
      <protection/>
    </xf>
    <xf numFmtId="185" fontId="0" fillId="4" borderId="0" xfId="21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208" fontId="0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67" fontId="0" fillId="0" borderId="0" xfId="0" applyNumberFormat="1" applyAlignment="1">
      <alignment/>
    </xf>
    <xf numFmtId="172" fontId="12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3" fillId="0" borderId="0" xfId="17" applyAlignment="1">
      <alignment/>
    </xf>
    <xf numFmtId="170" fontId="4" fillId="2" borderId="0" xfId="0" applyNumberFormat="1" applyFont="1" applyFill="1" applyAlignment="1" applyProtection="1">
      <alignment horizontal="left"/>
      <protection locked="0"/>
    </xf>
    <xf numFmtId="170" fontId="4" fillId="2" borderId="0" xfId="0" applyNumberFormat="1" applyFont="1" applyFill="1" applyBorder="1" applyAlignment="1" applyProtection="1">
      <alignment horizontal="left"/>
      <protection locked="0"/>
    </xf>
    <xf numFmtId="168" fontId="4" fillId="2" borderId="0" xfId="0" applyNumberFormat="1" applyFont="1" applyFill="1" applyAlignment="1" applyProtection="1">
      <alignment horizontal="left"/>
      <protection locked="0"/>
    </xf>
    <xf numFmtId="3" fontId="0" fillId="3" borderId="0" xfId="0" applyNumberFormat="1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Alignment="1" applyProtection="1">
      <alignment horizontal="center"/>
      <protection/>
    </xf>
    <xf numFmtId="4" fontId="0" fillId="3" borderId="0" xfId="0" applyNumberFormat="1" applyFont="1" applyFill="1" applyBorder="1" applyAlignment="1" applyProtection="1">
      <alignment horizontal="center"/>
      <protection/>
    </xf>
    <xf numFmtId="170" fontId="0" fillId="2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/>
      <protection/>
    </xf>
    <xf numFmtId="44" fontId="0" fillId="3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58</xdr:row>
      <xdr:rowOff>0</xdr:rowOff>
    </xdr:from>
    <xdr:to>
      <xdr:col>22</xdr:col>
      <xdr:colOff>133350</xdr:colOff>
      <xdr:row>58</xdr:row>
      <xdr:rowOff>0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4583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58</xdr:row>
      <xdr:rowOff>0</xdr:rowOff>
    </xdr:from>
    <xdr:to>
      <xdr:col>22</xdr:col>
      <xdr:colOff>133350</xdr:colOff>
      <xdr:row>58</xdr:row>
      <xdr:rowOff>0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458325"/>
          <a:ext cx="1971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0</xdr:rowOff>
    </xdr:from>
    <xdr:to>
      <xdr:col>22</xdr:col>
      <xdr:colOff>76200</xdr:colOff>
      <xdr:row>58</xdr:row>
      <xdr:rowOff>0</xdr:rowOff>
    </xdr:to>
    <xdr:pic>
      <xdr:nvPicPr>
        <xdr:cNvPr id="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94583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keizer@vosabb.nl" TargetMode="External" /><Relationship Id="rId2" Type="http://schemas.openxmlformats.org/officeDocument/2006/relationships/hyperlink" Target="mailto:rgoedhart@vosabb.n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9.421875" style="0" bestFit="1" customWidth="1"/>
    <col min="5" max="5" width="9.28125" style="0" bestFit="1" customWidth="1"/>
  </cols>
  <sheetData>
    <row r="2" spans="2:9" ht="15.75">
      <c r="B2" s="167" t="s">
        <v>98</v>
      </c>
      <c r="H2" s="167" t="s">
        <v>99</v>
      </c>
      <c r="I2" s="167" t="str">
        <f>+'londo 2009'!S4</f>
        <v>2009 a</v>
      </c>
    </row>
    <row r="3" ht="15.75">
      <c r="B3" s="167"/>
    </row>
    <row r="4" ht="12.75">
      <c r="B4" s="168" t="s">
        <v>100</v>
      </c>
    </row>
    <row r="5" ht="12.75">
      <c r="B5" s="169" t="s">
        <v>141</v>
      </c>
    </row>
    <row r="6" ht="12.75">
      <c r="B6" s="169" t="s">
        <v>101</v>
      </c>
    </row>
    <row r="7" ht="12.75">
      <c r="B7" s="169" t="s">
        <v>102</v>
      </c>
    </row>
    <row r="8" ht="12.75">
      <c r="B8" s="169" t="s">
        <v>103</v>
      </c>
    </row>
    <row r="9" ht="12.75">
      <c r="B9" s="169"/>
    </row>
    <row r="10" ht="12.75">
      <c r="B10" s="169" t="s">
        <v>104</v>
      </c>
    </row>
    <row r="11" ht="12.75">
      <c r="B11" s="169" t="s">
        <v>105</v>
      </c>
    </row>
    <row r="12" ht="12.75">
      <c r="B12" s="169"/>
    </row>
    <row r="13" ht="12.75">
      <c r="B13" t="s">
        <v>152</v>
      </c>
    </row>
    <row r="14" ht="12.75">
      <c r="B14" s="169"/>
    </row>
    <row r="15" ht="12.75">
      <c r="B15" s="168" t="s">
        <v>106</v>
      </c>
    </row>
    <row r="16" ht="12.75">
      <c r="B16" s="169" t="s">
        <v>107</v>
      </c>
    </row>
    <row r="17" ht="12.75">
      <c r="B17" s="169" t="s">
        <v>108</v>
      </c>
    </row>
    <row r="18" ht="12.75">
      <c r="B18" s="169" t="s">
        <v>109</v>
      </c>
    </row>
    <row r="19" ht="12.75">
      <c r="B19" s="171"/>
    </row>
    <row r="20" ht="12.75">
      <c r="B20" s="169" t="s">
        <v>110</v>
      </c>
    </row>
    <row r="21" ht="12.75">
      <c r="B21" s="169" t="s">
        <v>111</v>
      </c>
    </row>
    <row r="22" ht="12.75">
      <c r="B22" s="169" t="s">
        <v>112</v>
      </c>
    </row>
    <row r="23" ht="12.75">
      <c r="B23" s="169" t="s">
        <v>113</v>
      </c>
    </row>
    <row r="24" ht="12.75">
      <c r="B24" s="169"/>
    </row>
    <row r="25" ht="12.75">
      <c r="B25" s="169" t="s">
        <v>114</v>
      </c>
    </row>
    <row r="26" ht="12.75">
      <c r="B26" s="169" t="s">
        <v>115</v>
      </c>
    </row>
    <row r="27" ht="12.75">
      <c r="B27" s="169" t="s">
        <v>116</v>
      </c>
    </row>
    <row r="28" ht="12.75">
      <c r="B28" s="169" t="s">
        <v>117</v>
      </c>
    </row>
    <row r="29" ht="12.75">
      <c r="B29" s="169" t="s">
        <v>118</v>
      </c>
    </row>
    <row r="30" ht="12.75">
      <c r="B30" s="169" t="s">
        <v>119</v>
      </c>
    </row>
    <row r="31" ht="12.75">
      <c r="B31" s="169" t="s">
        <v>120</v>
      </c>
    </row>
    <row r="32" ht="12.75">
      <c r="B32" s="169" t="s">
        <v>121</v>
      </c>
    </row>
    <row r="33" ht="12.75">
      <c r="B33" s="169" t="s">
        <v>122</v>
      </c>
    </row>
    <row r="34" ht="12.75">
      <c r="B34" s="169" t="s">
        <v>142</v>
      </c>
    </row>
    <row r="35" ht="12.75">
      <c r="B35" s="169" t="s">
        <v>123</v>
      </c>
    </row>
    <row r="36" ht="12.75">
      <c r="B36" s="169" t="s">
        <v>124</v>
      </c>
    </row>
    <row r="37" ht="12.75">
      <c r="B37" s="169" t="s">
        <v>143</v>
      </c>
    </row>
    <row r="38" ht="12.75">
      <c r="B38" s="169"/>
    </row>
    <row r="39" ht="12.75">
      <c r="B39" s="169" t="s">
        <v>125</v>
      </c>
    </row>
    <row r="40" ht="12.75">
      <c r="B40" s="169" t="s">
        <v>144</v>
      </c>
    </row>
    <row r="41" ht="12.75">
      <c r="B41" s="169" t="s">
        <v>145</v>
      </c>
    </row>
    <row r="42" ht="12.75">
      <c r="B42" s="169"/>
    </row>
    <row r="43" ht="12.75">
      <c r="B43" s="168" t="s">
        <v>126</v>
      </c>
    </row>
    <row r="44" ht="12.75">
      <c r="B44" s="169" t="s">
        <v>127</v>
      </c>
    </row>
    <row r="45" ht="12.75">
      <c r="B45" s="169" t="s">
        <v>128</v>
      </c>
    </row>
    <row r="46" ht="12.75">
      <c r="B46" s="169"/>
    </row>
    <row r="47" ht="12.75">
      <c r="B47" s="168" t="s">
        <v>129</v>
      </c>
    </row>
    <row r="48" ht="12.75">
      <c r="B48" s="170" t="s">
        <v>130</v>
      </c>
    </row>
    <row r="49" ht="12.75">
      <c r="B49" s="170" t="s">
        <v>131</v>
      </c>
    </row>
    <row r="50" ht="12.75">
      <c r="B50" s="169"/>
    </row>
    <row r="51" ht="12.75">
      <c r="B51" s="168" t="s">
        <v>132</v>
      </c>
    </row>
    <row r="52" ht="12.75">
      <c r="B52" t="s">
        <v>165</v>
      </c>
    </row>
    <row r="53" spans="2:6" ht="12.75">
      <c r="B53" t="s">
        <v>133</v>
      </c>
      <c r="C53" s="172">
        <v>477.9</v>
      </c>
      <c r="D53" t="s">
        <v>134</v>
      </c>
      <c r="E53" s="172">
        <v>2.51</v>
      </c>
      <c r="F53" t="s">
        <v>135</v>
      </c>
    </row>
    <row r="55" ht="12.75">
      <c r="B55" s="168" t="s">
        <v>136</v>
      </c>
    </row>
    <row r="56" ht="12.75">
      <c r="B56" t="s">
        <v>166</v>
      </c>
    </row>
    <row r="57" spans="2:6" ht="12.75">
      <c r="B57" t="s">
        <v>133</v>
      </c>
      <c r="C57" s="172">
        <v>0</v>
      </c>
      <c r="D57" t="s">
        <v>137</v>
      </c>
      <c r="E57" s="172">
        <v>23.44</v>
      </c>
      <c r="F57" t="s">
        <v>135</v>
      </c>
    </row>
    <row r="58" ht="12.75">
      <c r="B58" s="169"/>
    </row>
    <row r="59" ht="12.75">
      <c r="B59" s="169"/>
    </row>
    <row r="60" ht="12.75">
      <c r="B60" s="169" t="s">
        <v>138</v>
      </c>
    </row>
    <row r="61" ht="12.75">
      <c r="B61" s="169" t="s">
        <v>139</v>
      </c>
    </row>
    <row r="62" spans="2:6" ht="12.75">
      <c r="B62" s="169" t="s">
        <v>146</v>
      </c>
      <c r="F62" s="175" t="s">
        <v>147</v>
      </c>
    </row>
    <row r="63" spans="2:6" ht="12.75">
      <c r="B63" s="169" t="s">
        <v>148</v>
      </c>
      <c r="F63" s="175" t="s">
        <v>149</v>
      </c>
    </row>
  </sheetData>
  <sheetProtection password="DE55" sheet="1" objects="1" scenarios="1"/>
  <hyperlinks>
    <hyperlink ref="F62" r:id="rId1" display="bkeizer@vosabb.nl "/>
    <hyperlink ref="F63" r:id="rId2" display="rgoedhart@vosabb.nl"/>
  </hyperlinks>
  <printOptions/>
  <pageMargins left="0.75" right="0.75" top="1" bottom="1" header="0.5" footer="0.5"/>
  <pageSetup horizontalDpi="600" verticalDpi="600" orientation="portrait" paperSize="9" scale="75" r:id="rId3"/>
  <headerFooter alignWithMargins="0">
    <oddHeader>&amp;L&amp;F&amp;R&amp;A</oddHeader>
    <oddFooter>&amp;Lgoedhart / keizer&amp;C&amp;D&amp;Rpagina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6"/>
  <dimension ref="B2:AD1281"/>
  <sheetViews>
    <sheetView showGridLines="0" tabSelected="1" zoomScale="85" zoomScaleNormal="85" workbookViewId="0" topLeftCell="A1">
      <selection activeCell="B2" sqref="B2"/>
    </sheetView>
  </sheetViews>
  <sheetFormatPr defaultColWidth="9.140625" defaultRowHeight="12.75"/>
  <cols>
    <col min="1" max="1" width="3.140625" style="4" customWidth="1"/>
    <col min="2" max="3" width="2.7109375" style="4" customWidth="1"/>
    <col min="4" max="4" width="42.421875" style="4" customWidth="1"/>
    <col min="5" max="5" width="2.7109375" style="4" customWidth="1"/>
    <col min="6" max="6" width="16.8515625" style="4" customWidth="1"/>
    <col min="7" max="7" width="2.7109375" style="4" customWidth="1"/>
    <col min="8" max="8" width="16.8515625" style="4" customWidth="1"/>
    <col min="9" max="13" width="2.7109375" style="4" customWidth="1"/>
    <col min="14" max="14" width="43.00390625" style="4" customWidth="1"/>
    <col min="15" max="15" width="6.7109375" style="4" customWidth="1"/>
    <col min="16" max="16" width="2.7109375" style="4" customWidth="1"/>
    <col min="17" max="17" width="16.8515625" style="4" customWidth="1"/>
    <col min="18" max="18" width="2.7109375" style="4" customWidth="1"/>
    <col min="19" max="19" width="16.8515625" style="4" customWidth="1"/>
    <col min="20" max="20" width="2.7109375" style="4" customWidth="1"/>
    <col min="21" max="21" width="6.7109375" style="4" customWidth="1"/>
    <col min="22" max="22" width="1.8515625" style="4" customWidth="1"/>
    <col min="23" max="23" width="2.7109375" style="4" customWidth="1"/>
    <col min="24" max="16384" width="9.140625" style="4" customWidth="1"/>
  </cols>
  <sheetData>
    <row r="1" ht="12.75" customHeight="1" thickBot="1"/>
    <row r="2" spans="2:23" ht="12.75">
      <c r="B2" s="18"/>
      <c r="C2" s="2"/>
      <c r="D2" s="23"/>
      <c r="E2" s="23"/>
      <c r="F2" s="24"/>
      <c r="G2" s="23"/>
      <c r="H2" s="24"/>
      <c r="I2" s="24"/>
      <c r="J2" s="3"/>
      <c r="K2" s="7"/>
      <c r="L2" s="18"/>
      <c r="M2" s="2"/>
      <c r="N2" s="2"/>
      <c r="O2" s="2"/>
      <c r="P2" s="2"/>
      <c r="Q2" s="46"/>
      <c r="R2" s="2"/>
      <c r="S2" s="46"/>
      <c r="T2" s="2"/>
      <c r="U2" s="2"/>
      <c r="V2" s="2"/>
      <c r="W2" s="3"/>
    </row>
    <row r="3" spans="2:23" ht="12.75">
      <c r="B3" s="5"/>
      <c r="C3" s="7"/>
      <c r="D3" s="10"/>
      <c r="E3" s="10"/>
      <c r="F3" s="12"/>
      <c r="G3" s="10"/>
      <c r="H3" s="12"/>
      <c r="I3" s="12"/>
      <c r="J3" s="8"/>
      <c r="K3" s="7"/>
      <c r="L3" s="5"/>
      <c r="M3" s="7"/>
      <c r="N3" s="7"/>
      <c r="O3" s="7"/>
      <c r="P3" s="7"/>
      <c r="Q3" s="39"/>
      <c r="R3" s="7"/>
      <c r="S3" s="39"/>
      <c r="T3" s="7"/>
      <c r="U3" s="7"/>
      <c r="V3" s="7"/>
      <c r="W3" s="8"/>
    </row>
    <row r="4" spans="2:23" ht="18">
      <c r="B4" s="26"/>
      <c r="C4" s="61" t="s">
        <v>90</v>
      </c>
      <c r="D4" s="7"/>
      <c r="E4" s="7"/>
      <c r="F4" s="7"/>
      <c r="G4" s="7"/>
      <c r="H4" s="7"/>
      <c r="I4" s="7"/>
      <c r="J4" s="8"/>
      <c r="L4" s="26"/>
      <c r="M4" s="61" t="s">
        <v>1</v>
      </c>
      <c r="N4" s="7"/>
      <c r="O4" s="7"/>
      <c r="P4" s="7"/>
      <c r="Q4" s="39"/>
      <c r="R4" s="174" t="s">
        <v>140</v>
      </c>
      <c r="S4" s="173" t="s">
        <v>151</v>
      </c>
      <c r="T4" s="7"/>
      <c r="U4" s="7"/>
      <c r="V4" s="7"/>
      <c r="W4" s="8"/>
    </row>
    <row r="5" spans="2:23" ht="12.75">
      <c r="B5" s="5"/>
      <c r="C5" s="7"/>
      <c r="D5" s="6"/>
      <c r="E5" s="6"/>
      <c r="F5" s="9"/>
      <c r="G5" s="6"/>
      <c r="H5" s="7"/>
      <c r="I5" s="7"/>
      <c r="J5" s="8"/>
      <c r="L5" s="5"/>
      <c r="M5" s="7"/>
      <c r="N5" s="7"/>
      <c r="O5" s="7"/>
      <c r="P5" s="7"/>
      <c r="Q5" s="39"/>
      <c r="R5" s="7"/>
      <c r="S5" s="39"/>
      <c r="T5" s="7"/>
      <c r="U5" s="7"/>
      <c r="V5" s="7"/>
      <c r="W5" s="8"/>
    </row>
    <row r="6" spans="2:23" ht="12.75">
      <c r="B6" s="5"/>
      <c r="C6" s="7"/>
      <c r="D6" s="7"/>
      <c r="E6" s="7"/>
      <c r="F6" s="9"/>
      <c r="G6" s="7"/>
      <c r="H6" s="11"/>
      <c r="I6" s="11"/>
      <c r="J6" s="8"/>
      <c r="L6" s="5"/>
      <c r="M6" s="7"/>
      <c r="N6" s="7"/>
      <c r="O6" s="7"/>
      <c r="P6" s="7"/>
      <c r="Q6" s="39"/>
      <c r="R6" s="7"/>
      <c r="S6" s="39"/>
      <c r="T6" s="7"/>
      <c r="U6" s="7"/>
      <c r="V6" s="7"/>
      <c r="W6" s="8"/>
    </row>
    <row r="7" spans="2:23" ht="12.75">
      <c r="B7" s="5"/>
      <c r="C7" s="7"/>
      <c r="D7" s="7"/>
      <c r="E7" s="7"/>
      <c r="F7" s="10"/>
      <c r="G7" s="7"/>
      <c r="H7" s="11"/>
      <c r="I7" s="11"/>
      <c r="J7" s="8"/>
      <c r="L7" s="5"/>
      <c r="M7" s="7"/>
      <c r="N7" s="7"/>
      <c r="O7" s="7"/>
      <c r="P7" s="7"/>
      <c r="Q7" s="39"/>
      <c r="R7" s="7"/>
      <c r="S7" s="39"/>
      <c r="T7" s="7"/>
      <c r="U7" s="7"/>
      <c r="V7" s="7"/>
      <c r="W7" s="8"/>
    </row>
    <row r="8" spans="2:23" ht="12.75">
      <c r="B8" s="5"/>
      <c r="C8" s="7"/>
      <c r="D8" s="10" t="s">
        <v>74</v>
      </c>
      <c r="E8" s="10"/>
      <c r="F8" s="25">
        <f>tab!F11</f>
        <v>2009</v>
      </c>
      <c r="G8" s="10"/>
      <c r="H8" s="25">
        <f>F8</f>
        <v>2009</v>
      </c>
      <c r="I8" s="12"/>
      <c r="J8" s="8"/>
      <c r="L8" s="5"/>
      <c r="M8" s="7"/>
      <c r="N8" s="37" t="s">
        <v>74</v>
      </c>
      <c r="O8" s="38"/>
      <c r="P8" s="38"/>
      <c r="Q8" s="53">
        <f>tab!F11</f>
        <v>2009</v>
      </c>
      <c r="R8" s="38"/>
      <c r="S8" s="53">
        <f>Q8</f>
        <v>2009</v>
      </c>
      <c r="T8" s="38"/>
      <c r="U8" s="7"/>
      <c r="V8" s="7"/>
      <c r="W8" s="8"/>
    </row>
    <row r="9" spans="2:23" ht="12.75">
      <c r="B9" s="5"/>
      <c r="C9" s="7"/>
      <c r="D9" s="10" t="s">
        <v>2</v>
      </c>
      <c r="E9" s="10"/>
      <c r="F9" s="147">
        <f>tab!F13</f>
        <v>39722</v>
      </c>
      <c r="G9" s="148"/>
      <c r="H9" s="147">
        <f>F17</f>
        <v>39845</v>
      </c>
      <c r="I9" s="12"/>
      <c r="J9" s="8"/>
      <c r="L9" s="5"/>
      <c r="M9" s="7"/>
      <c r="N9" s="10" t="s">
        <v>2</v>
      </c>
      <c r="O9" s="7"/>
      <c r="P9" s="7"/>
      <c r="Q9" s="147">
        <f>tab!F13</f>
        <v>39722</v>
      </c>
      <c r="R9" s="149"/>
      <c r="S9" s="147">
        <f>F17</f>
        <v>39845</v>
      </c>
      <c r="T9" s="7"/>
      <c r="U9" s="52"/>
      <c r="V9" s="52"/>
      <c r="W9" s="47"/>
    </row>
    <row r="10" spans="2:23" ht="12.75">
      <c r="B10" s="5"/>
      <c r="C10" s="7"/>
      <c r="D10" s="10"/>
      <c r="E10" s="10"/>
      <c r="F10" s="12"/>
      <c r="G10" s="10"/>
      <c r="H10" s="12"/>
      <c r="I10" s="12"/>
      <c r="J10" s="8"/>
      <c r="L10" s="5"/>
      <c r="M10" s="7"/>
      <c r="N10" s="10"/>
      <c r="O10" s="7"/>
      <c r="P10" s="7"/>
      <c r="Q10" s="12"/>
      <c r="R10" s="7"/>
      <c r="S10" s="12"/>
      <c r="T10" s="7"/>
      <c r="U10" s="52"/>
      <c r="V10" s="52"/>
      <c r="W10" s="47"/>
    </row>
    <row r="11" spans="2:23" ht="12.75">
      <c r="B11" s="5"/>
      <c r="C11" s="31"/>
      <c r="D11" s="31"/>
      <c r="E11" s="31"/>
      <c r="F11" s="30"/>
      <c r="G11" s="31"/>
      <c r="H11" s="30"/>
      <c r="I11" s="30"/>
      <c r="J11" s="8"/>
      <c r="L11" s="5"/>
      <c r="M11" s="29"/>
      <c r="N11" s="54"/>
      <c r="O11" s="27"/>
      <c r="P11" s="27"/>
      <c r="Q11" s="43"/>
      <c r="R11" s="27"/>
      <c r="S11" s="55"/>
      <c r="T11" s="27"/>
      <c r="U11" s="31"/>
      <c r="V11" s="31"/>
      <c r="W11" s="8"/>
    </row>
    <row r="12" spans="2:23" ht="12.75">
      <c r="B12" s="5"/>
      <c r="C12" s="31"/>
      <c r="D12" s="27" t="s">
        <v>14</v>
      </c>
      <c r="E12" s="31"/>
      <c r="F12" s="44" t="s">
        <v>4</v>
      </c>
      <c r="G12" s="45"/>
      <c r="H12" s="44"/>
      <c r="I12" s="30"/>
      <c r="J12" s="8"/>
      <c r="L12" s="13"/>
      <c r="M12" s="29"/>
      <c r="N12" s="29" t="s">
        <v>0</v>
      </c>
      <c r="O12" s="27"/>
      <c r="P12" s="27"/>
      <c r="Q12" s="43"/>
      <c r="R12" s="27"/>
      <c r="S12" s="55"/>
      <c r="T12" s="27"/>
      <c r="U12" s="31"/>
      <c r="V12" s="31"/>
      <c r="W12" s="8"/>
    </row>
    <row r="13" spans="2:23" ht="12.75">
      <c r="B13" s="5"/>
      <c r="C13" s="31"/>
      <c r="D13" s="27" t="s">
        <v>15</v>
      </c>
      <c r="E13" s="31"/>
      <c r="F13" s="44" t="s">
        <v>5</v>
      </c>
      <c r="G13" s="45"/>
      <c r="H13" s="44"/>
      <c r="I13" s="30"/>
      <c r="J13" s="8"/>
      <c r="L13" s="13"/>
      <c r="M13" s="29"/>
      <c r="N13" s="54"/>
      <c r="O13" s="27"/>
      <c r="P13" s="27"/>
      <c r="Q13" s="43"/>
      <c r="R13" s="27"/>
      <c r="S13" s="55"/>
      <c r="T13" s="27"/>
      <c r="U13" s="31"/>
      <c r="V13" s="31"/>
      <c r="W13" s="8"/>
    </row>
    <row r="14" spans="2:23" ht="12.75">
      <c r="B14" s="5"/>
      <c r="C14" s="31"/>
      <c r="D14" s="31"/>
      <c r="E14" s="31"/>
      <c r="F14" s="30"/>
      <c r="G14" s="31"/>
      <c r="H14" s="30"/>
      <c r="I14" s="30"/>
      <c r="J14" s="8"/>
      <c r="L14" s="13"/>
      <c r="M14" s="31"/>
      <c r="N14" s="29" t="s">
        <v>19</v>
      </c>
      <c r="O14" s="31"/>
      <c r="P14" s="31"/>
      <c r="Q14" s="113"/>
      <c r="R14" s="31"/>
      <c r="S14" s="43" t="s">
        <v>20</v>
      </c>
      <c r="T14" s="31"/>
      <c r="U14" s="31"/>
      <c r="V14" s="31"/>
      <c r="W14" s="8"/>
    </row>
    <row r="15" spans="2:23" ht="12.75">
      <c r="B15" s="5"/>
      <c r="C15" s="7"/>
      <c r="D15" s="7"/>
      <c r="E15" s="7"/>
      <c r="F15" s="12"/>
      <c r="G15" s="7"/>
      <c r="H15" s="12"/>
      <c r="I15" s="12"/>
      <c r="J15" s="8"/>
      <c r="L15" s="5"/>
      <c r="M15" s="31"/>
      <c r="N15" s="31" t="s">
        <v>21</v>
      </c>
      <c r="O15" s="31"/>
      <c r="P15" s="31"/>
      <c r="Q15" s="43"/>
      <c r="R15" s="31"/>
      <c r="S15" s="43"/>
      <c r="T15" s="31"/>
      <c r="U15" s="31"/>
      <c r="V15" s="31"/>
      <c r="W15" s="8"/>
    </row>
    <row r="16" spans="2:23" ht="12.75">
      <c r="B16" s="5"/>
      <c r="C16" s="29"/>
      <c r="D16" s="109"/>
      <c r="E16" s="31"/>
      <c r="F16" s="109"/>
      <c r="G16" s="31"/>
      <c r="H16" s="109"/>
      <c r="I16" s="31"/>
      <c r="J16" s="8"/>
      <c r="L16" s="5"/>
      <c r="M16" s="31"/>
      <c r="N16" s="31" t="s">
        <v>22</v>
      </c>
      <c r="O16" s="31"/>
      <c r="P16" s="31"/>
      <c r="Q16" s="150">
        <f>IF('londo 2009'!F22=0,0,(IF('londo 2009'!F$26=0,(+tab!$I21+(tab!$J21*'londo 2009'!F$42)),(('londo 2009'!F$49*tab!$I21)+((tab!$J21*'londo 2009'!F$43)+(tab!$J21*'londo 2009'!F$44)+(tab!$J21*'londo 2009'!F$45)+(tab!$J21*'londo 2009'!F$46))))))</f>
        <v>23425.9</v>
      </c>
      <c r="R16" s="108"/>
      <c r="S16" s="150">
        <f>IF('londo 2009'!H22=0,0,(IF('londo 2009'!H$26=0,(+tab!$I21+(tab!$J21*'londo 2009'!H$42)),(('londo 2009'!H$49*tab!$I21)+((tab!$J21*'londo 2009'!H$43)+(tab!$J21*'londo 2009'!H$44)+(tab!$J21*'londo 2009'!H$45)+(tab!$J21*'londo 2009'!H$46))))))</f>
        <v>25418.2</v>
      </c>
      <c r="T16" s="31"/>
      <c r="U16" s="56"/>
      <c r="V16" s="56"/>
      <c r="W16" s="8"/>
    </row>
    <row r="17" spans="2:23" ht="12.75">
      <c r="B17" s="5"/>
      <c r="C17" s="29"/>
      <c r="D17" s="114" t="s">
        <v>3</v>
      </c>
      <c r="E17" s="114"/>
      <c r="F17" s="165">
        <v>39845</v>
      </c>
      <c r="G17" s="27"/>
      <c r="H17" s="109"/>
      <c r="I17" s="31"/>
      <c r="J17" s="8"/>
      <c r="L17" s="5"/>
      <c r="M17" s="31"/>
      <c r="N17" s="31" t="s">
        <v>23</v>
      </c>
      <c r="O17" s="31"/>
      <c r="P17" s="31"/>
      <c r="Q17" s="150">
        <f>IF('londo 2009'!F22=0,0,(IF('londo 2009'!F$26=0,(+tab!$I22+(tab!$J22*'londo 2009'!F$42)),(('londo 2009'!F$49*tab!$I22)+((tab!$J22*'londo 2009'!F$43)+(tab!$J22*'londo 2009'!F$44)+(tab!$J22*'londo 2009'!F$45)+(tab!$J22*'londo 2009'!F$46))))))</f>
        <v>736.25</v>
      </c>
      <c r="R17" s="108"/>
      <c r="S17" s="150">
        <f>IF('londo 2009'!H22=0,0,(IF('londo 2009'!H$26=0,(+tab!$I22+(tab!$J22*'londo 2009'!H$42)),(('londo 2009'!H$49*tab!$I22)+((tab!$J22*'londo 2009'!H$43)+(tab!$J22*'londo 2009'!H$44)+(tab!$J22*'londo 2009'!H$45)+(tab!$J22*'londo 2009'!H$46))))))</f>
        <v>798.6</v>
      </c>
      <c r="T17" s="31"/>
      <c r="U17" s="56"/>
      <c r="V17" s="56"/>
      <c r="W17" s="48"/>
    </row>
    <row r="18" spans="2:23" ht="12.75">
      <c r="B18" s="5"/>
      <c r="C18" s="31"/>
      <c r="D18" s="31"/>
      <c r="E18" s="31"/>
      <c r="F18" s="30"/>
      <c r="G18" s="31"/>
      <c r="H18" s="30"/>
      <c r="I18" s="30"/>
      <c r="J18" s="8"/>
      <c r="L18" s="5"/>
      <c r="M18" s="31"/>
      <c r="N18" s="31" t="s">
        <v>24</v>
      </c>
      <c r="O18" s="31"/>
      <c r="P18" s="31"/>
      <c r="Q18" s="150">
        <f>IF('londo 2009'!F22=0,0,(IF('londo 2009'!F$26=0,(+tab!$I23+(tab!$J23*'londo 2009'!F$42)),(('londo 2009'!F$49*tab!$I23)+((tab!$J23*'londo 2009'!F$43)+(tab!$J23*'londo 2009'!F$44)+(tab!$J23*'londo 2009'!F$45)+(tab!$J23*'londo 2009'!F$46))))))</f>
        <v>29463</v>
      </c>
      <c r="R18" s="108"/>
      <c r="S18" s="150">
        <f>IF('londo 2009'!H22=0,0,(IF('londo 2009'!H$26=0,(+tab!$I23+(tab!$J23*'londo 2009'!H$42)),(('londo 2009'!H$49*tab!$I23)+((tab!$J23*'londo 2009'!H$43)+(tab!$J23*'londo 2009'!H$44)+(tab!$J23*'londo 2009'!H$45)+(tab!$J23*'londo 2009'!H$46))))))</f>
        <v>32116.5</v>
      </c>
      <c r="T18" s="31"/>
      <c r="U18" s="56"/>
      <c r="V18" s="56"/>
      <c r="W18" s="48"/>
    </row>
    <row r="19" spans="2:23" ht="12.75">
      <c r="B19" s="5"/>
      <c r="J19" s="8"/>
      <c r="L19" s="5"/>
      <c r="M19" s="40"/>
      <c r="N19" s="40" t="s">
        <v>54</v>
      </c>
      <c r="O19" s="40"/>
      <c r="P19" s="40"/>
      <c r="Q19" s="151">
        <f>SUM(Q16:Q18)</f>
        <v>53625.15</v>
      </c>
      <c r="R19" s="152"/>
      <c r="S19" s="151">
        <f>SUM(S16:S18)</f>
        <v>58333.3</v>
      </c>
      <c r="T19" s="40"/>
      <c r="U19" s="57"/>
      <c r="V19" s="57"/>
      <c r="W19" s="48"/>
    </row>
    <row r="20" spans="2:23" ht="12.75">
      <c r="B20" s="5"/>
      <c r="C20" s="114"/>
      <c r="D20" s="114"/>
      <c r="E20" s="114"/>
      <c r="F20" s="114"/>
      <c r="G20" s="114"/>
      <c r="H20" s="114"/>
      <c r="I20" s="114"/>
      <c r="J20" s="8"/>
      <c r="L20" s="35"/>
      <c r="M20" s="31"/>
      <c r="N20" s="58"/>
      <c r="O20" s="29"/>
      <c r="P20" s="29"/>
      <c r="Q20" s="153"/>
      <c r="R20" s="154"/>
      <c r="S20" s="153"/>
      <c r="T20" s="29"/>
      <c r="U20" s="59"/>
      <c r="V20" s="59"/>
      <c r="W20" s="49"/>
    </row>
    <row r="21" spans="2:23" ht="12.75">
      <c r="B21" s="5"/>
      <c r="C21" s="114"/>
      <c r="D21" s="159" t="s">
        <v>6</v>
      </c>
      <c r="E21" s="114"/>
      <c r="F21" s="114"/>
      <c r="G21" s="114"/>
      <c r="H21" s="114"/>
      <c r="I21" s="114"/>
      <c r="J21" s="8"/>
      <c r="L21" s="5"/>
      <c r="M21" s="31"/>
      <c r="N21" s="31" t="s">
        <v>51</v>
      </c>
      <c r="O21" s="31"/>
      <c r="P21" s="31"/>
      <c r="Q21" s="155"/>
      <c r="R21" s="108"/>
      <c r="S21" s="155"/>
      <c r="T21" s="31"/>
      <c r="U21" s="60"/>
      <c r="V21" s="60"/>
      <c r="W21" s="50"/>
    </row>
    <row r="22" spans="2:23" ht="12.75">
      <c r="B22" s="5"/>
      <c r="C22" s="31"/>
      <c r="D22" s="27" t="s">
        <v>93</v>
      </c>
      <c r="E22" s="27"/>
      <c r="F22" s="20">
        <v>180</v>
      </c>
      <c r="G22" s="27"/>
      <c r="H22" s="20">
        <v>190</v>
      </c>
      <c r="I22" s="33"/>
      <c r="J22" s="8"/>
      <c r="L22" s="5"/>
      <c r="M22" s="31"/>
      <c r="N22" s="31" t="s">
        <v>26</v>
      </c>
      <c r="O22" s="31"/>
      <c r="P22" s="31"/>
      <c r="Q22" s="150">
        <f>IF('londo 2009'!F22=0,0,(IF('londo 2009'!F$26=0,(+tab!$I25+(tab!$J25*'londo 2009'!F$42)),(('londo 2009'!F$49*tab!$I25)+((tab!$J25*'londo 2009'!F$43)+(tab!$J25*'londo 2009'!F$44)+(tab!$J25*'londo 2009'!F$45)+(tab!$J25*'londo 2009'!F$46))))))</f>
        <v>2451.0899999999997</v>
      </c>
      <c r="R22" s="108"/>
      <c r="S22" s="150">
        <f>IF('londo 2009'!H22=0,0,(IF('londo 2009'!H$26=0,(+tab!$I25+(tab!$J25*'londo 2009'!H$42)),(('londo 2009'!H$49*tab!$I25)+((tab!$J25*'londo 2009'!H$43)+(tab!$J25*'londo 2009'!H$44)+(tab!$J25*'londo 2009'!H$45)+(tab!$J25*'londo 2009'!H$46))))))</f>
        <v>2664.24</v>
      </c>
      <c r="T22" s="31"/>
      <c r="U22" s="56"/>
      <c r="V22" s="56"/>
      <c r="W22" s="51"/>
    </row>
    <row r="23" spans="2:23" ht="12.75">
      <c r="B23" s="5"/>
      <c r="C23" s="114"/>
      <c r="D23" s="114"/>
      <c r="E23" s="114"/>
      <c r="F23" s="114"/>
      <c r="G23" s="114"/>
      <c r="H23" s="114"/>
      <c r="I23" s="114"/>
      <c r="J23" s="8"/>
      <c r="L23" s="5"/>
      <c r="M23" s="29"/>
      <c r="N23" s="31" t="s">
        <v>27</v>
      </c>
      <c r="O23" s="31"/>
      <c r="P23" s="31"/>
      <c r="Q23" s="150">
        <f>IF('londo 2009'!F22=0,0,(IF('londo 2009'!F$26=0,(+tab!$I26+(tab!$J26*'londo 2009'!F$42)),(('londo 2009'!F$49*tab!$I26)+((tab!$J26*'londo 2009'!F$43)+(tab!$J26*'londo 2009'!F$44)+(tab!$J26*'londo 2009'!F$45)+(tab!$J26*'londo 2009'!F$46))))))</f>
        <v>9915.01</v>
      </c>
      <c r="R23" s="108"/>
      <c r="S23" s="150">
        <f>IF('londo 2009'!H22=0,0,(IF('londo 2009'!H$26=0,(+tab!$I26+(tab!$J26*'londo 2009'!H$42)),(('londo 2009'!H$49*tab!$I26)+((tab!$J26*'londo 2009'!H$43)+(tab!$J26*'londo 2009'!H$44)+(tab!$J26*'londo 2009'!H$45)+(tab!$J26*'londo 2009'!H$46))))))</f>
        <v>10805.31</v>
      </c>
      <c r="T23" s="31"/>
      <c r="U23" s="56"/>
      <c r="V23" s="56"/>
      <c r="W23" s="48"/>
    </row>
    <row r="24" spans="2:23" ht="12.75">
      <c r="B24" s="5"/>
      <c r="C24" s="114"/>
      <c r="D24" s="40" t="s">
        <v>92</v>
      </c>
      <c r="E24" s="114"/>
      <c r="F24" s="114"/>
      <c r="G24" s="114"/>
      <c r="H24" s="114"/>
      <c r="I24" s="114"/>
      <c r="J24" s="8"/>
      <c r="L24" s="13"/>
      <c r="M24" s="31"/>
      <c r="N24" s="31" t="s">
        <v>28</v>
      </c>
      <c r="O24" s="31"/>
      <c r="P24" s="31"/>
      <c r="Q24" s="150">
        <f>IF('londo 2009'!F22=0,0,(IF('londo 2009'!F$26=0,(+tab!$I27+(tab!$J27*'londo 2009'!F$42)),(('londo 2009'!F$49*tab!$I27)+((tab!$J27*'londo 2009'!F$43)+(tab!$J27*'londo 2009'!F$44)+(tab!$J27*'londo 2009'!F$45)+(tab!$J27*'londo 2009'!F$46))))))</f>
        <v>714.8299999999999</v>
      </c>
      <c r="R24" s="108"/>
      <c r="S24" s="150">
        <f>IF('londo 2009'!H22=0,0,(IF('londo 2009'!H$26=0,(+tab!$I27+(tab!$J27*'londo 2009'!H$42)),(('londo 2009'!H$49*tab!$I27)+((tab!$J27*'londo 2009'!H$43)+(tab!$J27*'londo 2009'!H$44)+(tab!$J27*'londo 2009'!H$45)+(tab!$J27*'londo 2009'!H$46))))))</f>
        <v>775.73</v>
      </c>
      <c r="T24" s="31"/>
      <c r="U24" s="56"/>
      <c r="V24" s="56"/>
      <c r="W24" s="48"/>
    </row>
    <row r="25" spans="2:23" ht="12.75">
      <c r="B25" s="5"/>
      <c r="C25" s="29"/>
      <c r="D25" s="164" t="s">
        <v>72</v>
      </c>
      <c r="E25" s="31"/>
      <c r="F25" s="22">
        <f>IF(F26=0,0,(IF(F22&lt;(F26+F27+F28),(F26+F27+F28),F22-(F26+F27+F28))))</f>
        <v>0</v>
      </c>
      <c r="G25" s="31"/>
      <c r="H25" s="22">
        <f>IF(H26=0,0,(IF(H22&lt;(H26+H27+H28),(H26+H27+H28),H22-(H26+H27+H28))))</f>
        <v>0</v>
      </c>
      <c r="I25" s="31"/>
      <c r="J25" s="8"/>
      <c r="L25" s="5"/>
      <c r="M25" s="40"/>
      <c r="N25" s="40" t="s">
        <v>55</v>
      </c>
      <c r="O25" s="40"/>
      <c r="P25" s="40"/>
      <c r="Q25" s="151">
        <f>SUM(Q22:Q24)</f>
        <v>13080.93</v>
      </c>
      <c r="R25" s="152"/>
      <c r="S25" s="151">
        <f>SUM(S22:S24)</f>
        <v>14245.279999999999</v>
      </c>
      <c r="T25" s="40"/>
      <c r="U25" s="57"/>
      <c r="V25" s="57"/>
      <c r="W25" s="48"/>
    </row>
    <row r="26" spans="2:23" ht="12.75">
      <c r="B26" s="5"/>
      <c r="C26" s="29"/>
      <c r="D26" s="45" t="s">
        <v>87</v>
      </c>
      <c r="E26" s="31"/>
      <c r="F26" s="20">
        <v>0</v>
      </c>
      <c r="G26" s="31"/>
      <c r="H26" s="20">
        <v>0</v>
      </c>
      <c r="I26" s="31"/>
      <c r="J26" s="8"/>
      <c r="L26" s="35"/>
      <c r="M26" s="31"/>
      <c r="N26" s="54"/>
      <c r="O26" s="29"/>
      <c r="P26" s="29"/>
      <c r="Q26" s="153"/>
      <c r="R26" s="154"/>
      <c r="S26" s="153"/>
      <c r="T26" s="29"/>
      <c r="U26" s="59"/>
      <c r="V26" s="59"/>
      <c r="W26" s="49"/>
    </row>
    <row r="27" spans="2:23" ht="12.75">
      <c r="B27" s="5"/>
      <c r="C27" s="29"/>
      <c r="D27" s="45" t="s">
        <v>88</v>
      </c>
      <c r="E27" s="31"/>
      <c r="F27" s="20">
        <v>0</v>
      </c>
      <c r="G27" s="31"/>
      <c r="H27" s="20">
        <v>0</v>
      </c>
      <c r="I27" s="31"/>
      <c r="J27" s="8"/>
      <c r="L27" s="5"/>
      <c r="M27" s="40"/>
      <c r="N27" s="40" t="s">
        <v>29</v>
      </c>
      <c r="O27" s="40"/>
      <c r="P27" s="40"/>
      <c r="Q27" s="150">
        <f>IF('londo 2009'!F22=0,0,(IF('londo 2009'!F$26=0,(+tab!$I29+(tab!$J29*'londo 2009'!F$42)),(('londo 2009'!F$49*tab!$I29)+((tab!$J29*'londo 2009'!F$43)+(tab!$J29*'londo 2009'!F$44)+(tab!$J29*'londo 2009'!F$45)+(tab!$J29*'londo 2009'!F$46))))))</f>
        <v>3392.49</v>
      </c>
      <c r="R27" s="152"/>
      <c r="S27" s="150">
        <f>IF('londo 2009'!H22=0,0,(IF('londo 2009'!H$26=0,(+tab!$I29+(tab!$J29*'londo 2009'!H$42)),(('londo 2009'!H$49*tab!$I29)+((tab!$J29*'londo 2009'!H$43)+(tab!$J29*'londo 2009'!H$44)+(tab!$J29*'londo 2009'!H$45)+(tab!$J29*'londo 2009'!H$46))))))</f>
        <v>3666.54</v>
      </c>
      <c r="T27" s="40"/>
      <c r="U27" s="57"/>
      <c r="V27" s="57"/>
      <c r="W27" s="50"/>
    </row>
    <row r="28" spans="2:23" ht="12.75">
      <c r="B28" s="5"/>
      <c r="C28" s="29"/>
      <c r="D28" s="45" t="s">
        <v>89</v>
      </c>
      <c r="E28" s="31"/>
      <c r="F28" s="20">
        <v>0</v>
      </c>
      <c r="G28" s="31"/>
      <c r="H28" s="20">
        <v>0</v>
      </c>
      <c r="I28" s="31"/>
      <c r="J28" s="8"/>
      <c r="L28" s="35"/>
      <c r="M28" s="31"/>
      <c r="N28" s="58"/>
      <c r="O28" s="29"/>
      <c r="P28" s="29"/>
      <c r="Q28" s="153"/>
      <c r="R28" s="154"/>
      <c r="S28" s="153"/>
      <c r="T28" s="29"/>
      <c r="U28" s="59"/>
      <c r="V28" s="59"/>
      <c r="W28" s="49"/>
    </row>
    <row r="29" spans="2:23" ht="12.75">
      <c r="B29" s="5"/>
      <c r="C29" s="31"/>
      <c r="D29" s="27"/>
      <c r="E29" s="27"/>
      <c r="F29" s="33"/>
      <c r="G29" s="27"/>
      <c r="H29" s="33"/>
      <c r="I29" s="31"/>
      <c r="J29" s="8"/>
      <c r="L29" s="5"/>
      <c r="M29" s="31"/>
      <c r="N29" s="42" t="s">
        <v>77</v>
      </c>
      <c r="O29" s="29"/>
      <c r="P29" s="29"/>
      <c r="Q29" s="156">
        <f>Q19+Q25+Q27</f>
        <v>70098.57</v>
      </c>
      <c r="R29" s="154"/>
      <c r="S29" s="156">
        <f>S19+S25+S27</f>
        <v>76245.12</v>
      </c>
      <c r="T29" s="29"/>
      <c r="U29" s="59"/>
      <c r="V29" s="59"/>
      <c r="W29" s="50"/>
    </row>
    <row r="30" spans="2:23" ht="12.75">
      <c r="B30" s="5"/>
      <c r="C30" s="29"/>
      <c r="D30" s="29" t="s">
        <v>75</v>
      </c>
      <c r="E30" s="31"/>
      <c r="F30" s="21">
        <f>F25+F26+F27+F28</f>
        <v>0</v>
      </c>
      <c r="G30" s="31"/>
      <c r="H30" s="21">
        <f>H25+H26+H27+H28</f>
        <v>0</v>
      </c>
      <c r="I30" s="33"/>
      <c r="J30" s="8"/>
      <c r="L30" s="5"/>
      <c r="M30" s="42"/>
      <c r="N30" s="42" t="s">
        <v>76</v>
      </c>
      <c r="O30" s="42"/>
      <c r="P30" s="42"/>
      <c r="Q30" s="156">
        <f>IF('londo 2009'!F26=0,(VLOOKUP('londo 2009'!F35,tab!$O$22:$P$71,2,FALSE)),(VLOOKUP('londo 2009'!F36,tab!$O$22:$P$71,2,FALSE))+(VLOOKUP('londo 2009'!F37,tab!$O$22:$P$71,2,FALSE))+(VLOOKUP('londo 2009'!F38,tab!$O$22:$P$71,2,FALSE))+(VLOOKUP('londo 2009'!F39,tab!$O$22:$P$71,2,FALSE)))</f>
        <v>70099</v>
      </c>
      <c r="R30" s="157"/>
      <c r="S30" s="156">
        <f>IF('londo 2009'!H26=0,(VLOOKUP('londo 2009'!H35,tab!$O$22:$P$71,2,FALSE)),(VLOOKUP('londo 2009'!H36,tab!$O$22:$P$71,2,FALSE))+(VLOOKUP('londo 2009'!H37,tab!$O$22:$P$71,2,FALSE))+(VLOOKUP('londo 2009'!H38,tab!$O$22:$P$71,2,FALSE))+(VLOOKUP('londo 2009'!H39,tab!$O$22:$P$71,2,FALSE)))</f>
        <v>76246</v>
      </c>
      <c r="T30" s="42"/>
      <c r="U30" s="60"/>
      <c r="V30" s="60"/>
      <c r="W30" s="50"/>
    </row>
    <row r="31" spans="2:23" ht="12.75">
      <c r="B31" s="5"/>
      <c r="C31" s="29"/>
      <c r="D31" s="29"/>
      <c r="E31" s="31"/>
      <c r="F31" s="32"/>
      <c r="G31" s="31"/>
      <c r="H31" s="32"/>
      <c r="I31" s="31"/>
      <c r="J31" s="8"/>
      <c r="L31" s="36"/>
      <c r="M31" s="31"/>
      <c r="N31" s="42"/>
      <c r="O31" s="29"/>
      <c r="P31" s="29"/>
      <c r="Q31" s="153"/>
      <c r="R31" s="154"/>
      <c r="S31" s="153"/>
      <c r="T31" s="29"/>
      <c r="U31" s="59"/>
      <c r="V31" s="59"/>
      <c r="W31" s="51"/>
    </row>
    <row r="32" spans="2:23" ht="12.75">
      <c r="B32" s="5"/>
      <c r="I32" s="7"/>
      <c r="J32" s="8"/>
      <c r="L32" s="5"/>
      <c r="M32" s="31"/>
      <c r="N32" s="29" t="s">
        <v>30</v>
      </c>
      <c r="O32" s="31"/>
      <c r="P32" s="31"/>
      <c r="Q32" s="64"/>
      <c r="R32" s="108"/>
      <c r="S32" s="64" t="s">
        <v>20</v>
      </c>
      <c r="T32" s="31"/>
      <c r="U32" s="56"/>
      <c r="V32" s="56"/>
      <c r="W32" s="50"/>
    </row>
    <row r="33" spans="2:23" ht="12.75">
      <c r="B33" s="5"/>
      <c r="C33" s="29"/>
      <c r="D33" s="42"/>
      <c r="E33" s="31"/>
      <c r="F33" s="109"/>
      <c r="G33" s="31"/>
      <c r="H33" s="109"/>
      <c r="I33" s="31"/>
      <c r="J33" s="8"/>
      <c r="L33" s="5"/>
      <c r="M33" s="31"/>
      <c r="N33" s="31" t="s">
        <v>49</v>
      </c>
      <c r="O33" s="31"/>
      <c r="P33" s="31"/>
      <c r="Q33" s="64"/>
      <c r="R33" s="108"/>
      <c r="S33" s="64"/>
      <c r="T33" s="31"/>
      <c r="U33" s="56"/>
      <c r="V33" s="56"/>
      <c r="W33" s="48"/>
    </row>
    <row r="34" spans="2:23" ht="12.75">
      <c r="B34" s="5"/>
      <c r="C34" s="29"/>
      <c r="D34" s="29" t="s">
        <v>8</v>
      </c>
      <c r="E34" s="31"/>
      <c r="F34" s="109"/>
      <c r="G34" s="31"/>
      <c r="H34" s="109"/>
      <c r="I34" s="31"/>
      <c r="J34" s="8"/>
      <c r="L34" s="5"/>
      <c r="M34" s="31"/>
      <c r="N34" s="31" t="s">
        <v>32</v>
      </c>
      <c r="O34" s="31"/>
      <c r="P34" s="31"/>
      <c r="Q34" s="150">
        <f>IF('londo 2009'!F$22=0,0,(+tab!$I33+(tab!$J33*'londo 2009'!F$22)))</f>
        <v>320.63</v>
      </c>
      <c r="R34" s="108"/>
      <c r="S34" s="150">
        <f>IF('londo 2009'!H$22=0,0,(+tab!$I33+(tab!$J33*'londo 2009'!H$22)))</f>
        <v>337.93</v>
      </c>
      <c r="T34" s="31"/>
      <c r="U34" s="56"/>
      <c r="V34" s="56"/>
      <c r="W34" s="48"/>
    </row>
    <row r="35" spans="2:23" ht="12.75">
      <c r="B35" s="5"/>
      <c r="C35" s="29"/>
      <c r="D35" s="31" t="s">
        <v>16</v>
      </c>
      <c r="E35" s="31"/>
      <c r="F35" s="22">
        <f>IF(F22=0,0,(ROUNDUP(IF(F22&lt;15,2,F22/14),0)))</f>
        <v>13</v>
      </c>
      <c r="G35" s="31"/>
      <c r="H35" s="22">
        <f>IF(H22=0,0,(ROUNDUP(IF(H22&lt;15,2,H22/14),0)))</f>
        <v>14</v>
      </c>
      <c r="I35" s="31"/>
      <c r="J35" s="8"/>
      <c r="L35" s="5"/>
      <c r="M35" s="31"/>
      <c r="N35" s="31" t="s">
        <v>56</v>
      </c>
      <c r="O35" s="31"/>
      <c r="P35" s="31"/>
      <c r="Q35" s="150">
        <f>IF('londo 2009'!F$22=0,0,(+tab!$I34+(tab!$J34*'londo 2009'!F$22)))</f>
        <v>183.82999999999998</v>
      </c>
      <c r="R35" s="108"/>
      <c r="S35" s="150">
        <f>IF('londo 2009'!H$22=0,0,(+tab!$I34+(tab!$J34*'londo 2009'!H$22)))</f>
        <v>193.52999999999997</v>
      </c>
      <c r="T35" s="31"/>
      <c r="U35" s="56"/>
      <c r="V35" s="56"/>
      <c r="W35" s="48"/>
    </row>
    <row r="36" spans="2:23" ht="12.75">
      <c r="B36" s="5"/>
      <c r="C36" s="29"/>
      <c r="D36" s="109" t="str">
        <f>D25</f>
        <v>Hoofdvestiging</v>
      </c>
      <c r="E36" s="31"/>
      <c r="F36" s="22">
        <f>IF(F25=0,0,(ROUNDUP(IF(F25&lt;15,2,F25/14),0)))</f>
        <v>0</v>
      </c>
      <c r="G36" s="31"/>
      <c r="H36" s="22">
        <f>IF(H25=0,0,(ROUNDUP(IF(H25&lt;15,2,H25/14),0)))</f>
        <v>0</v>
      </c>
      <c r="I36" s="31"/>
      <c r="J36" s="8"/>
      <c r="L36" s="5"/>
      <c r="M36" s="31"/>
      <c r="N36" s="31" t="s">
        <v>33</v>
      </c>
      <c r="O36" s="31"/>
      <c r="P36" s="31"/>
      <c r="Q36" s="150">
        <f>IF('londo 2009'!F$22=0,0,(+tab!$I35+(tab!$J35*'londo 2009'!F$22)))</f>
        <v>50.92</v>
      </c>
      <c r="R36" s="108"/>
      <c r="S36" s="150">
        <f>IF('londo 2009'!H$22=0,0,(+tab!$I35+(tab!$J35*'londo 2009'!H$22)))</f>
        <v>52.32</v>
      </c>
      <c r="T36" s="31"/>
      <c r="U36" s="56"/>
      <c r="V36" s="56"/>
      <c r="W36" s="48"/>
    </row>
    <row r="37" spans="2:23" ht="12.75">
      <c r="B37" s="5"/>
      <c r="C37" s="29"/>
      <c r="D37" s="109" t="str">
        <f>D26</f>
        <v>Nevenvestiging 1</v>
      </c>
      <c r="E37" s="31"/>
      <c r="F37" s="22">
        <f>IF(F26=0,0,(ROUNDUP(IF(F26&lt;15,2,F26/14),0)))</f>
        <v>0</v>
      </c>
      <c r="G37" s="31"/>
      <c r="H37" s="22">
        <f>IF(H26=0,0,(ROUNDUP(IF(H26&lt;15,2,H26/14),0)))</f>
        <v>0</v>
      </c>
      <c r="I37" s="31"/>
      <c r="J37" s="8"/>
      <c r="L37" s="5"/>
      <c r="M37" s="31"/>
      <c r="N37" s="31" t="s">
        <v>34</v>
      </c>
      <c r="O37" s="31"/>
      <c r="P37" s="31"/>
      <c r="Q37" s="150">
        <f>IF('londo 2009'!F$22=0,0,(+tab!$I36+(tab!$J36*'londo 2009'!F$22)))</f>
        <v>809.51</v>
      </c>
      <c r="R37" s="108"/>
      <c r="S37" s="150">
        <f>IF('londo 2009'!H$22=0,0,(+tab!$I36+(tab!$J36*'londo 2009'!H$22)))</f>
        <v>849.21</v>
      </c>
      <c r="T37" s="31"/>
      <c r="U37" s="56"/>
      <c r="V37" s="56"/>
      <c r="W37" s="48"/>
    </row>
    <row r="38" spans="2:23" ht="12.75">
      <c r="B38" s="5"/>
      <c r="C38" s="29"/>
      <c r="D38" s="109" t="str">
        <f>D27</f>
        <v>Nevenvestiging 2</v>
      </c>
      <c r="E38" s="31"/>
      <c r="F38" s="22">
        <f>IF(F27=0,0,(ROUNDUP(IF(F27&lt;15,2,F27/14),0)))</f>
        <v>0</v>
      </c>
      <c r="G38" s="31"/>
      <c r="H38" s="22">
        <f>IF(H27=0,0,(ROUNDUP(IF(H27&lt;15,2,H27/14),0)))</f>
        <v>0</v>
      </c>
      <c r="I38" s="31"/>
      <c r="J38" s="8"/>
      <c r="L38" s="5"/>
      <c r="M38" s="31"/>
      <c r="N38" s="31" t="s">
        <v>10</v>
      </c>
      <c r="O38" s="31"/>
      <c r="P38" s="31"/>
      <c r="Q38" s="150">
        <f>IF('londo 2009'!F$22=0,0,(+tab!$I37+(tab!$J37*'londo 2009'!F$22)))</f>
        <v>2076.9</v>
      </c>
      <c r="R38" s="108"/>
      <c r="S38" s="150">
        <f>IF('londo 2009'!H$22=0,0,(+tab!$I37+(tab!$J37*'londo 2009'!H$22)))</f>
        <v>2176.9</v>
      </c>
      <c r="T38" s="31"/>
      <c r="U38" s="56"/>
      <c r="V38" s="56"/>
      <c r="W38" s="48"/>
    </row>
    <row r="39" spans="2:23" ht="12.75">
      <c r="B39" s="5"/>
      <c r="C39" s="29"/>
      <c r="D39" s="109" t="str">
        <f>D28</f>
        <v>Nevenvestiging 3</v>
      </c>
      <c r="E39" s="31"/>
      <c r="F39" s="22">
        <f>IF(F28=0,0,(ROUNDUP(IF(F28&lt;15,2,F28/14),0)))</f>
        <v>0</v>
      </c>
      <c r="G39" s="31"/>
      <c r="H39" s="22">
        <f>IF(H28=0,0,(ROUNDUP(IF(H28&lt;15,2,H28/14),0)))</f>
        <v>0</v>
      </c>
      <c r="I39" s="31"/>
      <c r="J39" s="8"/>
      <c r="L39" s="5"/>
      <c r="M39" s="31"/>
      <c r="N39" s="31" t="s">
        <v>11</v>
      </c>
      <c r="O39" s="31"/>
      <c r="P39" s="31"/>
      <c r="Q39" s="150">
        <f>IF('londo 2009'!F$22=0,0,(+tab!$I38+(tab!$J38*'londo 2009'!F$22)))</f>
        <v>4219.2</v>
      </c>
      <c r="R39" s="108"/>
      <c r="S39" s="150">
        <f>IF('londo 2009'!H$22=0,0,(+tab!$I38+(tab!$J38*'londo 2009'!H$22)))</f>
        <v>4453.6</v>
      </c>
      <c r="T39" s="31"/>
      <c r="U39" s="56"/>
      <c r="V39" s="56"/>
      <c r="W39" s="48"/>
    </row>
    <row r="40" spans="2:23" ht="12.75">
      <c r="B40" s="5"/>
      <c r="C40" s="29"/>
      <c r="D40" s="109"/>
      <c r="E40" s="31"/>
      <c r="F40" s="31"/>
      <c r="G40" s="31"/>
      <c r="H40" s="31"/>
      <c r="I40" s="31"/>
      <c r="J40" s="8"/>
      <c r="L40" s="5"/>
      <c r="M40" s="31"/>
      <c r="N40" s="31" t="s">
        <v>18</v>
      </c>
      <c r="O40" s="31"/>
      <c r="P40" s="31"/>
      <c r="Q40" s="150">
        <f>IF('londo 2009'!F$22=0,0,(+tab!$I39+(tab!$J39*'londo 2009'!F$22)))</f>
        <v>929.6999999999999</v>
      </c>
      <c r="R40" s="108"/>
      <c r="S40" s="150">
        <f>IF('londo 2009'!H$22=0,0,(+tab!$I39+(tab!$J39*'londo 2009'!H$22)))</f>
        <v>954.8</v>
      </c>
      <c r="T40" s="31"/>
      <c r="U40" s="56"/>
      <c r="V40" s="56"/>
      <c r="W40" s="48"/>
    </row>
    <row r="41" spans="2:23" ht="12.75">
      <c r="B41" s="5"/>
      <c r="C41" s="29"/>
      <c r="D41" s="29" t="s">
        <v>7</v>
      </c>
      <c r="E41" s="31"/>
      <c r="F41" s="31"/>
      <c r="G41" s="31"/>
      <c r="H41" s="31"/>
      <c r="I41" s="31"/>
      <c r="J41" s="8"/>
      <c r="L41" s="5"/>
      <c r="M41" s="31"/>
      <c r="N41" s="31" t="s">
        <v>35</v>
      </c>
      <c r="O41" s="31"/>
      <c r="P41" s="31"/>
      <c r="Q41" s="150">
        <f>IF('londo 2009'!F$22=0,0,(+tab!$I40+(tab!$J40*'londo 2009'!F$22)))</f>
        <v>150.46</v>
      </c>
      <c r="R41" s="108"/>
      <c r="S41" s="150">
        <f>IF('londo 2009'!H$22=0,0,(+tab!$I40+(tab!$J40*'londo 2009'!H$22)))</f>
        <v>152.66</v>
      </c>
      <c r="T41" s="31"/>
      <c r="U41" s="56"/>
      <c r="V41" s="56"/>
      <c r="W41" s="48"/>
    </row>
    <row r="42" spans="2:23" ht="12.75">
      <c r="B42" s="5"/>
      <c r="C42" s="29"/>
      <c r="D42" s="31" t="s">
        <v>16</v>
      </c>
      <c r="E42" s="31"/>
      <c r="F42" s="22">
        <f>LOOKUP(F35,groepenleerlingennu,vloeroppervlaknu)</f>
        <v>1610</v>
      </c>
      <c r="G42" s="31"/>
      <c r="H42" s="22">
        <f>LOOKUP(H35,groepenleerlingennu,vloeroppervlaknu)</f>
        <v>1755</v>
      </c>
      <c r="I42" s="31"/>
      <c r="J42" s="8"/>
      <c r="L42" s="5"/>
      <c r="M42" s="31"/>
      <c r="N42" s="31" t="s">
        <v>84</v>
      </c>
      <c r="O42" s="161">
        <f>IF(F22=0,0,+Q42/(Q42+Q43+Q44))</f>
        <v>0.243141393606202</v>
      </c>
      <c r="P42" s="161"/>
      <c r="Q42" s="150">
        <f>IF('londo 2009'!F$22=0,0,(+tab!$I41+(tab!$J41*'londo 2009'!F$22)))</f>
        <v>9381.279999999999</v>
      </c>
      <c r="R42" s="108"/>
      <c r="S42" s="150">
        <f>IF('londo 2009'!H$22=0,0,(+tab!$I41+(tab!$J41*'londo 2009'!H$22)))</f>
        <v>9809.279999999999</v>
      </c>
      <c r="T42" s="161"/>
      <c r="U42" s="161">
        <f>IF(F22=0,0,+S42/(S42+S43+S44))</f>
        <v>0.24254976344098778</v>
      </c>
      <c r="V42" s="161"/>
      <c r="W42" s="48"/>
    </row>
    <row r="43" spans="2:23" ht="12.75">
      <c r="B43" s="5"/>
      <c r="C43" s="29"/>
      <c r="D43" s="109" t="str">
        <f>D36</f>
        <v>Hoofdvestiging</v>
      </c>
      <c r="E43" s="31"/>
      <c r="F43" s="22">
        <f>LOOKUP(F36,groepenleerlingennu,vloeroppervlaknu)</f>
        <v>0</v>
      </c>
      <c r="G43" s="31"/>
      <c r="H43" s="22">
        <f>LOOKUP(H36,groepenleerlingennu,vloeroppervlaknu)</f>
        <v>0</v>
      </c>
      <c r="I43" s="31"/>
      <c r="J43" s="8"/>
      <c r="L43" s="5"/>
      <c r="M43" s="31"/>
      <c r="N43" s="31" t="s">
        <v>86</v>
      </c>
      <c r="O43" s="162">
        <f>IF(F22=0,0,+Q43/(Q42+Q43+Q44))</f>
        <v>0.31128374616806503</v>
      </c>
      <c r="P43" s="162"/>
      <c r="Q43" s="150">
        <f>IF('londo 2009'!F$22=0,0,(+tab!$I42+(tab!$J42*'londo 2009'!F$22)))</f>
        <v>12010.460000000001</v>
      </c>
      <c r="R43" s="108"/>
      <c r="S43" s="150">
        <f>IF('londo 2009'!H$22=0,0,(+tab!$I42+(tab!$J42*'londo 2009'!H$22)))</f>
        <v>12580.660000000002</v>
      </c>
      <c r="T43" s="162"/>
      <c r="U43" s="163">
        <f>IF(F22=0,0,+S43/(S42+S43+S44))</f>
        <v>0.3110764609565124</v>
      </c>
      <c r="V43" s="163"/>
      <c r="W43" s="48"/>
    </row>
    <row r="44" spans="2:23" ht="12.75">
      <c r="B44" s="5"/>
      <c r="C44" s="29"/>
      <c r="D44" s="109" t="str">
        <f>D37</f>
        <v>Nevenvestiging 1</v>
      </c>
      <c r="E44" s="31"/>
      <c r="F44" s="22">
        <f>LOOKUP(F37,groepenleerlingennu,vloeroppervlaknu)</f>
        <v>0</v>
      </c>
      <c r="G44" s="31"/>
      <c r="H44" s="22">
        <f>LOOKUP(H37,groepenleerlingennu,vloeroppervlaknu)</f>
        <v>0</v>
      </c>
      <c r="I44" s="31"/>
      <c r="J44" s="8"/>
      <c r="L44" s="5"/>
      <c r="M44" s="31"/>
      <c r="N44" s="31" t="s">
        <v>85</v>
      </c>
      <c r="O44" s="162">
        <f>IF(F22=0,0,+Q44/(Q42+Q43+Q44))</f>
        <v>0.445574860225733</v>
      </c>
      <c r="P44" s="162"/>
      <c r="Q44" s="150">
        <f>IF('londo 2009'!F$22=0,0,(+tab!$I43+(tab!$J43*'londo 2009'!F$22)))</f>
        <v>17191.9</v>
      </c>
      <c r="R44" s="108"/>
      <c r="S44" s="150">
        <f>IF('londo 2009'!H$22=0,0,(+tab!$I43+(tab!$J43*'londo 2009'!H$22)))</f>
        <v>18052.4</v>
      </c>
      <c r="T44" s="162"/>
      <c r="U44" s="163">
        <f>IF(F22=0,0,+S44/(S42+S43+S44))</f>
        <v>0.44637377560249974</v>
      </c>
      <c r="V44" s="163"/>
      <c r="W44" s="48"/>
    </row>
    <row r="45" spans="2:23" ht="12.75">
      <c r="B45" s="5"/>
      <c r="C45" s="29"/>
      <c r="D45" s="109" t="str">
        <f>D38</f>
        <v>Nevenvestiging 2</v>
      </c>
      <c r="E45" s="31"/>
      <c r="F45" s="22">
        <f>LOOKUP(F38,groepenleerlingennu,vloeroppervlaknu)</f>
        <v>0</v>
      </c>
      <c r="G45" s="31"/>
      <c r="H45" s="22">
        <f>LOOKUP(H38,groepenleerlingennu,vloeroppervlaknu)</f>
        <v>0</v>
      </c>
      <c r="I45" s="31"/>
      <c r="J45" s="8"/>
      <c r="L45" s="5"/>
      <c r="M45" s="31"/>
      <c r="N45" s="31" t="s">
        <v>36</v>
      </c>
      <c r="O45" s="31"/>
      <c r="P45" s="31"/>
      <c r="Q45" s="150">
        <f>IF('londo 2009'!F$22=0,0,(+tab!$I44+(tab!$J44*'londo 2009'!F$22)))</f>
        <v>3486.84</v>
      </c>
      <c r="R45" s="108"/>
      <c r="S45" s="150">
        <f>IF('londo 2009'!H$22=0,0,(+tab!$I44+(tab!$J44*'londo 2009'!H$22)))</f>
        <v>3633.84</v>
      </c>
      <c r="T45" s="31"/>
      <c r="U45" s="56"/>
      <c r="V45" s="56"/>
      <c r="W45" s="48"/>
    </row>
    <row r="46" spans="2:23" ht="12.75">
      <c r="B46" s="5"/>
      <c r="C46" s="29"/>
      <c r="D46" s="109" t="str">
        <f>D39</f>
        <v>Nevenvestiging 3</v>
      </c>
      <c r="E46" s="31"/>
      <c r="F46" s="22">
        <f>LOOKUP(F39,groepenleerlingennu,vloeroppervlaknu)</f>
        <v>0</v>
      </c>
      <c r="G46" s="31"/>
      <c r="H46" s="22">
        <f>LOOKUP(H39,groepenleerlingennu,vloeroppervlaknu)</f>
        <v>0</v>
      </c>
      <c r="I46" s="31"/>
      <c r="J46" s="8"/>
      <c r="L46" s="5"/>
      <c r="M46" s="40"/>
      <c r="N46" s="40" t="s">
        <v>52</v>
      </c>
      <c r="O46" s="40"/>
      <c r="P46" s="40"/>
      <c r="Q46" s="151">
        <f>SUM(Q34:Q45)</f>
        <v>50811.630000000005</v>
      </c>
      <c r="R46" s="152"/>
      <c r="S46" s="151">
        <f>SUM(S34:S45)</f>
        <v>53247.130000000005</v>
      </c>
      <c r="T46" s="40"/>
      <c r="U46" s="57"/>
      <c r="V46" s="57"/>
      <c r="W46" s="48"/>
    </row>
    <row r="47" spans="2:23" ht="12.75">
      <c r="B47" s="5"/>
      <c r="C47" s="29"/>
      <c r="D47" s="109"/>
      <c r="E47" s="31"/>
      <c r="F47" s="31"/>
      <c r="G47" s="31"/>
      <c r="H47" s="31"/>
      <c r="I47" s="31"/>
      <c r="J47" s="8"/>
      <c r="L47" s="35"/>
      <c r="M47" s="31"/>
      <c r="N47" s="58"/>
      <c r="O47" s="29"/>
      <c r="P47" s="29"/>
      <c r="Q47" s="153"/>
      <c r="R47" s="154"/>
      <c r="S47" s="153"/>
      <c r="T47" s="29"/>
      <c r="U47" s="59"/>
      <c r="V47" s="59"/>
      <c r="W47" s="49"/>
    </row>
    <row r="48" spans="2:23" ht="12.75">
      <c r="B48" s="5"/>
      <c r="J48" s="8"/>
      <c r="L48" s="5"/>
      <c r="M48" s="31"/>
      <c r="N48" s="31" t="s">
        <v>50</v>
      </c>
      <c r="O48" s="31"/>
      <c r="P48" s="31"/>
      <c r="Q48" s="64"/>
      <c r="R48" s="108"/>
      <c r="S48" s="64"/>
      <c r="T48" s="31"/>
      <c r="U48" s="56"/>
      <c r="V48" s="56"/>
      <c r="W48" s="50"/>
    </row>
    <row r="49" spans="2:23" ht="12.75">
      <c r="B49" s="5"/>
      <c r="D49" s="34" t="s">
        <v>9</v>
      </c>
      <c r="E49" s="14"/>
      <c r="F49" s="110">
        <f>(IF(F25=0,1,1)+IF(F26=0,0,1)+IF(F27=0,0,1)+IF(F28=0,0,1))</f>
        <v>1</v>
      </c>
      <c r="G49" s="14"/>
      <c r="H49" s="110">
        <f>(IF(H25=0,1,1)+IF(H26=0,0,1)+IF(H27=0,0,1)+IF(H28=0,0,1))</f>
        <v>1</v>
      </c>
      <c r="J49" s="8"/>
      <c r="L49" s="5"/>
      <c r="M49" s="29"/>
      <c r="N49" s="31" t="s">
        <v>38</v>
      </c>
      <c r="O49" s="31"/>
      <c r="P49" s="31"/>
      <c r="Q49" s="150">
        <f>IF('londo 2009'!F$22=0,0,(+tab!$I47+(tab!$J47*'londo 2009'!F$22)))</f>
        <v>6758.33</v>
      </c>
      <c r="R49" s="108"/>
      <c r="S49" s="150">
        <f>IF('londo 2009'!H$22=0,0,(+tab!$I47+(tab!$J47*'londo 2009'!H$22)))</f>
        <v>6950.83</v>
      </c>
      <c r="T49" s="31"/>
      <c r="U49" s="56"/>
      <c r="V49" s="56"/>
      <c r="W49" s="48"/>
    </row>
    <row r="50" spans="2:23" ht="12.75">
      <c r="B50" s="5"/>
      <c r="J50" s="8"/>
      <c r="L50" s="13"/>
      <c r="M50" s="31"/>
      <c r="N50" s="31" t="s">
        <v>39</v>
      </c>
      <c r="O50" s="31"/>
      <c r="P50" s="31"/>
      <c r="Q50" s="150">
        <f>IF('londo 2009'!F$22=0,0,(+tab!$I48+(tab!$J48*'londo 2009'!F$22)))</f>
        <v>1098.45</v>
      </c>
      <c r="R50" s="108"/>
      <c r="S50" s="150">
        <f>IF('londo 2009'!H$22=0,0,(+tab!$I48+(tab!$J48*'londo 2009'!H$22)))</f>
        <v>1132.35</v>
      </c>
      <c r="T50" s="31"/>
      <c r="U50" s="56"/>
      <c r="V50" s="56"/>
      <c r="W50" s="48"/>
    </row>
    <row r="51" spans="2:23" ht="12.75">
      <c r="B51" s="5"/>
      <c r="C51" s="31"/>
      <c r="D51" s="31"/>
      <c r="E51" s="31"/>
      <c r="F51" s="30"/>
      <c r="G51" s="31"/>
      <c r="H51" s="30"/>
      <c r="I51" s="30"/>
      <c r="J51" s="8"/>
      <c r="L51" s="5"/>
      <c r="M51" s="31"/>
      <c r="N51" s="31" t="s">
        <v>40</v>
      </c>
      <c r="O51" s="31"/>
      <c r="P51" s="31"/>
      <c r="Q51" s="150">
        <f>IF('londo 2009'!F$22=0,0,(+tab!$I49+(tab!$J49*'londo 2009'!F$22)))</f>
        <v>5348.299999999999</v>
      </c>
      <c r="R51" s="108"/>
      <c r="S51" s="150">
        <f>IF('londo 2009'!H$22=0,0,(+tab!$I49+(tab!$J49*'londo 2009'!H$22)))</f>
        <v>5544.4</v>
      </c>
      <c r="T51" s="31"/>
      <c r="U51" s="56"/>
      <c r="V51" s="56"/>
      <c r="W51" s="48"/>
    </row>
    <row r="52" spans="2:23" ht="12.75">
      <c r="B52" s="5"/>
      <c r="C52" s="31"/>
      <c r="D52" s="29" t="s">
        <v>154</v>
      </c>
      <c r="E52" s="31"/>
      <c r="F52" s="30" t="s">
        <v>73</v>
      </c>
      <c r="G52" s="31"/>
      <c r="H52" s="30" t="s">
        <v>163</v>
      </c>
      <c r="I52" s="30"/>
      <c r="J52" s="8"/>
      <c r="L52" s="5"/>
      <c r="M52" s="40"/>
      <c r="N52" s="40" t="s">
        <v>53</v>
      </c>
      <c r="O52" s="40"/>
      <c r="P52" s="40"/>
      <c r="Q52" s="151">
        <f>+SUM(Q49:Q51)</f>
        <v>13205.079999999998</v>
      </c>
      <c r="R52" s="152"/>
      <c r="S52" s="151">
        <f>+SUM(S49:S51)</f>
        <v>13627.58</v>
      </c>
      <c r="T52" s="40"/>
      <c r="U52" s="57"/>
      <c r="V52" s="57"/>
      <c r="W52" s="48"/>
    </row>
    <row r="53" spans="2:23" ht="12.75">
      <c r="B53" s="5"/>
      <c r="C53" s="31"/>
      <c r="D53" s="31" t="s">
        <v>155</v>
      </c>
      <c r="E53" s="31"/>
      <c r="F53" s="20">
        <v>145</v>
      </c>
      <c r="G53" s="31"/>
      <c r="H53" s="20">
        <v>155</v>
      </c>
      <c r="I53" s="30"/>
      <c r="J53" s="8"/>
      <c r="L53" s="35"/>
      <c r="M53" s="31"/>
      <c r="N53" s="58"/>
      <c r="O53" s="29"/>
      <c r="P53" s="29"/>
      <c r="Q53" s="153"/>
      <c r="R53" s="154"/>
      <c r="S53" s="153"/>
      <c r="T53" s="29"/>
      <c r="U53" s="59"/>
      <c r="V53" s="59"/>
      <c r="W53" s="49"/>
    </row>
    <row r="54" spans="2:23" ht="12.75">
      <c r="B54" s="5"/>
      <c r="C54" s="31"/>
      <c r="D54" s="31" t="s">
        <v>156</v>
      </c>
      <c r="E54" s="31"/>
      <c r="F54" s="20">
        <v>123</v>
      </c>
      <c r="G54" s="31"/>
      <c r="H54" s="22">
        <f>+F54</f>
        <v>123</v>
      </c>
      <c r="I54" s="30"/>
      <c r="J54" s="8"/>
      <c r="L54" s="5"/>
      <c r="M54" s="42"/>
      <c r="N54" s="41" t="s">
        <v>78</v>
      </c>
      <c r="O54" s="42"/>
      <c r="P54" s="42"/>
      <c r="Q54" s="156">
        <f>Q46+Q52</f>
        <v>64016.71000000001</v>
      </c>
      <c r="R54" s="157"/>
      <c r="S54" s="156">
        <f>S46+S52</f>
        <v>66874.71</v>
      </c>
      <c r="T54" s="42"/>
      <c r="U54" s="60"/>
      <c r="V54" s="60"/>
      <c r="W54" s="50"/>
    </row>
    <row r="55" spans="2:23" ht="12.75">
      <c r="B55" s="5"/>
      <c r="C55" s="31"/>
      <c r="D55" s="31" t="s">
        <v>158</v>
      </c>
      <c r="E55" s="31"/>
      <c r="F55" s="22">
        <f>+F53-F54</f>
        <v>22</v>
      </c>
      <c r="G55" s="31"/>
      <c r="H55" s="22">
        <f>+H53-H54</f>
        <v>32</v>
      </c>
      <c r="I55" s="30"/>
      <c r="J55" s="8"/>
      <c r="L55" s="36"/>
      <c r="M55" s="31"/>
      <c r="N55" s="66"/>
      <c r="O55" s="42"/>
      <c r="P55" s="42"/>
      <c r="Q55" s="158"/>
      <c r="R55" s="157"/>
      <c r="S55" s="158"/>
      <c r="T55" s="42"/>
      <c r="U55" s="59"/>
      <c r="V55" s="59"/>
      <c r="W55" s="51"/>
    </row>
    <row r="56" spans="2:23" ht="12.75">
      <c r="B56" s="5"/>
      <c r="C56" s="31"/>
      <c r="D56" s="31" t="s">
        <v>167</v>
      </c>
      <c r="E56" s="31"/>
      <c r="F56" s="185">
        <v>6000</v>
      </c>
      <c r="G56" s="31"/>
      <c r="H56" s="179">
        <f>+F56</f>
        <v>6000</v>
      </c>
      <c r="I56" s="30"/>
      <c r="J56" s="8"/>
      <c r="L56" s="5"/>
      <c r="M56" s="29"/>
      <c r="N56" s="145" t="s">
        <v>91</v>
      </c>
      <c r="O56" s="145"/>
      <c r="P56" s="42"/>
      <c r="Q56" s="151">
        <f>IF('londo 2009'!F$22=0,0,(+tab!$I54+(tab!$J54*'londo 2009'!F$22)))</f>
        <v>37731.6</v>
      </c>
      <c r="R56" s="157"/>
      <c r="S56" s="151">
        <f>IF('londo 2009'!H$22=0,0,(+tab!$I54+(tab!$J54*'londo 2009'!H$22)))</f>
        <v>39827.8</v>
      </c>
      <c r="T56" s="42"/>
      <c r="U56" s="59"/>
      <c r="V56" s="59"/>
      <c r="W56" s="50"/>
    </row>
    <row r="57" spans="2:23" ht="12.75">
      <c r="B57" s="5"/>
      <c r="C57" s="31"/>
      <c r="D57" s="31" t="s">
        <v>157</v>
      </c>
      <c r="E57" s="31"/>
      <c r="F57" s="181">
        <f>+F56*tab!J56</f>
        <v>41880</v>
      </c>
      <c r="G57" s="31"/>
      <c r="H57" s="181">
        <f>+F57</f>
        <v>41880</v>
      </c>
      <c r="I57" s="30"/>
      <c r="J57" s="8"/>
      <c r="L57" s="13"/>
      <c r="M57" s="31"/>
      <c r="N57" s="27"/>
      <c r="O57" s="29"/>
      <c r="P57" s="29"/>
      <c r="Q57" s="153"/>
      <c r="R57" s="154"/>
      <c r="S57" s="153"/>
      <c r="T57" s="29"/>
      <c r="U57" s="59"/>
      <c r="V57" s="59"/>
      <c r="W57" s="50"/>
    </row>
    <row r="58" spans="2:23" ht="12.75">
      <c r="B58" s="5"/>
      <c r="C58" s="31"/>
      <c r="D58" s="31"/>
      <c r="E58" s="31"/>
      <c r="F58" s="180"/>
      <c r="G58" s="31"/>
      <c r="H58" s="33"/>
      <c r="I58" s="30"/>
      <c r="J58" s="8"/>
      <c r="L58" s="5"/>
      <c r="M58" s="29"/>
      <c r="N58" s="41" t="s">
        <v>58</v>
      </c>
      <c r="O58" s="29"/>
      <c r="P58" s="29"/>
      <c r="Q58" s="156">
        <f>Q30+Q54+Q56</f>
        <v>171847.31000000003</v>
      </c>
      <c r="R58" s="154"/>
      <c r="S58" s="156">
        <f>S30+S54+S56</f>
        <v>182948.51</v>
      </c>
      <c r="T58" s="29"/>
      <c r="U58" s="59"/>
      <c r="V58" s="59"/>
      <c r="W58" s="50"/>
    </row>
    <row r="59" spans="2:23" ht="12.75">
      <c r="B59" s="5"/>
      <c r="C59" s="31"/>
      <c r="D59" s="31" t="s">
        <v>160</v>
      </c>
      <c r="E59" s="31"/>
      <c r="F59" s="181">
        <f>+F54*tab!J54</f>
        <v>25783.260000000002</v>
      </c>
      <c r="G59" s="31"/>
      <c r="H59" s="181">
        <f>+F59</f>
        <v>25783.260000000002</v>
      </c>
      <c r="I59" s="30"/>
      <c r="J59" s="8"/>
      <c r="L59" s="13"/>
      <c r="M59" s="31"/>
      <c r="N59" s="31"/>
      <c r="O59" s="31"/>
      <c r="P59" s="31"/>
      <c r="Q59" s="43"/>
      <c r="R59" s="31"/>
      <c r="S59" s="43"/>
      <c r="T59" s="31"/>
      <c r="U59" s="31"/>
      <c r="V59" s="31"/>
      <c r="W59" s="50"/>
    </row>
    <row r="60" spans="2:23" ht="12.75">
      <c r="B60" s="5"/>
      <c r="C60" s="31"/>
      <c r="D60" s="31" t="s">
        <v>161</v>
      </c>
      <c r="E60" s="31"/>
      <c r="F60" s="181">
        <f>+F55*tab!$J54</f>
        <v>4611.64</v>
      </c>
      <c r="G60" s="31"/>
      <c r="H60" s="181">
        <f>+H55*tab!$J54</f>
        <v>6707.84</v>
      </c>
      <c r="I60" s="30"/>
      <c r="J60" s="8"/>
      <c r="L60" s="13"/>
      <c r="M60" s="31"/>
      <c r="N60" s="31" t="s">
        <v>164</v>
      </c>
      <c r="O60" s="31"/>
      <c r="P60" s="31"/>
      <c r="Q60" s="184">
        <f>IF(F22=0,0,Q58/F22)</f>
        <v>954.7072777777779</v>
      </c>
      <c r="R60" s="31"/>
      <c r="S60" s="184">
        <f>IF(H22=0,0,S58/H22)</f>
        <v>962.8868947368421</v>
      </c>
      <c r="T60" s="31"/>
      <c r="U60" s="31"/>
      <c r="V60" s="31"/>
      <c r="W60" s="50"/>
    </row>
    <row r="61" spans="2:23" ht="12.75">
      <c r="B61" s="5"/>
      <c r="C61" s="31"/>
      <c r="D61" s="54" t="s">
        <v>162</v>
      </c>
      <c r="E61" s="31"/>
      <c r="F61" s="181">
        <f>+F57</f>
        <v>41880</v>
      </c>
      <c r="G61" s="31"/>
      <c r="H61" s="181">
        <f>+F61</f>
        <v>41880</v>
      </c>
      <c r="I61" s="30"/>
      <c r="J61" s="8"/>
      <c r="L61" s="13"/>
      <c r="M61" s="31"/>
      <c r="N61" s="31"/>
      <c r="O61" s="31"/>
      <c r="P61" s="31"/>
      <c r="Q61" s="43"/>
      <c r="R61" s="31"/>
      <c r="S61" s="43"/>
      <c r="T61" s="31"/>
      <c r="U61" s="31"/>
      <c r="V61" s="31"/>
      <c r="W61" s="50"/>
    </row>
    <row r="62" spans="2:23" ht="12.75">
      <c r="B62" s="5"/>
      <c r="C62" s="31"/>
      <c r="D62" s="31"/>
      <c r="E62" s="31"/>
      <c r="F62" s="30"/>
      <c r="G62" s="31"/>
      <c r="H62" s="30"/>
      <c r="I62" s="30"/>
      <c r="J62" s="8"/>
      <c r="L62" s="5"/>
      <c r="M62" s="7"/>
      <c r="N62" s="7"/>
      <c r="O62" s="7"/>
      <c r="P62" s="7"/>
      <c r="Q62" s="39"/>
      <c r="R62" s="7"/>
      <c r="S62" s="39"/>
      <c r="T62" s="7"/>
      <c r="U62" s="7"/>
      <c r="V62" s="7"/>
      <c r="W62" s="8"/>
    </row>
    <row r="63" spans="2:23" ht="12.75">
      <c r="B63" s="5"/>
      <c r="J63" s="8"/>
      <c r="L63" s="5"/>
      <c r="M63" s="31"/>
      <c r="N63" s="31"/>
      <c r="O63" s="31"/>
      <c r="P63" s="31"/>
      <c r="Q63" s="43"/>
      <c r="R63" s="31"/>
      <c r="S63" s="43"/>
      <c r="T63" s="31"/>
      <c r="U63" s="31"/>
      <c r="V63" s="31"/>
      <c r="W63" s="8"/>
    </row>
    <row r="64" spans="2:23" ht="12.75">
      <c r="B64" s="5"/>
      <c r="J64" s="8"/>
      <c r="L64" s="5"/>
      <c r="M64" s="31"/>
      <c r="N64" s="42" t="s">
        <v>153</v>
      </c>
      <c r="O64" s="62"/>
      <c r="P64" s="62"/>
      <c r="Q64" s="63"/>
      <c r="R64" s="28"/>
      <c r="S64" s="146">
        <f>S58-Q58</f>
        <v>11101.199999999983</v>
      </c>
      <c r="T64" s="62"/>
      <c r="U64" s="31"/>
      <c r="V64" s="31"/>
      <c r="W64" s="8"/>
    </row>
    <row r="65" spans="2:23" ht="12.75">
      <c r="B65" s="5"/>
      <c r="J65" s="8"/>
      <c r="L65" s="5"/>
      <c r="M65" s="31"/>
      <c r="N65" s="31"/>
      <c r="O65" s="31"/>
      <c r="P65" s="31"/>
      <c r="Q65" s="43"/>
      <c r="R65" s="31"/>
      <c r="S65" s="43"/>
      <c r="T65" s="31"/>
      <c r="U65" s="31"/>
      <c r="V65" s="31"/>
      <c r="W65" s="8"/>
    </row>
    <row r="66" spans="2:23" ht="12.75">
      <c r="B66" s="5"/>
      <c r="J66" s="8"/>
      <c r="L66" s="5"/>
      <c r="W66" s="8"/>
    </row>
    <row r="67" spans="2:24" ht="13.5" thickBot="1">
      <c r="B67" s="15"/>
      <c r="C67" s="16"/>
      <c r="D67" s="106"/>
      <c r="E67" s="106"/>
      <c r="F67" s="106"/>
      <c r="G67" s="106"/>
      <c r="H67" s="106"/>
      <c r="I67" s="107"/>
      <c r="J67" s="17"/>
      <c r="L67" s="15"/>
      <c r="M67" s="16"/>
      <c r="N67" s="16"/>
      <c r="O67" s="16"/>
      <c r="P67" s="16"/>
      <c r="Q67" s="65"/>
      <c r="R67" s="16"/>
      <c r="S67" s="65"/>
      <c r="T67" s="16"/>
      <c r="U67" s="16"/>
      <c r="V67" s="16"/>
      <c r="W67" s="17"/>
      <c r="X67" s="7"/>
    </row>
    <row r="68" spans="2:24" ht="12.75">
      <c r="B68" s="2"/>
      <c r="J68" s="2"/>
      <c r="L68" s="7"/>
      <c r="M68" s="7"/>
      <c r="N68" s="7"/>
      <c r="O68" s="7"/>
      <c r="P68" s="7"/>
      <c r="Q68" s="39"/>
      <c r="R68" s="7"/>
      <c r="S68" s="39"/>
      <c r="T68" s="7"/>
      <c r="U68" s="7"/>
      <c r="V68" s="7"/>
      <c r="W68" s="7"/>
      <c r="X68" s="7"/>
    </row>
    <row r="69" spans="10:24" ht="12.75">
      <c r="J69" s="7"/>
      <c r="L69" s="7"/>
      <c r="M69" s="7"/>
      <c r="N69" s="7"/>
      <c r="O69" s="7"/>
      <c r="P69" s="7"/>
      <c r="Q69" s="7"/>
      <c r="R69" s="7"/>
      <c r="S69" s="182"/>
      <c r="T69" s="7"/>
      <c r="U69" s="7"/>
      <c r="V69" s="7"/>
      <c r="W69" s="7"/>
      <c r="X69" s="7"/>
    </row>
    <row r="70" spans="10:24" ht="12.75">
      <c r="J70" s="7"/>
      <c r="L70" s="7"/>
      <c r="M70" s="7"/>
      <c r="N70" s="7"/>
      <c r="O70" s="7"/>
      <c r="P70" s="7"/>
      <c r="Q70" s="7"/>
      <c r="R70" s="7"/>
      <c r="S70" s="183"/>
      <c r="T70" s="7"/>
      <c r="U70" s="7"/>
      <c r="V70" s="7"/>
      <c r="W70" s="7"/>
      <c r="X70" s="7"/>
    </row>
    <row r="71" spans="10:23" ht="12.75">
      <c r="J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0:23" ht="12.75">
      <c r="J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7" ht="12.75">
      <c r="K77" s="7"/>
    </row>
    <row r="78" ht="12.75">
      <c r="K78" s="7"/>
    </row>
    <row r="122" ht="12.75">
      <c r="K122" s="7"/>
    </row>
    <row r="123" ht="12.75">
      <c r="K123" s="7"/>
    </row>
    <row r="1057" spans="4:9" ht="12.75">
      <c r="D1057" s="19"/>
      <c r="E1057" s="19"/>
      <c r="F1057" s="19"/>
      <c r="G1057" s="19"/>
      <c r="H1057" s="19"/>
      <c r="I1057" s="19"/>
    </row>
    <row r="1058" spans="4:9" ht="12.75">
      <c r="D1058" s="19"/>
      <c r="E1058" s="19"/>
      <c r="F1058" s="19"/>
      <c r="G1058" s="19"/>
      <c r="H1058" s="19"/>
      <c r="I1058" s="19"/>
    </row>
    <row r="1059" spans="4:9" ht="12.75">
      <c r="D1059" s="19"/>
      <c r="E1059" s="19"/>
      <c r="F1059" s="19"/>
      <c r="G1059" s="19"/>
      <c r="H1059" s="19"/>
      <c r="I1059" s="19"/>
    </row>
    <row r="1060" spans="4:30" ht="12.75">
      <c r="D1060" s="19"/>
      <c r="E1060" s="19"/>
      <c r="F1060" s="19"/>
      <c r="G1060" s="19"/>
      <c r="H1060" s="19"/>
      <c r="I1060" s="19"/>
      <c r="X1060" s="19"/>
      <c r="Y1060" s="19"/>
      <c r="Z1060" s="19"/>
      <c r="AA1060" s="19"/>
      <c r="AB1060" s="19"/>
      <c r="AC1060" s="19"/>
      <c r="AD1060" s="19"/>
    </row>
    <row r="1061" spans="4:30" ht="12.75">
      <c r="D1061" s="19"/>
      <c r="E1061" s="19"/>
      <c r="F1061" s="19"/>
      <c r="G1061" s="19"/>
      <c r="H1061" s="19"/>
      <c r="I1061" s="19"/>
      <c r="X1061" s="19"/>
      <c r="Y1061" s="19"/>
      <c r="Z1061" s="19"/>
      <c r="AA1061" s="19"/>
      <c r="AB1061" s="19"/>
      <c r="AC1061" s="19"/>
      <c r="AD1061" s="19"/>
    </row>
    <row r="1062" spans="4:30" ht="12.75">
      <c r="D1062" s="19"/>
      <c r="E1062" s="19"/>
      <c r="F1062" s="19"/>
      <c r="G1062" s="19"/>
      <c r="H1062" s="19"/>
      <c r="I1062" s="19"/>
      <c r="J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</row>
    <row r="1063" spans="4:30" ht="12.75">
      <c r="D1063" s="19"/>
      <c r="E1063" s="19"/>
      <c r="F1063" s="19"/>
      <c r="G1063" s="19"/>
      <c r="H1063" s="19"/>
      <c r="I1063" s="19"/>
      <c r="J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</row>
    <row r="1064" spans="4:30" ht="12.75">
      <c r="D1064" s="19"/>
      <c r="E1064" s="19"/>
      <c r="F1064" s="19"/>
      <c r="G1064" s="19"/>
      <c r="H1064" s="19"/>
      <c r="I1064" s="19"/>
      <c r="J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</row>
    <row r="1065" spans="4:30" ht="12.75">
      <c r="D1065" s="19"/>
      <c r="E1065" s="19"/>
      <c r="F1065" s="19"/>
      <c r="G1065" s="19"/>
      <c r="H1065" s="19"/>
      <c r="I1065" s="19"/>
      <c r="J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</row>
    <row r="1066" spans="4:30" ht="12.75">
      <c r="D1066" s="19"/>
      <c r="E1066" s="19"/>
      <c r="F1066" s="19"/>
      <c r="G1066" s="19"/>
      <c r="H1066" s="19"/>
      <c r="I1066" s="19"/>
      <c r="J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</row>
    <row r="1067" spans="4:30" ht="12.75">
      <c r="D1067" s="19"/>
      <c r="E1067" s="19"/>
      <c r="F1067" s="19"/>
      <c r="G1067" s="19"/>
      <c r="H1067" s="19"/>
      <c r="I1067" s="19"/>
      <c r="J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</row>
    <row r="1068" spans="4:30" ht="12.75">
      <c r="D1068" s="19"/>
      <c r="E1068" s="19"/>
      <c r="F1068" s="19"/>
      <c r="G1068" s="19"/>
      <c r="H1068" s="19"/>
      <c r="I1068" s="19"/>
      <c r="J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</row>
    <row r="1069" spans="4:30" ht="12.75">
      <c r="D1069" s="19"/>
      <c r="E1069" s="19"/>
      <c r="F1069" s="19"/>
      <c r="G1069" s="19"/>
      <c r="H1069" s="19"/>
      <c r="I1069" s="19"/>
      <c r="J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</row>
    <row r="1070" spans="4:30" ht="12.75">
      <c r="D1070" s="19"/>
      <c r="E1070" s="19"/>
      <c r="F1070" s="19"/>
      <c r="G1070" s="19"/>
      <c r="H1070" s="19"/>
      <c r="I1070" s="19"/>
      <c r="J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</row>
    <row r="1071" spans="4:30" ht="12.75">
      <c r="D1071" s="19"/>
      <c r="E1071" s="19"/>
      <c r="F1071" s="19"/>
      <c r="G1071" s="19"/>
      <c r="H1071" s="19"/>
      <c r="I1071" s="19"/>
      <c r="J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</row>
    <row r="1072" spans="4:30" ht="12.75">
      <c r="D1072" s="19"/>
      <c r="E1072" s="19"/>
      <c r="F1072" s="19"/>
      <c r="G1072" s="19"/>
      <c r="H1072" s="19"/>
      <c r="I1072" s="19"/>
      <c r="J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</row>
    <row r="1073" spans="4:30" ht="12.75">
      <c r="D1073" s="19"/>
      <c r="E1073" s="19"/>
      <c r="F1073" s="19"/>
      <c r="G1073" s="19"/>
      <c r="H1073" s="19"/>
      <c r="I1073" s="19"/>
      <c r="J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</row>
    <row r="1074" spans="4:30" ht="12.75">
      <c r="D1074" s="19"/>
      <c r="E1074" s="19"/>
      <c r="F1074" s="19"/>
      <c r="G1074" s="19"/>
      <c r="H1074" s="19"/>
      <c r="I1074" s="19"/>
      <c r="J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</row>
    <row r="1075" spans="4:30" ht="12.75">
      <c r="D1075" s="19"/>
      <c r="E1075" s="19"/>
      <c r="F1075" s="19"/>
      <c r="G1075" s="19"/>
      <c r="H1075" s="19"/>
      <c r="I1075" s="19"/>
      <c r="J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</row>
    <row r="1076" spans="4:30" ht="12.75">
      <c r="D1076" s="19"/>
      <c r="E1076" s="19"/>
      <c r="F1076" s="19"/>
      <c r="G1076" s="19"/>
      <c r="H1076" s="19"/>
      <c r="I1076" s="19"/>
      <c r="J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</row>
    <row r="1077" spans="4:30" ht="12.75">
      <c r="D1077" s="19"/>
      <c r="E1077" s="19"/>
      <c r="F1077" s="19"/>
      <c r="G1077" s="19"/>
      <c r="H1077" s="19"/>
      <c r="I1077" s="19"/>
      <c r="J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</row>
    <row r="1078" spans="4:30" ht="12.75">
      <c r="D1078" s="19"/>
      <c r="E1078" s="19"/>
      <c r="F1078" s="19"/>
      <c r="G1078" s="19"/>
      <c r="H1078" s="19"/>
      <c r="I1078" s="19"/>
      <c r="J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</row>
    <row r="1079" spans="4:30" ht="12.75">
      <c r="D1079" s="19"/>
      <c r="E1079" s="19"/>
      <c r="F1079" s="19"/>
      <c r="G1079" s="19"/>
      <c r="H1079" s="19"/>
      <c r="I1079" s="19"/>
      <c r="J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</row>
    <row r="1080" spans="4:30" ht="12.75">
      <c r="D1080" s="19"/>
      <c r="E1080" s="19"/>
      <c r="F1080" s="19"/>
      <c r="G1080" s="19"/>
      <c r="H1080" s="19"/>
      <c r="I1080" s="19"/>
      <c r="J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</row>
    <row r="1081" spans="4:30" ht="12.75">
      <c r="D1081" s="19"/>
      <c r="E1081" s="19"/>
      <c r="F1081" s="19"/>
      <c r="G1081" s="19"/>
      <c r="H1081" s="19"/>
      <c r="I1081" s="19"/>
      <c r="J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</row>
    <row r="1082" spans="4:30" ht="12.75">
      <c r="D1082" s="19"/>
      <c r="E1082" s="19"/>
      <c r="F1082" s="19"/>
      <c r="G1082" s="19"/>
      <c r="H1082" s="19"/>
      <c r="I1082" s="19"/>
      <c r="J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</row>
    <row r="1083" spans="4:30" ht="12.75">
      <c r="D1083" s="19"/>
      <c r="E1083" s="19"/>
      <c r="F1083" s="19"/>
      <c r="G1083" s="19"/>
      <c r="H1083" s="19"/>
      <c r="I1083" s="19"/>
      <c r="J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</row>
    <row r="1084" spans="4:30" ht="12.75">
      <c r="D1084" s="19"/>
      <c r="E1084" s="19"/>
      <c r="F1084" s="19"/>
      <c r="G1084" s="19"/>
      <c r="H1084" s="19"/>
      <c r="I1084" s="19"/>
      <c r="J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</row>
    <row r="1085" spans="4:30" ht="12.75">
      <c r="D1085" s="19"/>
      <c r="E1085" s="19"/>
      <c r="F1085" s="19"/>
      <c r="G1085" s="19"/>
      <c r="H1085" s="19"/>
      <c r="I1085" s="19"/>
      <c r="J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</row>
    <row r="1086" spans="4:30" ht="12.75">
      <c r="D1086" s="19"/>
      <c r="E1086" s="19"/>
      <c r="F1086" s="19"/>
      <c r="G1086" s="19"/>
      <c r="H1086" s="19"/>
      <c r="I1086" s="19"/>
      <c r="J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</row>
    <row r="1087" spans="4:30" ht="12.75">
      <c r="D1087" s="19"/>
      <c r="E1087" s="19"/>
      <c r="F1087" s="19"/>
      <c r="G1087" s="19"/>
      <c r="H1087" s="19"/>
      <c r="I1087" s="19"/>
      <c r="J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</row>
    <row r="1088" spans="4:30" ht="12.75">
      <c r="D1088" s="19"/>
      <c r="E1088" s="19"/>
      <c r="F1088" s="19"/>
      <c r="G1088" s="19"/>
      <c r="H1088" s="19"/>
      <c r="I1088" s="19"/>
      <c r="J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</row>
    <row r="1089" spans="4:30" ht="12.75">
      <c r="D1089" s="19"/>
      <c r="E1089" s="19"/>
      <c r="F1089" s="19"/>
      <c r="G1089" s="19"/>
      <c r="H1089" s="19"/>
      <c r="I1089" s="19"/>
      <c r="J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</row>
    <row r="1090" spans="4:30" ht="12.75">
      <c r="D1090" s="19"/>
      <c r="E1090" s="19"/>
      <c r="F1090" s="19"/>
      <c r="G1090" s="19"/>
      <c r="H1090" s="19"/>
      <c r="I1090" s="19"/>
      <c r="J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</row>
    <row r="1091" spans="4:30" ht="12.75">
      <c r="D1091" s="19"/>
      <c r="E1091" s="19"/>
      <c r="F1091" s="19"/>
      <c r="G1091" s="19"/>
      <c r="H1091" s="19"/>
      <c r="I1091" s="19"/>
      <c r="J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</row>
    <row r="1092" spans="4:30" ht="12.75">
      <c r="D1092" s="19"/>
      <c r="E1092" s="19"/>
      <c r="F1092" s="19"/>
      <c r="G1092" s="19"/>
      <c r="H1092" s="19"/>
      <c r="I1092" s="19"/>
      <c r="J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</row>
    <row r="1093" spans="4:30" ht="12.75">
      <c r="D1093" s="19"/>
      <c r="E1093" s="19"/>
      <c r="F1093" s="19"/>
      <c r="G1093" s="19"/>
      <c r="H1093" s="19"/>
      <c r="I1093" s="19"/>
      <c r="J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</row>
    <row r="1094" spans="4:30" ht="12.75">
      <c r="D1094" s="19"/>
      <c r="E1094" s="19"/>
      <c r="F1094" s="19"/>
      <c r="G1094" s="19"/>
      <c r="H1094" s="19"/>
      <c r="I1094" s="19"/>
      <c r="J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</row>
    <row r="1095" spans="4:30" ht="12.75">
      <c r="D1095" s="19"/>
      <c r="E1095" s="19"/>
      <c r="F1095" s="19"/>
      <c r="G1095" s="19"/>
      <c r="H1095" s="19"/>
      <c r="I1095" s="19"/>
      <c r="J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</row>
    <row r="1096" spans="4:30" ht="12.75">
      <c r="D1096" s="19"/>
      <c r="E1096" s="19"/>
      <c r="F1096" s="19"/>
      <c r="G1096" s="19"/>
      <c r="H1096" s="19"/>
      <c r="I1096" s="19"/>
      <c r="J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</row>
    <row r="1097" spans="4:30" ht="12.75">
      <c r="D1097" s="19"/>
      <c r="E1097" s="19"/>
      <c r="F1097" s="19"/>
      <c r="G1097" s="19"/>
      <c r="H1097" s="19"/>
      <c r="I1097" s="19"/>
      <c r="J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</row>
    <row r="1098" spans="4:30" ht="12.75">
      <c r="D1098" s="19"/>
      <c r="E1098" s="19"/>
      <c r="F1098" s="19"/>
      <c r="G1098" s="19"/>
      <c r="H1098" s="19"/>
      <c r="I1098" s="19"/>
      <c r="J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</row>
    <row r="1099" spans="4:30" ht="12.75">
      <c r="D1099" s="19"/>
      <c r="E1099" s="19"/>
      <c r="F1099" s="19"/>
      <c r="G1099" s="19"/>
      <c r="H1099" s="19"/>
      <c r="I1099" s="19"/>
      <c r="J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</row>
    <row r="1100" spans="4:30" ht="12.75">
      <c r="D1100" s="19"/>
      <c r="E1100" s="19"/>
      <c r="F1100" s="19"/>
      <c r="G1100" s="19"/>
      <c r="H1100" s="19"/>
      <c r="I1100" s="19"/>
      <c r="J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</row>
    <row r="1101" spans="4:30" ht="12.75">
      <c r="D1101" s="19"/>
      <c r="E1101" s="19"/>
      <c r="F1101" s="19"/>
      <c r="G1101" s="19"/>
      <c r="H1101" s="19"/>
      <c r="I1101" s="19"/>
      <c r="J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</row>
    <row r="1102" spans="4:30" ht="12.75">
      <c r="D1102" s="19"/>
      <c r="E1102" s="19"/>
      <c r="F1102" s="19"/>
      <c r="G1102" s="19"/>
      <c r="H1102" s="19"/>
      <c r="I1102" s="19"/>
      <c r="J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</row>
    <row r="1103" spans="4:30" ht="12.75">
      <c r="D1103" s="19"/>
      <c r="E1103" s="19"/>
      <c r="F1103" s="19"/>
      <c r="G1103" s="19"/>
      <c r="H1103" s="19"/>
      <c r="I1103" s="19"/>
      <c r="J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</row>
    <row r="1104" spans="4:30" ht="12.75">
      <c r="D1104" s="19"/>
      <c r="E1104" s="19"/>
      <c r="F1104" s="19"/>
      <c r="G1104" s="19"/>
      <c r="H1104" s="19"/>
      <c r="I1104" s="19"/>
      <c r="J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</row>
    <row r="1105" spans="4:30" ht="12.75">
      <c r="D1105" s="19"/>
      <c r="E1105" s="19"/>
      <c r="F1105" s="19"/>
      <c r="G1105" s="19"/>
      <c r="H1105" s="19"/>
      <c r="I1105" s="19"/>
      <c r="J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</row>
    <row r="1106" spans="4:30" ht="12.75">
      <c r="D1106" s="19"/>
      <c r="E1106" s="19"/>
      <c r="F1106" s="19"/>
      <c r="G1106" s="19"/>
      <c r="H1106" s="19"/>
      <c r="I1106" s="19"/>
      <c r="J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</row>
    <row r="1107" spans="4:30" ht="12.75">
      <c r="D1107" s="19"/>
      <c r="E1107" s="19"/>
      <c r="F1107" s="19"/>
      <c r="G1107" s="19"/>
      <c r="H1107" s="19"/>
      <c r="I1107" s="19"/>
      <c r="J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</row>
    <row r="1108" spans="4:30" ht="12.75">
      <c r="D1108" s="19"/>
      <c r="E1108" s="19"/>
      <c r="F1108" s="19"/>
      <c r="G1108" s="19"/>
      <c r="H1108" s="19"/>
      <c r="I1108" s="19"/>
      <c r="J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</row>
    <row r="1109" spans="4:30" ht="12.75">
      <c r="D1109" s="19"/>
      <c r="E1109" s="19"/>
      <c r="F1109" s="19"/>
      <c r="G1109" s="19"/>
      <c r="H1109" s="19"/>
      <c r="I1109" s="19"/>
      <c r="J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</row>
    <row r="1110" spans="4:30" ht="12.75">
      <c r="D1110" s="19"/>
      <c r="E1110" s="19"/>
      <c r="F1110" s="19"/>
      <c r="G1110" s="19"/>
      <c r="H1110" s="19"/>
      <c r="I1110" s="19"/>
      <c r="J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</row>
    <row r="1111" spans="4:30" ht="12.75">
      <c r="D1111" s="19"/>
      <c r="E1111" s="19"/>
      <c r="F1111" s="19"/>
      <c r="G1111" s="19"/>
      <c r="H1111" s="19"/>
      <c r="I1111" s="19"/>
      <c r="J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</row>
    <row r="1112" spans="4:30" ht="12.75">
      <c r="D1112" s="19"/>
      <c r="E1112" s="19"/>
      <c r="F1112" s="19"/>
      <c r="G1112" s="19"/>
      <c r="H1112" s="19"/>
      <c r="I1112" s="19"/>
      <c r="J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</row>
    <row r="1113" spans="4:30" ht="12.75">
      <c r="D1113" s="19"/>
      <c r="E1113" s="19"/>
      <c r="F1113" s="19"/>
      <c r="G1113" s="19"/>
      <c r="H1113" s="19"/>
      <c r="I1113" s="19"/>
      <c r="J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</row>
    <row r="1114" spans="4:30" ht="12.75">
      <c r="D1114" s="19"/>
      <c r="E1114" s="19"/>
      <c r="F1114" s="19"/>
      <c r="G1114" s="19"/>
      <c r="H1114" s="19"/>
      <c r="I1114" s="19"/>
      <c r="J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</row>
    <row r="1115" spans="4:30" ht="12.75"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</row>
    <row r="1116" spans="4:30" ht="12.75"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</row>
    <row r="1117" spans="4:30" ht="12.75"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</row>
    <row r="1118" spans="4:30" ht="12.75"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</row>
    <row r="1119" spans="4:30" ht="12.75"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</row>
    <row r="1120" spans="4:30" ht="12.75"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</row>
    <row r="1121" spans="4:30" ht="12.75"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</row>
    <row r="1122" spans="4:30" ht="12.75"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</row>
    <row r="1123" spans="4:30" ht="12.75"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</row>
    <row r="1124" spans="4:30" ht="12.75"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</row>
    <row r="1125" spans="4:30" ht="12.75"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</row>
    <row r="1126" spans="4:30" ht="12.75"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</row>
    <row r="1127" spans="4:30" ht="12.75"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</row>
    <row r="1128" spans="4:30" ht="12.75"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</row>
    <row r="1129" spans="4:30" ht="12.75"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</row>
    <row r="1130" spans="4:30" ht="12.75"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</row>
    <row r="1131" spans="4:30" ht="12.75"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</row>
    <row r="1132" spans="4:30" ht="12.75"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</row>
    <row r="1133" spans="4:30" ht="12.75"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</row>
    <row r="1134" spans="4:30" ht="12.75"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</row>
    <row r="1135" spans="4:30" ht="12.75"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</row>
    <row r="1136" spans="4:30" ht="12.75"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</row>
    <row r="1137" spans="4:30" ht="12.75"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</row>
    <row r="1138" spans="4:30" ht="12.75"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</row>
    <row r="1139" spans="4:30" ht="12.75"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</row>
    <row r="1140" spans="4:30" ht="12.75"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</row>
    <row r="1141" spans="4:30" ht="12.75"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</row>
    <row r="1142" spans="4:30" ht="12.75"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</row>
    <row r="1143" spans="4:30" ht="12.75"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</row>
    <row r="1144" spans="4:30" ht="12.75"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</row>
    <row r="1145" spans="4:30" ht="12.75"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</row>
    <row r="1146" spans="4:30" ht="12.75"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</row>
    <row r="1147" spans="4:30" ht="12.75"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</row>
    <row r="1148" spans="4:30" ht="12.75"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</row>
    <row r="1149" spans="4:30" ht="12.75"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</row>
    <row r="1150" spans="4:30" ht="12.75"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</row>
    <row r="1151" spans="4:30" ht="12.75"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</row>
    <row r="1152" spans="4:30" ht="12.75"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</row>
    <row r="1153" spans="4:30" ht="12.75"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</row>
    <row r="1154" spans="4:30" ht="12.75"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</row>
    <row r="1155" spans="4:30" ht="12.75"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</row>
    <row r="1156" spans="4:30" ht="12.75"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</row>
    <row r="1157" spans="4:30" ht="12.75"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</row>
    <row r="1158" spans="4:30" ht="12.75"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</row>
    <row r="1159" spans="4:30" ht="12.75"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</row>
    <row r="1160" spans="4:30" ht="12.75"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</row>
    <row r="1161" spans="4:30" ht="12.75"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</row>
    <row r="1162" spans="4:30" ht="12.75"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</row>
    <row r="1163" spans="4:30" ht="12.75"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</row>
    <row r="1164" spans="4:30" ht="12.75"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</row>
    <row r="1165" spans="4:30" ht="12.75"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</row>
    <row r="1166" spans="4:30" ht="12.75"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</row>
    <row r="1167" spans="4:30" ht="12.75"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</row>
    <row r="1168" spans="4:30" ht="12.75"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</row>
    <row r="1169" spans="4:30" ht="12.75"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</row>
    <row r="1170" spans="4:30" ht="12.75"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</row>
    <row r="1171" spans="4:30" ht="12.75"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</row>
    <row r="1172" spans="4:30" ht="12.75"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</row>
    <row r="1173" spans="4:30" ht="12.75"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</row>
    <row r="1174" spans="4:30" ht="12.75"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</row>
    <row r="1175" spans="4:30" ht="12.75"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</row>
    <row r="1176" spans="4:30" ht="12.75"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</row>
    <row r="1177" spans="4:30" ht="12.75"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</row>
    <row r="1178" spans="4:30" ht="12.75"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</row>
    <row r="1179" spans="4:30" ht="12.75"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</row>
    <row r="1180" spans="4:30" ht="12.75"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</row>
    <row r="1181" spans="4:30" ht="12.75"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</row>
    <row r="1182" spans="4:30" ht="12.75"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</row>
    <row r="1183" spans="4:30" ht="12.75"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</row>
    <row r="1184" spans="4:30" ht="12.75"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</row>
    <row r="1185" spans="4:30" ht="12.75"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</row>
    <row r="1186" spans="4:30" ht="12.75"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</row>
    <row r="1187" spans="4:30" ht="12.75"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</row>
    <row r="1188" spans="4:30" ht="12.75"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</row>
    <row r="1189" spans="4:30" ht="12.75"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</row>
    <row r="1190" spans="4:30" ht="12.75"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</row>
    <row r="1191" spans="4:30" ht="12.75"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</row>
    <row r="1192" spans="4:30" ht="12.75"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</row>
    <row r="1193" spans="4:30" ht="12.75"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</row>
    <row r="1194" spans="4:30" ht="12.75"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</row>
    <row r="1195" spans="4:30" ht="12.75"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</row>
    <row r="1196" spans="4:30" ht="12.75"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</row>
    <row r="1197" spans="4:30" ht="12.75"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</row>
    <row r="1198" spans="4:30" ht="12.75"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</row>
    <row r="1199" spans="4:30" ht="12.75"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</row>
    <row r="1200" spans="4:30" ht="12.75"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</row>
    <row r="1201" spans="4:30" ht="12.75"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</row>
    <row r="1202" spans="4:30" ht="12.75"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</row>
    <row r="1203" spans="4:30" ht="12.75"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</row>
    <row r="1204" spans="4:30" ht="12.75"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</row>
    <row r="1205" spans="4:30" ht="12.75"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</row>
    <row r="1206" spans="4:30" ht="12.75"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</row>
    <row r="1207" spans="4:30" ht="12.75"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</row>
    <row r="1208" spans="4:30" ht="12.75"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</row>
    <row r="1209" spans="4:30" ht="12.75"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</row>
    <row r="1210" spans="4:30" ht="12.75"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</row>
    <row r="1211" spans="4:30" ht="12.75"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</row>
    <row r="1212" spans="4:30" ht="12.75"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</row>
    <row r="1213" spans="4:30" ht="12.75"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</row>
    <row r="1214" spans="4:30" ht="12.75"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</row>
    <row r="1215" spans="4:30" ht="12.75"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</row>
    <row r="1216" spans="4:30" ht="12.75"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</row>
    <row r="1217" spans="4:30" ht="12.75"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</row>
    <row r="1218" spans="4:30" ht="12.75"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</row>
    <row r="1219" spans="4:30" ht="12.75"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</row>
    <row r="1220" spans="4:30" ht="12.75"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</row>
    <row r="1221" spans="4:30" ht="12.75"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</row>
    <row r="1222" spans="4:30" ht="12.75"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</row>
    <row r="1223" spans="4:30" ht="12.75"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</row>
    <row r="1224" spans="10:30" ht="12.75"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</row>
    <row r="1225" spans="10:30" ht="12.75"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</row>
    <row r="1226" spans="10:30" ht="12.75"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</row>
    <row r="1227" spans="10:23" ht="12.75"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</row>
    <row r="1228" spans="10:23" ht="12.75"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</row>
    <row r="1229" ht="12.75">
      <c r="K1229" s="19"/>
    </row>
    <row r="1230" ht="12.75">
      <c r="K1230" s="19"/>
    </row>
    <row r="1231" ht="12.75">
      <c r="K1231" s="19"/>
    </row>
    <row r="1232" ht="12.75">
      <c r="K1232" s="19"/>
    </row>
    <row r="1233" ht="12.75">
      <c r="K1233" s="19"/>
    </row>
    <row r="1234" ht="12.75">
      <c r="K1234" s="19"/>
    </row>
    <row r="1235" ht="12.75">
      <c r="K1235" s="19"/>
    </row>
    <row r="1236" ht="12.75">
      <c r="K1236" s="19"/>
    </row>
    <row r="1237" ht="12.75">
      <c r="K1237" s="19"/>
    </row>
    <row r="1238" ht="12.75">
      <c r="K1238" s="19"/>
    </row>
    <row r="1239" ht="12.75">
      <c r="K1239" s="19"/>
    </row>
    <row r="1240" ht="12.75">
      <c r="K1240" s="19"/>
    </row>
    <row r="1241" ht="12.75">
      <c r="K1241" s="19"/>
    </row>
    <row r="1242" ht="12.75">
      <c r="K1242" s="19"/>
    </row>
    <row r="1243" ht="12.75">
      <c r="K1243" s="19"/>
    </row>
    <row r="1244" ht="12.75">
      <c r="K1244" s="19"/>
    </row>
    <row r="1245" ht="12.75">
      <c r="K1245" s="19"/>
    </row>
    <row r="1246" ht="12.75">
      <c r="K1246" s="19"/>
    </row>
    <row r="1247" ht="12.75">
      <c r="K1247" s="19"/>
    </row>
    <row r="1248" ht="12.75">
      <c r="K1248" s="19"/>
    </row>
    <row r="1249" ht="12.75">
      <c r="K1249" s="19"/>
    </row>
    <row r="1250" ht="12.75">
      <c r="K1250" s="19"/>
    </row>
    <row r="1251" ht="12.75">
      <c r="K1251" s="19"/>
    </row>
    <row r="1252" ht="12.75">
      <c r="K1252" s="19"/>
    </row>
    <row r="1253" ht="12.75">
      <c r="K1253" s="19"/>
    </row>
    <row r="1254" ht="12.75">
      <c r="K1254" s="19"/>
    </row>
    <row r="1255" ht="12.75">
      <c r="K1255" s="19"/>
    </row>
    <row r="1256" ht="12.75">
      <c r="K1256" s="19"/>
    </row>
    <row r="1257" ht="12.75">
      <c r="K1257" s="19"/>
    </row>
    <row r="1258" ht="12.75">
      <c r="K1258" s="19"/>
    </row>
    <row r="1259" ht="12.75">
      <c r="K1259" s="19"/>
    </row>
    <row r="1260" ht="12.75">
      <c r="K1260" s="19"/>
    </row>
    <row r="1261" ht="12.75">
      <c r="K1261" s="19"/>
    </row>
    <row r="1262" ht="12.75">
      <c r="K1262" s="19"/>
    </row>
    <row r="1263" ht="12.75">
      <c r="K1263" s="19"/>
    </row>
    <row r="1264" ht="12.75">
      <c r="K1264" s="19"/>
    </row>
    <row r="1265" ht="12.75">
      <c r="K1265" s="19"/>
    </row>
    <row r="1266" ht="12.75">
      <c r="K1266" s="19"/>
    </row>
    <row r="1267" ht="12.75">
      <c r="K1267" s="19"/>
    </row>
    <row r="1268" ht="12.75">
      <c r="K1268" s="19"/>
    </row>
    <row r="1269" ht="12.75">
      <c r="K1269" s="19"/>
    </row>
    <row r="1270" ht="12.75">
      <c r="K1270" s="19"/>
    </row>
    <row r="1271" ht="12.75">
      <c r="K1271" s="19"/>
    </row>
    <row r="1272" ht="12.75">
      <c r="K1272" s="19"/>
    </row>
    <row r="1273" ht="12.75">
      <c r="K1273" s="19"/>
    </row>
    <row r="1274" ht="12.75">
      <c r="K1274" s="19"/>
    </row>
    <row r="1275" ht="12.75">
      <c r="K1275" s="19"/>
    </row>
    <row r="1276" ht="12.75">
      <c r="K1276" s="19"/>
    </row>
    <row r="1277" ht="12.75">
      <c r="K1277" s="19"/>
    </row>
    <row r="1278" ht="12.75">
      <c r="K1278" s="19"/>
    </row>
    <row r="1279" ht="12.75">
      <c r="K1279" s="19"/>
    </row>
    <row r="1280" ht="12.75">
      <c r="K1280" s="19"/>
    </row>
    <row r="1281" ht="12.75">
      <c r="K1281" s="19"/>
    </row>
  </sheetData>
  <sheetProtection password="DE55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B2:BS360"/>
  <sheetViews>
    <sheetView showGridLines="0" zoomScale="85" zoomScaleNormal="85" zoomScaleSheetLayoutView="50" workbookViewId="0" topLeftCell="A1">
      <selection activeCell="B2" sqref="B2"/>
    </sheetView>
  </sheetViews>
  <sheetFormatPr defaultColWidth="9.140625" defaultRowHeight="12.75" customHeight="1"/>
  <cols>
    <col min="1" max="1" width="5.7109375" style="68" customWidth="1"/>
    <col min="2" max="3" width="2.7109375" style="68" customWidth="1"/>
    <col min="4" max="4" width="25.7109375" style="69" customWidth="1"/>
    <col min="5" max="5" width="2.7109375" style="69" customWidth="1"/>
    <col min="6" max="19" width="10.7109375" style="68" customWidth="1"/>
    <col min="20" max="21" width="2.7109375" style="68" customWidth="1"/>
    <col min="22" max="32" width="10.7109375" style="68" customWidth="1"/>
    <col min="33" max="33" width="6.8515625" style="68" customWidth="1"/>
    <col min="34" max="68" width="9.7109375" style="68" customWidth="1"/>
    <col min="69" max="70" width="9.7109375" style="70" customWidth="1"/>
    <col min="71" max="71" width="9.7109375" style="71" customWidth="1"/>
    <col min="72" max="148" width="9.7109375" style="68" customWidth="1"/>
    <col min="149" max="16384" width="9.140625" style="68" customWidth="1"/>
  </cols>
  <sheetData>
    <row r="1" ht="12.75" customHeight="1" thickBot="1"/>
    <row r="2" spans="2:21" ht="12.75" customHeight="1">
      <c r="B2" s="122"/>
      <c r="C2" s="123"/>
      <c r="D2" s="136"/>
      <c r="E2" s="136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</row>
    <row r="3" spans="2:21" ht="12.75" customHeight="1">
      <c r="B3" s="130"/>
      <c r="U3" s="126"/>
    </row>
    <row r="4" spans="2:21" ht="18" customHeight="1">
      <c r="B4" s="137"/>
      <c r="C4" s="121" t="s">
        <v>57</v>
      </c>
      <c r="D4" s="73"/>
      <c r="E4" s="72"/>
      <c r="U4" s="126"/>
    </row>
    <row r="5" spans="2:41" ht="12.75" customHeight="1">
      <c r="B5" s="130"/>
      <c r="D5" s="74"/>
      <c r="E5" s="75"/>
      <c r="F5" s="76"/>
      <c r="G5" s="76"/>
      <c r="H5" s="76"/>
      <c r="I5" s="76"/>
      <c r="J5" s="76"/>
      <c r="U5" s="126"/>
      <c r="AI5" s="76"/>
      <c r="AJ5" s="76"/>
      <c r="AK5" s="76"/>
      <c r="AN5" s="77"/>
      <c r="AO5" s="77"/>
    </row>
    <row r="6" spans="2:41" ht="12.75" customHeight="1">
      <c r="B6" s="130"/>
      <c r="D6" s="74"/>
      <c r="E6" s="75"/>
      <c r="F6" s="76"/>
      <c r="G6" s="76"/>
      <c r="H6" s="76"/>
      <c r="I6" s="76"/>
      <c r="J6" s="76"/>
      <c r="U6" s="126"/>
      <c r="AI6" s="76"/>
      <c r="AJ6" s="76"/>
      <c r="AK6" s="76"/>
      <c r="AN6" s="77"/>
      <c r="AO6" s="77"/>
    </row>
    <row r="7" spans="2:41" ht="12.75" customHeight="1">
      <c r="B7" s="130"/>
      <c r="D7" s="74"/>
      <c r="E7" s="75"/>
      <c r="F7" s="76"/>
      <c r="G7" s="76"/>
      <c r="H7" s="76"/>
      <c r="I7" s="76"/>
      <c r="J7" s="76"/>
      <c r="U7" s="126"/>
      <c r="AI7" s="76"/>
      <c r="AJ7" s="76"/>
      <c r="AK7" s="76"/>
      <c r="AN7" s="77"/>
      <c r="AO7" s="77"/>
    </row>
    <row r="8" spans="2:41" ht="12.75" customHeight="1">
      <c r="B8" s="130"/>
      <c r="C8" s="93"/>
      <c r="D8" s="85"/>
      <c r="E8" s="86"/>
      <c r="F8" s="87"/>
      <c r="G8" s="87"/>
      <c r="H8" s="87"/>
      <c r="I8" s="87"/>
      <c r="J8" s="87"/>
      <c r="K8" s="93"/>
      <c r="L8" s="93"/>
      <c r="M8" s="93"/>
      <c r="N8" s="93"/>
      <c r="O8" s="93"/>
      <c r="P8" s="93"/>
      <c r="Q8" s="93"/>
      <c r="R8" s="93"/>
      <c r="S8" s="93"/>
      <c r="T8" s="93"/>
      <c r="U8" s="126"/>
      <c r="AI8" s="76"/>
      <c r="AJ8" s="76"/>
      <c r="AK8" s="76"/>
      <c r="AN8" s="77"/>
      <c r="AO8" s="77"/>
    </row>
    <row r="9" spans="2:71" s="78" customFormat="1" ht="12.75" customHeight="1">
      <c r="B9" s="138"/>
      <c r="C9" s="31"/>
      <c r="D9" s="88" t="s">
        <v>64</v>
      </c>
      <c r="E9" s="28"/>
      <c r="F9" s="29"/>
      <c r="G9" s="29"/>
      <c r="H9" s="29"/>
      <c r="I9" s="29"/>
      <c r="J9" s="29"/>
      <c r="K9" s="31"/>
      <c r="L9" s="31"/>
      <c r="M9" s="31"/>
      <c r="N9" s="31"/>
      <c r="O9" s="31"/>
      <c r="P9" s="31"/>
      <c r="Q9" s="31"/>
      <c r="R9" s="31"/>
      <c r="S9" s="31"/>
      <c r="T9" s="31"/>
      <c r="U9" s="127"/>
      <c r="AI9" s="79"/>
      <c r="AJ9" s="79"/>
      <c r="AK9" s="79"/>
      <c r="AN9" s="80"/>
      <c r="AO9" s="80"/>
      <c r="BQ9" s="81"/>
      <c r="BR9" s="81"/>
      <c r="BS9" s="82"/>
    </row>
    <row r="10" spans="2:41" ht="12.75" customHeight="1">
      <c r="B10" s="130"/>
      <c r="C10" s="93"/>
      <c r="D10" s="89"/>
      <c r="E10" s="86"/>
      <c r="F10" s="87"/>
      <c r="G10" s="87"/>
      <c r="H10" s="87"/>
      <c r="I10" s="87"/>
      <c r="J10" s="87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26"/>
      <c r="AI10" s="76"/>
      <c r="AJ10" s="76"/>
      <c r="AK10" s="76"/>
      <c r="AN10" s="77"/>
      <c r="AO10" s="77"/>
    </row>
    <row r="11" spans="2:41" ht="12.75" customHeight="1">
      <c r="B11" s="130"/>
      <c r="C11" s="93"/>
      <c r="D11" s="140" t="s">
        <v>74</v>
      </c>
      <c r="E11" s="86"/>
      <c r="F11" s="1">
        <v>2009</v>
      </c>
      <c r="G11" s="92"/>
      <c r="H11" s="93"/>
      <c r="I11" s="92"/>
      <c r="J11" s="92"/>
      <c r="K11" s="92"/>
      <c r="L11" s="92"/>
      <c r="M11" s="93"/>
      <c r="N11" s="93"/>
      <c r="O11" s="93"/>
      <c r="P11" s="93"/>
      <c r="Q11" s="93"/>
      <c r="R11" s="93"/>
      <c r="S11" s="93"/>
      <c r="T11" s="93"/>
      <c r="U11" s="126"/>
      <c r="AI11" s="76"/>
      <c r="AJ11" s="76"/>
      <c r="AK11" s="76"/>
      <c r="AN11" s="77"/>
      <c r="AO11" s="77"/>
    </row>
    <row r="12" spans="2:41" ht="12.75" customHeight="1">
      <c r="B12" s="130"/>
      <c r="C12" s="93"/>
      <c r="D12" s="94" t="s">
        <v>59</v>
      </c>
      <c r="E12" s="86"/>
      <c r="F12" s="1" t="s">
        <v>150</v>
      </c>
      <c r="G12" s="92"/>
      <c r="H12" s="93"/>
      <c r="I12" s="92"/>
      <c r="J12" s="92"/>
      <c r="K12" s="92"/>
      <c r="L12" s="92"/>
      <c r="M12" s="93"/>
      <c r="N12" s="93"/>
      <c r="O12" s="93"/>
      <c r="P12" s="93"/>
      <c r="Q12" s="93"/>
      <c r="R12" s="93"/>
      <c r="S12" s="93"/>
      <c r="T12" s="93"/>
      <c r="U12" s="126"/>
      <c r="AI12" s="76"/>
      <c r="AJ12" s="76"/>
      <c r="AK12" s="76"/>
      <c r="AN12" s="77"/>
      <c r="AO12" s="77"/>
    </row>
    <row r="13" spans="2:41" ht="12.75" customHeight="1">
      <c r="B13" s="130"/>
      <c r="C13" s="93"/>
      <c r="D13" s="94" t="s">
        <v>73</v>
      </c>
      <c r="E13" s="86"/>
      <c r="F13" s="144">
        <v>39722</v>
      </c>
      <c r="G13" s="160"/>
      <c r="H13" s="93"/>
      <c r="I13" s="160"/>
      <c r="J13" s="160"/>
      <c r="K13" s="160"/>
      <c r="L13" s="160"/>
      <c r="M13" s="93"/>
      <c r="N13" s="93"/>
      <c r="O13" s="93"/>
      <c r="P13" s="93"/>
      <c r="Q13" s="93"/>
      <c r="R13" s="93"/>
      <c r="S13" s="93"/>
      <c r="T13" s="93"/>
      <c r="U13" s="126"/>
      <c r="AI13" s="76"/>
      <c r="AJ13" s="76"/>
      <c r="AK13" s="76"/>
      <c r="AN13" s="77"/>
      <c r="AO13" s="77"/>
    </row>
    <row r="14" spans="2:41" ht="12.75" customHeight="1">
      <c r="B14" s="130"/>
      <c r="C14" s="93"/>
      <c r="D14" s="89"/>
      <c r="E14" s="86"/>
      <c r="F14" s="87"/>
      <c r="G14" s="87"/>
      <c r="H14" s="87"/>
      <c r="I14" s="87"/>
      <c r="J14" s="8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26"/>
      <c r="AI14" s="76"/>
      <c r="AJ14" s="76"/>
      <c r="AK14" s="76"/>
      <c r="AN14" s="77"/>
      <c r="AO14" s="77"/>
    </row>
    <row r="15" spans="2:21" ht="12.75" customHeight="1">
      <c r="B15" s="130"/>
      <c r="D15" s="74"/>
      <c r="E15" s="75"/>
      <c r="F15" s="76"/>
      <c r="G15" s="76"/>
      <c r="H15" s="76"/>
      <c r="I15" s="76"/>
      <c r="J15" s="76"/>
      <c r="U15" s="126"/>
    </row>
    <row r="16" spans="2:41" ht="12.75" customHeight="1">
      <c r="B16" s="125"/>
      <c r="C16" s="93"/>
      <c r="D16" s="90"/>
      <c r="E16" s="86"/>
      <c r="F16" s="96"/>
      <c r="G16" s="91"/>
      <c r="H16" s="91"/>
      <c r="I16" s="91"/>
      <c r="J16" s="91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26"/>
      <c r="AI16" s="76"/>
      <c r="AJ16" s="76"/>
      <c r="AK16" s="76"/>
      <c r="AN16" s="77"/>
      <c r="AO16" s="77"/>
    </row>
    <row r="17" spans="2:71" s="78" customFormat="1" ht="12.75" customHeight="1">
      <c r="B17" s="5"/>
      <c r="C17" s="31"/>
      <c r="D17" s="88" t="s">
        <v>65</v>
      </c>
      <c r="E17" s="31"/>
      <c r="F17" s="187">
        <f>F11</f>
        <v>2009</v>
      </c>
      <c r="G17" s="18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27"/>
      <c r="AI17" s="79"/>
      <c r="AJ17" s="79"/>
      <c r="AK17" s="79"/>
      <c r="AN17" s="80"/>
      <c r="AO17" s="80"/>
      <c r="BQ17" s="81"/>
      <c r="BR17" s="81"/>
      <c r="BS17" s="82"/>
    </row>
    <row r="18" spans="2:71" s="78" customFormat="1" ht="12.75" customHeight="1">
      <c r="B18" s="5"/>
      <c r="C18" s="31"/>
      <c r="D18" s="88"/>
      <c r="E18" s="31"/>
      <c r="F18" s="97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27"/>
      <c r="AI18" s="79"/>
      <c r="AJ18" s="79"/>
      <c r="AK18" s="79"/>
      <c r="AN18" s="80"/>
      <c r="AO18" s="80"/>
      <c r="BQ18" s="81"/>
      <c r="BR18" s="81"/>
      <c r="BS18" s="82"/>
    </row>
    <row r="19" spans="2:41" ht="12.75" customHeight="1">
      <c r="B19" s="125"/>
      <c r="C19" s="93"/>
      <c r="D19" s="98"/>
      <c r="E19" s="93"/>
      <c r="F19" s="93"/>
      <c r="G19" s="93"/>
      <c r="H19" s="93"/>
      <c r="I19" s="93"/>
      <c r="J19" s="93"/>
      <c r="K19" s="93"/>
      <c r="L19" s="186"/>
      <c r="M19" s="186"/>
      <c r="N19" s="93"/>
      <c r="O19" s="186"/>
      <c r="P19" s="186"/>
      <c r="Q19" s="93"/>
      <c r="R19" s="93"/>
      <c r="S19" s="93" t="s">
        <v>83</v>
      </c>
      <c r="T19" s="93"/>
      <c r="U19" s="126"/>
      <c r="AI19" s="76"/>
      <c r="AJ19" s="76"/>
      <c r="AK19" s="76"/>
      <c r="AN19" s="77"/>
      <c r="AO19" s="77"/>
    </row>
    <row r="20" spans="2:41" ht="12.75" customHeight="1">
      <c r="B20" s="125"/>
      <c r="C20" s="93"/>
      <c r="D20" s="85" t="s">
        <v>19</v>
      </c>
      <c r="E20" s="93"/>
      <c r="F20" s="93"/>
      <c r="G20" s="99"/>
      <c r="H20" s="99"/>
      <c r="I20" s="100" t="s">
        <v>48</v>
      </c>
      <c r="J20" s="100" t="s">
        <v>47</v>
      </c>
      <c r="K20" s="93"/>
      <c r="L20" s="93" t="s">
        <v>69</v>
      </c>
      <c r="M20" s="94" t="s">
        <v>67</v>
      </c>
      <c r="N20" s="93"/>
      <c r="O20" s="93" t="s">
        <v>79</v>
      </c>
      <c r="P20" s="93" t="s">
        <v>63</v>
      </c>
      <c r="Q20" s="93" t="s">
        <v>80</v>
      </c>
      <c r="R20" s="128" t="s">
        <v>81</v>
      </c>
      <c r="S20" s="128" t="s">
        <v>82</v>
      </c>
      <c r="T20" s="93"/>
      <c r="U20" s="126"/>
      <c r="AI20" s="76"/>
      <c r="AJ20" s="76"/>
      <c r="AK20" s="76"/>
      <c r="AN20" s="77"/>
      <c r="AO20" s="77"/>
    </row>
    <row r="21" spans="2:41" ht="12.75" customHeight="1">
      <c r="B21" s="125"/>
      <c r="C21" s="93"/>
      <c r="D21" s="90" t="s">
        <v>21</v>
      </c>
      <c r="E21" s="93" t="s">
        <v>22</v>
      </c>
      <c r="F21" s="93"/>
      <c r="G21" s="93"/>
      <c r="H21" s="93"/>
      <c r="I21" s="176">
        <v>1304.5</v>
      </c>
      <c r="J21" s="176">
        <v>13.74</v>
      </c>
      <c r="K21" s="93"/>
      <c r="L21" s="92" t="s">
        <v>66</v>
      </c>
      <c r="M21" s="92" t="s">
        <v>68</v>
      </c>
      <c r="N21" s="93"/>
      <c r="O21" s="93"/>
      <c r="P21" s="93"/>
      <c r="Q21" s="93"/>
      <c r="R21" s="93"/>
      <c r="S21" s="93"/>
      <c r="T21" s="93"/>
      <c r="U21" s="126"/>
      <c r="AI21" s="76"/>
      <c r="AJ21" s="76"/>
      <c r="AK21" s="76"/>
      <c r="AN21" s="77"/>
      <c r="AO21" s="77"/>
    </row>
    <row r="22" spans="2:41" ht="12.75" customHeight="1">
      <c r="B22" s="125"/>
      <c r="C22" s="93"/>
      <c r="D22" s="90"/>
      <c r="E22" s="93" t="s">
        <v>23</v>
      </c>
      <c r="F22" s="93"/>
      <c r="G22" s="93"/>
      <c r="H22" s="93"/>
      <c r="I22" s="176">
        <v>43.95</v>
      </c>
      <c r="J22" s="176">
        <v>0.43</v>
      </c>
      <c r="K22" s="93"/>
      <c r="L22" s="141">
        <v>0</v>
      </c>
      <c r="M22" s="141">
        <v>0</v>
      </c>
      <c r="N22" s="93"/>
      <c r="O22" s="141">
        <v>0</v>
      </c>
      <c r="P22" s="111">
        <v>0</v>
      </c>
      <c r="Q22" s="142"/>
      <c r="R22" s="142"/>
      <c r="S22" s="142"/>
      <c r="T22" s="93"/>
      <c r="U22" s="126"/>
      <c r="AI22" s="76"/>
      <c r="AJ22" s="76"/>
      <c r="AK22" s="76"/>
      <c r="AN22" s="77"/>
      <c r="AO22" s="77"/>
    </row>
    <row r="23" spans="2:41" ht="12.75" customHeight="1">
      <c r="B23" s="125"/>
      <c r="C23" s="93"/>
      <c r="D23" s="90"/>
      <c r="E23" s="93" t="s">
        <v>24</v>
      </c>
      <c r="F23" s="93"/>
      <c r="G23" s="93"/>
      <c r="H23" s="93"/>
      <c r="I23" s="176">
        <v>0</v>
      </c>
      <c r="J23" s="176">
        <v>18.3</v>
      </c>
      <c r="K23" s="93"/>
      <c r="L23" s="141">
        <v>2</v>
      </c>
      <c r="M23" s="141">
        <v>375</v>
      </c>
      <c r="N23" s="93"/>
      <c r="O23" s="143">
        <v>2</v>
      </c>
      <c r="P23" s="178">
        <v>17747</v>
      </c>
      <c r="Q23" s="142"/>
      <c r="R23" s="142"/>
      <c r="S23" s="142"/>
      <c r="T23" s="93"/>
      <c r="U23" s="126"/>
      <c r="AI23" s="76"/>
      <c r="AJ23" s="76"/>
      <c r="AK23" s="76"/>
      <c r="AN23" s="77"/>
      <c r="AO23" s="77"/>
    </row>
    <row r="24" spans="2:41" ht="12.75" customHeight="1">
      <c r="B24" s="125"/>
      <c r="C24" s="93"/>
      <c r="D24" s="90"/>
      <c r="E24" s="87"/>
      <c r="F24" s="99" t="s">
        <v>41</v>
      </c>
      <c r="G24" s="101"/>
      <c r="H24" s="101"/>
      <c r="I24" s="115">
        <f>SUM(I21:I23)</f>
        <v>1348.45</v>
      </c>
      <c r="J24" s="115">
        <f>SUM(J21:J23)</f>
        <v>32.47</v>
      </c>
      <c r="K24" s="101"/>
      <c r="L24" s="141">
        <v>3</v>
      </c>
      <c r="M24" s="141">
        <v>495</v>
      </c>
      <c r="N24" s="93"/>
      <c r="O24" s="143">
        <v>3</v>
      </c>
      <c r="P24" s="178">
        <v>22834</v>
      </c>
      <c r="Q24" s="112">
        <f>+P24-P23</f>
        <v>5087</v>
      </c>
      <c r="R24" s="142"/>
      <c r="S24" s="142"/>
      <c r="T24" s="93"/>
      <c r="U24" s="126"/>
      <c r="AI24" s="76"/>
      <c r="AJ24" s="76"/>
      <c r="AK24" s="76"/>
      <c r="AN24" s="77"/>
      <c r="AO24" s="77"/>
    </row>
    <row r="25" spans="2:41" ht="12.75" customHeight="1">
      <c r="B25" s="125"/>
      <c r="C25" s="93"/>
      <c r="D25" s="90" t="s">
        <v>25</v>
      </c>
      <c r="E25" s="93" t="s">
        <v>26</v>
      </c>
      <c r="F25" s="93"/>
      <c r="G25" s="93"/>
      <c r="H25" s="93"/>
      <c r="I25" s="176">
        <v>84.39</v>
      </c>
      <c r="J25" s="176">
        <v>1.47</v>
      </c>
      <c r="K25" s="93"/>
      <c r="L25" s="141">
        <v>4</v>
      </c>
      <c r="M25" s="141">
        <v>650</v>
      </c>
      <c r="N25" s="93"/>
      <c r="O25" s="143">
        <v>4</v>
      </c>
      <c r="P25" s="178">
        <v>29404</v>
      </c>
      <c r="Q25" s="112">
        <f aca="true" t="shared" si="0" ref="Q25:Q56">+P25-P24</f>
        <v>6570</v>
      </c>
      <c r="R25" s="142"/>
      <c r="S25" s="142"/>
      <c r="T25" s="93"/>
      <c r="U25" s="126"/>
      <c r="AI25" s="76"/>
      <c r="AJ25" s="76"/>
      <c r="AK25" s="76"/>
      <c r="AN25" s="77"/>
      <c r="AO25" s="77"/>
    </row>
    <row r="26" spans="2:41" ht="12.75" customHeight="1">
      <c r="B26" s="125"/>
      <c r="C26" s="93"/>
      <c r="D26" s="90"/>
      <c r="E26" s="93" t="s">
        <v>27</v>
      </c>
      <c r="F26" s="93"/>
      <c r="G26" s="93"/>
      <c r="H26" s="93"/>
      <c r="I26" s="176">
        <v>29.61</v>
      </c>
      <c r="J26" s="176">
        <v>6.14</v>
      </c>
      <c r="K26" s="93"/>
      <c r="L26" s="141">
        <v>5</v>
      </c>
      <c r="M26" s="141">
        <v>785</v>
      </c>
      <c r="N26" s="93"/>
      <c r="O26" s="143">
        <v>5</v>
      </c>
      <c r="P26" s="178">
        <v>35127</v>
      </c>
      <c r="Q26" s="112">
        <f t="shared" si="0"/>
        <v>5723</v>
      </c>
      <c r="R26" s="142"/>
      <c r="S26" s="142"/>
      <c r="T26" s="93"/>
      <c r="U26" s="126"/>
      <c r="AI26" s="76"/>
      <c r="AJ26" s="76"/>
      <c r="AK26" s="76"/>
      <c r="AN26" s="77"/>
      <c r="AO26" s="77"/>
    </row>
    <row r="27" spans="2:41" ht="12.75" customHeight="1">
      <c r="B27" s="125"/>
      <c r="C27" s="93"/>
      <c r="D27" s="90"/>
      <c r="E27" s="93" t="s">
        <v>43</v>
      </c>
      <c r="F27" s="93"/>
      <c r="G27" s="93"/>
      <c r="H27" s="93"/>
      <c r="I27" s="176">
        <v>38.63</v>
      </c>
      <c r="J27" s="176">
        <v>0.42</v>
      </c>
      <c r="K27" s="93"/>
      <c r="L27" s="141">
        <v>6</v>
      </c>
      <c r="M27" s="141">
        <v>875</v>
      </c>
      <c r="N27" s="93"/>
      <c r="O27" s="143">
        <v>6</v>
      </c>
      <c r="P27" s="178">
        <v>38942</v>
      </c>
      <c r="Q27" s="112">
        <f t="shared" si="0"/>
        <v>3815</v>
      </c>
      <c r="R27" s="142"/>
      <c r="S27" s="142"/>
      <c r="T27" s="93"/>
      <c r="U27" s="126"/>
      <c r="AI27" s="76"/>
      <c r="AJ27" s="76"/>
      <c r="AK27" s="76"/>
      <c r="AN27" s="77"/>
      <c r="AO27" s="77"/>
    </row>
    <row r="28" spans="2:41" ht="12.75" customHeight="1">
      <c r="B28" s="125"/>
      <c r="C28" s="93"/>
      <c r="D28" s="90"/>
      <c r="E28" s="87"/>
      <c r="F28" s="99" t="s">
        <v>41</v>
      </c>
      <c r="G28" s="101"/>
      <c r="H28" s="101"/>
      <c r="I28" s="105">
        <f>SUM(I25:I27)</f>
        <v>152.63</v>
      </c>
      <c r="J28" s="105">
        <f>SUM(J25:J27)</f>
        <v>8.03</v>
      </c>
      <c r="K28" s="101"/>
      <c r="L28" s="141">
        <v>7</v>
      </c>
      <c r="M28" s="141">
        <v>980</v>
      </c>
      <c r="N28" s="93"/>
      <c r="O28" s="143">
        <v>7</v>
      </c>
      <c r="P28" s="129">
        <f>+P27+R28</f>
        <v>43393</v>
      </c>
      <c r="Q28" s="112">
        <f t="shared" si="0"/>
        <v>4451</v>
      </c>
      <c r="R28" s="117">
        <v>4451</v>
      </c>
      <c r="S28" s="142"/>
      <c r="T28" s="93"/>
      <c r="U28" s="126"/>
      <c r="AI28" s="76"/>
      <c r="AJ28" s="76"/>
      <c r="AK28" s="76"/>
      <c r="AN28" s="77"/>
      <c r="AO28" s="77"/>
    </row>
    <row r="29" spans="2:41" ht="12.75" customHeight="1">
      <c r="B29" s="125"/>
      <c r="C29" s="93"/>
      <c r="D29" s="90" t="s">
        <v>44</v>
      </c>
      <c r="E29" s="93"/>
      <c r="F29" s="93"/>
      <c r="G29" s="93"/>
      <c r="H29" s="93"/>
      <c r="I29" s="176">
        <v>349.59</v>
      </c>
      <c r="J29" s="176">
        <v>1.89</v>
      </c>
      <c r="K29" s="93"/>
      <c r="L29" s="141">
        <v>8</v>
      </c>
      <c r="M29" s="141">
        <v>1085</v>
      </c>
      <c r="N29" s="93"/>
      <c r="O29" s="143">
        <v>8</v>
      </c>
      <c r="P29" s="129">
        <f aca="true" t="shared" si="1" ref="P29:P56">+P28+R29</f>
        <v>47844</v>
      </c>
      <c r="Q29" s="112">
        <f t="shared" si="0"/>
        <v>4451</v>
      </c>
      <c r="R29" s="112">
        <f>R28</f>
        <v>4451</v>
      </c>
      <c r="S29" s="142"/>
      <c r="T29" s="93"/>
      <c r="U29" s="126"/>
      <c r="AI29" s="76"/>
      <c r="AJ29" s="76"/>
      <c r="AK29" s="76"/>
      <c r="AN29" s="77"/>
      <c r="AO29" s="77"/>
    </row>
    <row r="30" spans="2:41" ht="12.75" customHeight="1">
      <c r="B30" s="125"/>
      <c r="C30" s="93"/>
      <c r="D30" s="90"/>
      <c r="E30" s="87"/>
      <c r="F30" s="87" t="s">
        <v>45</v>
      </c>
      <c r="G30" s="93"/>
      <c r="H30" s="93"/>
      <c r="I30" s="105">
        <f>+I24+I28+I29</f>
        <v>1850.6699999999998</v>
      </c>
      <c r="J30" s="105">
        <f>+J24+J28+J29</f>
        <v>42.39</v>
      </c>
      <c r="K30" s="93"/>
      <c r="L30" s="141">
        <v>9</v>
      </c>
      <c r="M30" s="141">
        <v>1190</v>
      </c>
      <c r="N30" s="93"/>
      <c r="O30" s="143">
        <v>9</v>
      </c>
      <c r="P30" s="129">
        <f t="shared" si="1"/>
        <v>52295</v>
      </c>
      <c r="Q30" s="112">
        <f t="shared" si="0"/>
        <v>4451</v>
      </c>
      <c r="R30" s="112">
        <f aca="true" t="shared" si="2" ref="R30:R56">R29</f>
        <v>4451</v>
      </c>
      <c r="S30" s="142"/>
      <c r="T30" s="93"/>
      <c r="U30" s="126"/>
      <c r="AI30" s="76"/>
      <c r="AJ30" s="76"/>
      <c r="AK30" s="76"/>
      <c r="AN30" s="77"/>
      <c r="AO30" s="77"/>
    </row>
    <row r="31" spans="2:41" ht="12.75" customHeight="1">
      <c r="B31" s="125"/>
      <c r="C31" s="93"/>
      <c r="D31" s="90"/>
      <c r="E31" s="93"/>
      <c r="F31" s="93"/>
      <c r="G31" s="93"/>
      <c r="H31" s="93"/>
      <c r="I31" s="95"/>
      <c r="J31" s="95"/>
      <c r="K31" s="93"/>
      <c r="L31" s="141">
        <v>10</v>
      </c>
      <c r="M31" s="141">
        <v>1295</v>
      </c>
      <c r="N31" s="93"/>
      <c r="O31" s="143">
        <v>10</v>
      </c>
      <c r="P31" s="129">
        <f t="shared" si="1"/>
        <v>56746</v>
      </c>
      <c r="Q31" s="112">
        <f t="shared" si="0"/>
        <v>4451</v>
      </c>
      <c r="R31" s="112">
        <f t="shared" si="2"/>
        <v>4451</v>
      </c>
      <c r="S31" s="142"/>
      <c r="T31" s="93"/>
      <c r="U31" s="126"/>
      <c r="AI31" s="76"/>
      <c r="AJ31" s="76"/>
      <c r="AK31" s="76"/>
      <c r="AN31" s="77"/>
      <c r="AO31" s="77"/>
    </row>
    <row r="32" spans="2:41" ht="12.75" customHeight="1">
      <c r="B32" s="125"/>
      <c r="C32" s="93"/>
      <c r="D32" s="85" t="s">
        <v>30</v>
      </c>
      <c r="E32" s="93"/>
      <c r="F32" s="93"/>
      <c r="G32" s="99"/>
      <c r="H32" s="99"/>
      <c r="I32" s="116" t="s">
        <v>48</v>
      </c>
      <c r="J32" s="116" t="s">
        <v>47</v>
      </c>
      <c r="K32" s="93"/>
      <c r="L32" s="141">
        <v>11</v>
      </c>
      <c r="M32" s="141">
        <v>1400</v>
      </c>
      <c r="N32" s="93"/>
      <c r="O32" s="143">
        <v>11</v>
      </c>
      <c r="P32" s="129">
        <f t="shared" si="1"/>
        <v>61197</v>
      </c>
      <c r="Q32" s="112">
        <f t="shared" si="0"/>
        <v>4451</v>
      </c>
      <c r="R32" s="112">
        <f t="shared" si="2"/>
        <v>4451</v>
      </c>
      <c r="S32" s="142"/>
      <c r="T32" s="93"/>
      <c r="U32" s="126"/>
      <c r="AI32" s="76"/>
      <c r="AJ32" s="76"/>
      <c r="AK32" s="76"/>
      <c r="AN32" s="77"/>
      <c r="AO32" s="77"/>
    </row>
    <row r="33" spans="2:41" ht="12.75" customHeight="1">
      <c r="B33" s="125"/>
      <c r="C33" s="93"/>
      <c r="D33" s="90" t="s">
        <v>31</v>
      </c>
      <c r="E33" s="93" t="s">
        <v>32</v>
      </c>
      <c r="F33" s="93"/>
      <c r="G33" s="93"/>
      <c r="H33" s="93"/>
      <c r="I33" s="177">
        <v>9.23</v>
      </c>
      <c r="J33" s="177">
        <v>1.73</v>
      </c>
      <c r="K33" s="93"/>
      <c r="L33" s="141">
        <v>12</v>
      </c>
      <c r="M33" s="141">
        <v>1505</v>
      </c>
      <c r="N33" s="93"/>
      <c r="O33" s="143">
        <v>12</v>
      </c>
      <c r="P33" s="129">
        <f t="shared" si="1"/>
        <v>65648</v>
      </c>
      <c r="Q33" s="112">
        <f t="shared" si="0"/>
        <v>4451</v>
      </c>
      <c r="R33" s="112">
        <f t="shared" si="2"/>
        <v>4451</v>
      </c>
      <c r="S33" s="142"/>
      <c r="T33" s="93"/>
      <c r="U33" s="126"/>
      <c r="AI33" s="76"/>
      <c r="AJ33" s="76"/>
      <c r="AK33" s="76"/>
      <c r="AN33" s="77"/>
      <c r="AO33" s="77"/>
    </row>
    <row r="34" spans="2:41" ht="12.75" customHeight="1">
      <c r="B34" s="125"/>
      <c r="C34" s="93"/>
      <c r="D34" s="90"/>
      <c r="E34" s="93" t="s">
        <v>46</v>
      </c>
      <c r="F34" s="93"/>
      <c r="G34" s="93"/>
      <c r="H34" s="93"/>
      <c r="I34" s="177">
        <v>9.23</v>
      </c>
      <c r="J34" s="177">
        <v>0.97</v>
      </c>
      <c r="K34" s="93"/>
      <c r="L34" s="141">
        <v>13</v>
      </c>
      <c r="M34" s="141">
        <v>1610</v>
      </c>
      <c r="N34" s="93"/>
      <c r="O34" s="143">
        <v>13</v>
      </c>
      <c r="P34" s="129">
        <f t="shared" si="1"/>
        <v>70099</v>
      </c>
      <c r="Q34" s="112">
        <f t="shared" si="0"/>
        <v>4451</v>
      </c>
      <c r="R34" s="112">
        <f t="shared" si="2"/>
        <v>4451</v>
      </c>
      <c r="S34" s="142"/>
      <c r="T34" s="93"/>
      <c r="U34" s="126"/>
      <c r="AI34" s="76"/>
      <c r="AJ34" s="76"/>
      <c r="AK34" s="76"/>
      <c r="AN34" s="77"/>
      <c r="AO34" s="77"/>
    </row>
    <row r="35" spans="2:41" ht="12.75" customHeight="1">
      <c r="B35" s="125"/>
      <c r="C35" s="93"/>
      <c r="D35" s="90"/>
      <c r="E35" s="93" t="s">
        <v>33</v>
      </c>
      <c r="F35" s="93"/>
      <c r="G35" s="93"/>
      <c r="H35" s="93"/>
      <c r="I35" s="177">
        <v>25.72</v>
      </c>
      <c r="J35" s="177">
        <v>0.14</v>
      </c>
      <c r="K35" s="93"/>
      <c r="L35" s="141">
        <v>14</v>
      </c>
      <c r="M35" s="141">
        <v>1755</v>
      </c>
      <c r="N35" s="93"/>
      <c r="O35" s="143">
        <v>14</v>
      </c>
      <c r="P35" s="129">
        <f>+P34+R35+S35</f>
        <v>76246</v>
      </c>
      <c r="Q35" s="112">
        <f t="shared" si="0"/>
        <v>6147</v>
      </c>
      <c r="R35" s="112">
        <f t="shared" si="2"/>
        <v>4451</v>
      </c>
      <c r="S35" s="67">
        <v>1696</v>
      </c>
      <c r="T35" s="93"/>
      <c r="U35" s="126"/>
      <c r="AI35" s="76"/>
      <c r="AJ35" s="76"/>
      <c r="AK35" s="76"/>
      <c r="AN35" s="77"/>
      <c r="AO35" s="77"/>
    </row>
    <row r="36" spans="2:41" ht="12.75" customHeight="1">
      <c r="B36" s="125"/>
      <c r="C36" s="93"/>
      <c r="D36" s="90"/>
      <c r="E36" s="93" t="s">
        <v>34</v>
      </c>
      <c r="F36" s="93"/>
      <c r="G36" s="93"/>
      <c r="H36" s="93"/>
      <c r="I36" s="177">
        <v>94.91</v>
      </c>
      <c r="J36" s="177">
        <v>3.97</v>
      </c>
      <c r="K36" s="93"/>
      <c r="L36" s="141">
        <v>15</v>
      </c>
      <c r="M36" s="141">
        <v>1860</v>
      </c>
      <c r="N36" s="93"/>
      <c r="O36" s="143">
        <v>15</v>
      </c>
      <c r="P36" s="129">
        <f t="shared" si="1"/>
        <v>80697</v>
      </c>
      <c r="Q36" s="112">
        <f t="shared" si="0"/>
        <v>4451</v>
      </c>
      <c r="R36" s="112">
        <f t="shared" si="2"/>
        <v>4451</v>
      </c>
      <c r="S36" s="142"/>
      <c r="T36" s="93"/>
      <c r="U36" s="126"/>
      <c r="AI36" s="76"/>
      <c r="AJ36" s="76"/>
      <c r="AK36" s="76"/>
      <c r="AN36" s="77"/>
      <c r="AO36" s="77"/>
    </row>
    <row r="37" spans="2:41" ht="12.75" customHeight="1">
      <c r="B37" s="125"/>
      <c r="C37" s="93"/>
      <c r="D37" s="90"/>
      <c r="E37" s="93" t="s">
        <v>12</v>
      </c>
      <c r="F37" s="93"/>
      <c r="G37" s="93"/>
      <c r="H37" s="93"/>
      <c r="I37" s="177">
        <v>276.9</v>
      </c>
      <c r="J37" s="177">
        <v>10</v>
      </c>
      <c r="K37" s="93"/>
      <c r="L37" s="141">
        <v>16</v>
      </c>
      <c r="M37" s="141">
        <v>1965</v>
      </c>
      <c r="N37" s="93"/>
      <c r="O37" s="143">
        <v>16</v>
      </c>
      <c r="P37" s="129">
        <f t="shared" si="1"/>
        <v>85148</v>
      </c>
      <c r="Q37" s="112">
        <f t="shared" si="0"/>
        <v>4451</v>
      </c>
      <c r="R37" s="112">
        <f t="shared" si="2"/>
        <v>4451</v>
      </c>
      <c r="S37" s="142"/>
      <c r="T37" s="93"/>
      <c r="U37" s="126"/>
      <c r="AI37" s="76"/>
      <c r="AJ37" s="76"/>
      <c r="AK37" s="76"/>
      <c r="AN37" s="77"/>
      <c r="AO37" s="77"/>
    </row>
    <row r="38" spans="2:41" ht="12.75" customHeight="1">
      <c r="B38" s="125"/>
      <c r="C38" s="93"/>
      <c r="D38" s="90"/>
      <c r="E38" s="93" t="s">
        <v>13</v>
      </c>
      <c r="F38" s="93"/>
      <c r="G38" s="93"/>
      <c r="H38" s="93"/>
      <c r="I38" s="177">
        <v>0</v>
      </c>
      <c r="J38" s="177">
        <v>23.44</v>
      </c>
      <c r="K38" s="93"/>
      <c r="L38" s="141">
        <v>17</v>
      </c>
      <c r="M38" s="141">
        <v>2070</v>
      </c>
      <c r="N38" s="93"/>
      <c r="O38" s="143">
        <v>17</v>
      </c>
      <c r="P38" s="129">
        <f t="shared" si="1"/>
        <v>89599</v>
      </c>
      <c r="Q38" s="112">
        <f t="shared" si="0"/>
        <v>4451</v>
      </c>
      <c r="R38" s="112">
        <f t="shared" si="2"/>
        <v>4451</v>
      </c>
      <c r="S38" s="142"/>
      <c r="T38" s="93"/>
      <c r="U38" s="126"/>
      <c r="AI38" s="76"/>
      <c r="AJ38" s="76"/>
      <c r="AK38" s="76"/>
      <c r="AN38" s="77"/>
      <c r="AO38" s="77"/>
    </row>
    <row r="39" spans="2:41" ht="12.75" customHeight="1">
      <c r="B39" s="125"/>
      <c r="C39" s="93"/>
      <c r="D39" s="94"/>
      <c r="E39" s="93" t="s">
        <v>18</v>
      </c>
      <c r="F39" s="93"/>
      <c r="G39" s="93"/>
      <c r="H39" s="93"/>
      <c r="I39" s="177">
        <v>477.9</v>
      </c>
      <c r="J39" s="177">
        <v>2.51</v>
      </c>
      <c r="K39" s="93"/>
      <c r="L39" s="141">
        <v>18</v>
      </c>
      <c r="M39" s="141">
        <v>2175</v>
      </c>
      <c r="N39" s="93"/>
      <c r="O39" s="143">
        <v>18</v>
      </c>
      <c r="P39" s="129">
        <f t="shared" si="1"/>
        <v>94050</v>
      </c>
      <c r="Q39" s="112">
        <f t="shared" si="0"/>
        <v>4451</v>
      </c>
      <c r="R39" s="112">
        <f t="shared" si="2"/>
        <v>4451</v>
      </c>
      <c r="S39" s="142"/>
      <c r="T39" s="93"/>
      <c r="U39" s="126"/>
      <c r="AI39" s="76"/>
      <c r="AJ39" s="76"/>
      <c r="AK39" s="76"/>
      <c r="AN39" s="77"/>
      <c r="AO39" s="77"/>
    </row>
    <row r="40" spans="2:41" ht="12.75" customHeight="1">
      <c r="B40" s="125"/>
      <c r="C40" s="93"/>
      <c r="D40" s="90"/>
      <c r="E40" s="93" t="s">
        <v>35</v>
      </c>
      <c r="F40" s="93"/>
      <c r="G40" s="93"/>
      <c r="H40" s="93"/>
      <c r="I40" s="177">
        <v>110.86</v>
      </c>
      <c r="J40" s="177">
        <v>0.22</v>
      </c>
      <c r="K40" s="93"/>
      <c r="L40" s="141">
        <v>19</v>
      </c>
      <c r="M40" s="141">
        <v>2280</v>
      </c>
      <c r="N40" s="93"/>
      <c r="O40" s="143">
        <v>19</v>
      </c>
      <c r="P40" s="129">
        <f>+P39+R40</f>
        <v>98501</v>
      </c>
      <c r="Q40" s="112">
        <f>+P40-P39</f>
        <v>4451</v>
      </c>
      <c r="R40" s="112">
        <f>R39</f>
        <v>4451</v>
      </c>
      <c r="S40" s="142"/>
      <c r="T40" s="93"/>
      <c r="U40" s="126"/>
      <c r="AI40" s="76"/>
      <c r="AJ40" s="76"/>
      <c r="AK40" s="76"/>
      <c r="AN40" s="77"/>
      <c r="AO40" s="77"/>
    </row>
    <row r="41" spans="2:41" ht="12.75" customHeight="1">
      <c r="B41" s="125"/>
      <c r="C41" s="93"/>
      <c r="D41" s="90"/>
      <c r="E41" s="93" t="s">
        <v>84</v>
      </c>
      <c r="F41" s="93"/>
      <c r="G41" s="93"/>
      <c r="H41" s="93"/>
      <c r="I41" s="177">
        <v>1677.28</v>
      </c>
      <c r="J41" s="177">
        <v>42.8</v>
      </c>
      <c r="K41" s="101"/>
      <c r="L41" s="141">
        <v>20</v>
      </c>
      <c r="M41" s="141">
        <v>2385</v>
      </c>
      <c r="N41" s="93"/>
      <c r="O41" s="143">
        <v>20</v>
      </c>
      <c r="P41" s="129">
        <f t="shared" si="1"/>
        <v>102952</v>
      </c>
      <c r="Q41" s="112">
        <f t="shared" si="0"/>
        <v>4451</v>
      </c>
      <c r="R41" s="112">
        <f t="shared" si="2"/>
        <v>4451</v>
      </c>
      <c r="S41" s="142"/>
      <c r="T41" s="93"/>
      <c r="U41" s="126"/>
      <c r="AI41" s="76"/>
      <c r="AJ41" s="76"/>
      <c r="AK41" s="76"/>
      <c r="AN41" s="77"/>
      <c r="AO41" s="77"/>
    </row>
    <row r="42" spans="2:41" ht="12.75" customHeight="1">
      <c r="B42" s="125"/>
      <c r="C42" s="93"/>
      <c r="D42" s="90"/>
      <c r="E42" s="93" t="s">
        <v>86</v>
      </c>
      <c r="F42" s="90"/>
      <c r="G42" s="90"/>
      <c r="H42" s="90"/>
      <c r="I42" s="177">
        <v>1746.86</v>
      </c>
      <c r="J42" s="177">
        <v>57.02</v>
      </c>
      <c r="K42" s="93"/>
      <c r="L42" s="141">
        <v>21</v>
      </c>
      <c r="M42" s="141">
        <v>2490</v>
      </c>
      <c r="N42" s="93"/>
      <c r="O42" s="143">
        <v>21</v>
      </c>
      <c r="P42" s="129">
        <f t="shared" si="1"/>
        <v>107403</v>
      </c>
      <c r="Q42" s="112">
        <f t="shared" si="0"/>
        <v>4451</v>
      </c>
      <c r="R42" s="112">
        <f t="shared" si="2"/>
        <v>4451</v>
      </c>
      <c r="S42" s="142"/>
      <c r="T42" s="93"/>
      <c r="U42" s="126"/>
      <c r="AI42" s="76"/>
      <c r="AJ42" s="76"/>
      <c r="AK42" s="76"/>
      <c r="AN42" s="77"/>
      <c r="AO42" s="77"/>
    </row>
    <row r="43" spans="2:41" ht="12.75" customHeight="1">
      <c r="B43" s="125"/>
      <c r="C43" s="93"/>
      <c r="D43" s="90"/>
      <c r="E43" s="93" t="s">
        <v>85</v>
      </c>
      <c r="F43" s="90"/>
      <c r="G43" s="90"/>
      <c r="H43" s="90"/>
      <c r="I43" s="177">
        <v>1702.9</v>
      </c>
      <c r="J43" s="177">
        <v>86.05</v>
      </c>
      <c r="K43" s="93"/>
      <c r="L43" s="141">
        <v>22</v>
      </c>
      <c r="M43" s="141">
        <v>2595</v>
      </c>
      <c r="N43" s="93"/>
      <c r="O43" s="143">
        <v>22</v>
      </c>
      <c r="P43" s="129">
        <f t="shared" si="1"/>
        <v>111854</v>
      </c>
      <c r="Q43" s="112">
        <f t="shared" si="0"/>
        <v>4451</v>
      </c>
      <c r="R43" s="112">
        <f t="shared" si="2"/>
        <v>4451</v>
      </c>
      <c r="S43" s="142"/>
      <c r="T43" s="93"/>
      <c r="U43" s="126"/>
      <c r="AI43" s="76"/>
      <c r="AJ43" s="76"/>
      <c r="AK43" s="76"/>
      <c r="AN43" s="77"/>
      <c r="AO43" s="77"/>
    </row>
    <row r="44" spans="2:41" ht="12.75" customHeight="1">
      <c r="B44" s="125"/>
      <c r="C44" s="93"/>
      <c r="D44" s="90"/>
      <c r="E44" s="93" t="s">
        <v>36</v>
      </c>
      <c r="F44" s="93"/>
      <c r="G44" s="93"/>
      <c r="H44" s="93"/>
      <c r="I44" s="177">
        <v>840.84</v>
      </c>
      <c r="J44" s="177">
        <v>14.7</v>
      </c>
      <c r="K44" s="93"/>
      <c r="L44" s="141">
        <v>23</v>
      </c>
      <c r="M44" s="141">
        <v>2700</v>
      </c>
      <c r="N44" s="93"/>
      <c r="O44" s="143">
        <v>23</v>
      </c>
      <c r="P44" s="129">
        <f>+P43+R44</f>
        <v>116305</v>
      </c>
      <c r="Q44" s="112">
        <f>+P44-P43</f>
        <v>4451</v>
      </c>
      <c r="R44" s="112">
        <f t="shared" si="2"/>
        <v>4451</v>
      </c>
      <c r="S44" s="142"/>
      <c r="T44" s="93"/>
      <c r="U44" s="126"/>
      <c r="AI44" s="76"/>
      <c r="AJ44" s="76"/>
      <c r="AK44" s="76"/>
      <c r="AN44" s="77"/>
      <c r="AO44" s="77"/>
    </row>
    <row r="45" spans="2:41" ht="12.75" customHeight="1">
      <c r="B45" s="125"/>
      <c r="C45" s="93"/>
      <c r="D45" s="90" t="s">
        <v>20</v>
      </c>
      <c r="E45" s="87"/>
      <c r="F45" s="99" t="s">
        <v>41</v>
      </c>
      <c r="G45" s="101"/>
      <c r="H45" s="101"/>
      <c r="I45" s="105">
        <f>SUM(I33:I44)</f>
        <v>6972.629999999999</v>
      </c>
      <c r="J45" s="105">
        <f>SUM(J33:J44)</f>
        <v>243.55</v>
      </c>
      <c r="K45" s="93"/>
      <c r="L45" s="141">
        <v>24</v>
      </c>
      <c r="M45" s="141">
        <v>2805</v>
      </c>
      <c r="N45" s="93"/>
      <c r="O45" s="143">
        <v>24</v>
      </c>
      <c r="P45" s="129">
        <f t="shared" si="1"/>
        <v>120756</v>
      </c>
      <c r="Q45" s="112">
        <f t="shared" si="0"/>
        <v>4451</v>
      </c>
      <c r="R45" s="112">
        <f t="shared" si="2"/>
        <v>4451</v>
      </c>
      <c r="S45" s="142"/>
      <c r="T45" s="93"/>
      <c r="U45" s="126"/>
      <c r="AI45" s="76"/>
      <c r="AJ45" s="76"/>
      <c r="AK45" s="76"/>
      <c r="AN45" s="77"/>
      <c r="AO45" s="77"/>
    </row>
    <row r="46" spans="2:41" ht="12.75" customHeight="1">
      <c r="B46" s="125"/>
      <c r="C46" s="93"/>
      <c r="D46" s="90" t="s">
        <v>37</v>
      </c>
      <c r="E46" s="93"/>
      <c r="F46" s="93"/>
      <c r="G46" s="93"/>
      <c r="H46" s="93"/>
      <c r="I46" s="95"/>
      <c r="J46" s="95"/>
      <c r="K46" s="101"/>
      <c r="L46" s="141">
        <v>25</v>
      </c>
      <c r="M46" s="141">
        <v>2910</v>
      </c>
      <c r="N46" s="93"/>
      <c r="O46" s="143">
        <v>25</v>
      </c>
      <c r="P46" s="129">
        <f t="shared" si="1"/>
        <v>125207</v>
      </c>
      <c r="Q46" s="112">
        <f t="shared" si="0"/>
        <v>4451</v>
      </c>
      <c r="R46" s="112">
        <f t="shared" si="2"/>
        <v>4451</v>
      </c>
      <c r="S46" s="142"/>
      <c r="T46" s="93"/>
      <c r="U46" s="126"/>
      <c r="AI46" s="76"/>
      <c r="AJ46" s="76"/>
      <c r="AK46" s="76"/>
      <c r="AN46" s="77"/>
      <c r="AO46" s="77"/>
    </row>
    <row r="47" spans="2:41" ht="12.75" customHeight="1">
      <c r="B47" s="125"/>
      <c r="C47" s="93"/>
      <c r="D47" s="90"/>
      <c r="E47" s="93" t="s">
        <v>38</v>
      </c>
      <c r="F47" s="93"/>
      <c r="G47" s="93"/>
      <c r="H47" s="93"/>
      <c r="I47" s="176">
        <v>3293.33</v>
      </c>
      <c r="J47" s="176">
        <v>19.25</v>
      </c>
      <c r="K47" s="93"/>
      <c r="L47" s="141">
        <v>26</v>
      </c>
      <c r="M47" s="141">
        <v>3015</v>
      </c>
      <c r="N47" s="93"/>
      <c r="O47" s="143">
        <v>26</v>
      </c>
      <c r="P47" s="129">
        <f t="shared" si="1"/>
        <v>129658</v>
      </c>
      <c r="Q47" s="112">
        <f t="shared" si="0"/>
        <v>4451</v>
      </c>
      <c r="R47" s="112">
        <f t="shared" si="2"/>
        <v>4451</v>
      </c>
      <c r="S47" s="142"/>
      <c r="T47" s="93"/>
      <c r="U47" s="126"/>
      <c r="AI47" s="76"/>
      <c r="AJ47" s="76"/>
      <c r="AK47" s="76"/>
      <c r="AN47" s="77"/>
      <c r="AO47" s="77"/>
    </row>
    <row r="48" spans="2:41" ht="12.75" customHeight="1">
      <c r="B48" s="125"/>
      <c r="C48" s="93"/>
      <c r="D48" s="90"/>
      <c r="E48" s="93" t="s">
        <v>39</v>
      </c>
      <c r="F48" s="93"/>
      <c r="G48" s="93"/>
      <c r="H48" s="93"/>
      <c r="I48" s="176">
        <v>488.25</v>
      </c>
      <c r="J48" s="176">
        <v>3.39</v>
      </c>
      <c r="K48" s="93"/>
      <c r="L48" s="141">
        <v>27</v>
      </c>
      <c r="M48" s="141">
        <v>3120</v>
      </c>
      <c r="N48" s="93"/>
      <c r="O48" s="143">
        <v>27</v>
      </c>
      <c r="P48" s="129">
        <f>+P47+R48</f>
        <v>134109</v>
      </c>
      <c r="Q48" s="112">
        <f>+P48-P47</f>
        <v>4451</v>
      </c>
      <c r="R48" s="112">
        <f t="shared" si="2"/>
        <v>4451</v>
      </c>
      <c r="S48" s="142"/>
      <c r="T48" s="93"/>
      <c r="U48" s="126"/>
      <c r="AI48" s="76"/>
      <c r="AJ48" s="76"/>
      <c r="AK48" s="76"/>
      <c r="AN48" s="77"/>
      <c r="AO48" s="77"/>
    </row>
    <row r="49" spans="2:41" ht="12.75" customHeight="1">
      <c r="B49" s="125"/>
      <c r="C49" s="93"/>
      <c r="D49" s="90"/>
      <c r="E49" s="93" t="s">
        <v>40</v>
      </c>
      <c r="F49" s="93"/>
      <c r="G49" s="93"/>
      <c r="H49" s="93"/>
      <c r="I49" s="176">
        <v>1818.5</v>
      </c>
      <c r="J49" s="176">
        <v>19.61</v>
      </c>
      <c r="K49" s="93"/>
      <c r="L49" s="141">
        <v>28</v>
      </c>
      <c r="M49" s="141">
        <v>3225</v>
      </c>
      <c r="N49" s="93"/>
      <c r="O49" s="143">
        <v>28</v>
      </c>
      <c r="P49" s="129">
        <f t="shared" si="1"/>
        <v>138560</v>
      </c>
      <c r="Q49" s="112">
        <f t="shared" si="0"/>
        <v>4451</v>
      </c>
      <c r="R49" s="112">
        <f t="shared" si="2"/>
        <v>4451</v>
      </c>
      <c r="S49" s="142"/>
      <c r="T49" s="93"/>
      <c r="U49" s="126"/>
      <c r="AI49" s="76"/>
      <c r="AJ49" s="76"/>
      <c r="AK49" s="76"/>
      <c r="AN49" s="77"/>
      <c r="AO49" s="77"/>
    </row>
    <row r="50" spans="2:41" ht="12.75" customHeight="1">
      <c r="B50" s="125"/>
      <c r="C50" s="93"/>
      <c r="D50" s="90" t="s">
        <v>20</v>
      </c>
      <c r="E50" s="87"/>
      <c r="F50" s="99" t="s">
        <v>41</v>
      </c>
      <c r="G50" s="101"/>
      <c r="H50" s="101"/>
      <c r="I50" s="105">
        <f>SUM(I47:I49)</f>
        <v>5600.08</v>
      </c>
      <c r="J50" s="105">
        <f>SUM(J47:J49)</f>
        <v>42.25</v>
      </c>
      <c r="K50" s="93"/>
      <c r="L50" s="141">
        <v>29</v>
      </c>
      <c r="M50" s="141">
        <v>3330</v>
      </c>
      <c r="N50" s="93"/>
      <c r="O50" s="143">
        <v>29</v>
      </c>
      <c r="P50" s="129">
        <f t="shared" si="1"/>
        <v>143011</v>
      </c>
      <c r="Q50" s="112">
        <f t="shared" si="0"/>
        <v>4451</v>
      </c>
      <c r="R50" s="112">
        <f t="shared" si="2"/>
        <v>4451</v>
      </c>
      <c r="S50" s="142"/>
      <c r="T50" s="93"/>
      <c r="U50" s="126"/>
      <c r="AI50" s="76"/>
      <c r="AJ50" s="76"/>
      <c r="AK50" s="76"/>
      <c r="AN50" s="77"/>
      <c r="AO50" s="77"/>
    </row>
    <row r="51" spans="2:41" ht="12.75" customHeight="1">
      <c r="B51" s="125"/>
      <c r="C51" s="93"/>
      <c r="D51" s="85"/>
      <c r="E51" s="87"/>
      <c r="F51" s="87" t="s">
        <v>45</v>
      </c>
      <c r="G51" s="93"/>
      <c r="H51" s="93"/>
      <c r="I51" s="105">
        <f>+I45+I50</f>
        <v>12572.71</v>
      </c>
      <c r="J51" s="105">
        <f>+J45+J50</f>
        <v>285.8</v>
      </c>
      <c r="K51" s="93"/>
      <c r="L51" s="141">
        <v>30</v>
      </c>
      <c r="M51" s="141">
        <v>3435</v>
      </c>
      <c r="N51" s="93"/>
      <c r="O51" s="143">
        <v>30</v>
      </c>
      <c r="P51" s="129">
        <f t="shared" si="1"/>
        <v>147462</v>
      </c>
      <c r="Q51" s="112">
        <f t="shared" si="0"/>
        <v>4451</v>
      </c>
      <c r="R51" s="112">
        <f t="shared" si="2"/>
        <v>4451</v>
      </c>
      <c r="S51" s="142"/>
      <c r="T51" s="93"/>
      <c r="U51" s="126"/>
      <c r="AI51" s="76"/>
      <c r="AJ51" s="76"/>
      <c r="AK51" s="76"/>
      <c r="AN51" s="77"/>
      <c r="AO51" s="77"/>
    </row>
    <row r="52" spans="2:41" ht="12.75" customHeight="1">
      <c r="B52" s="125"/>
      <c r="C52" s="93"/>
      <c r="D52" s="90"/>
      <c r="E52" s="93"/>
      <c r="F52" s="93"/>
      <c r="G52" s="93"/>
      <c r="H52" s="93"/>
      <c r="I52" s="95"/>
      <c r="J52" s="95"/>
      <c r="K52" s="93"/>
      <c r="L52" s="141">
        <v>31</v>
      </c>
      <c r="M52" s="141">
        <v>3540</v>
      </c>
      <c r="N52" s="93"/>
      <c r="O52" s="143">
        <v>31</v>
      </c>
      <c r="P52" s="129">
        <f t="shared" si="1"/>
        <v>151913</v>
      </c>
      <c r="Q52" s="112">
        <f t="shared" si="0"/>
        <v>4451</v>
      </c>
      <c r="R52" s="112">
        <f t="shared" si="2"/>
        <v>4451</v>
      </c>
      <c r="S52" s="142"/>
      <c r="T52" s="93"/>
      <c r="U52" s="126"/>
      <c r="AI52" s="76"/>
      <c r="AJ52" s="76"/>
      <c r="AK52" s="76"/>
      <c r="AN52" s="77"/>
      <c r="AO52" s="77"/>
    </row>
    <row r="53" spans="2:41" ht="12.75" customHeight="1">
      <c r="B53" s="125"/>
      <c r="C53" s="93"/>
      <c r="D53" s="85" t="s">
        <v>42</v>
      </c>
      <c r="E53" s="93"/>
      <c r="F53" s="93"/>
      <c r="G53" s="93"/>
      <c r="H53" s="93"/>
      <c r="I53" s="95"/>
      <c r="J53" s="95"/>
      <c r="K53" s="93"/>
      <c r="L53" s="141">
        <v>32</v>
      </c>
      <c r="M53" s="141">
        <v>3645</v>
      </c>
      <c r="N53" s="93"/>
      <c r="O53" s="143">
        <v>32</v>
      </c>
      <c r="P53" s="129">
        <f>+P52+R53</f>
        <v>156364</v>
      </c>
      <c r="Q53" s="112">
        <f t="shared" si="0"/>
        <v>4451</v>
      </c>
      <c r="R53" s="112">
        <f t="shared" si="2"/>
        <v>4451</v>
      </c>
      <c r="S53" s="142"/>
      <c r="T53" s="93"/>
      <c r="U53" s="126"/>
      <c r="AI53" s="76"/>
      <c r="AJ53" s="76"/>
      <c r="AK53" s="76"/>
      <c r="AN53" s="77"/>
      <c r="AO53" s="77"/>
    </row>
    <row r="54" spans="2:41" ht="12.75" customHeight="1">
      <c r="B54" s="125"/>
      <c r="C54" s="93"/>
      <c r="D54" s="90" t="s">
        <v>17</v>
      </c>
      <c r="E54" s="93"/>
      <c r="F54" s="93"/>
      <c r="G54" s="93"/>
      <c r="H54" s="93"/>
      <c r="I54" s="177">
        <v>0</v>
      </c>
      <c r="J54" s="176">
        <v>209.62</v>
      </c>
      <c r="K54" s="93"/>
      <c r="L54" s="141">
        <v>33</v>
      </c>
      <c r="M54" s="141">
        <v>3750</v>
      </c>
      <c r="N54" s="93"/>
      <c r="O54" s="143">
        <v>33</v>
      </c>
      <c r="P54" s="129">
        <f t="shared" si="1"/>
        <v>160815</v>
      </c>
      <c r="Q54" s="112">
        <f t="shared" si="0"/>
        <v>4451</v>
      </c>
      <c r="R54" s="112">
        <f t="shared" si="2"/>
        <v>4451</v>
      </c>
      <c r="S54" s="142"/>
      <c r="T54" s="93"/>
      <c r="U54" s="126"/>
      <c r="AI54" s="76"/>
      <c r="AJ54" s="76"/>
      <c r="AK54" s="76"/>
      <c r="AN54" s="77"/>
      <c r="AO54" s="77"/>
    </row>
    <row r="55" spans="2:41" ht="12.75" customHeight="1">
      <c r="B55" s="125"/>
      <c r="C55" s="93"/>
      <c r="D55" s="90"/>
      <c r="E55" s="93"/>
      <c r="F55" s="93"/>
      <c r="G55" s="93"/>
      <c r="H55" s="93"/>
      <c r="I55" s="95"/>
      <c r="J55" s="95"/>
      <c r="K55" s="93"/>
      <c r="L55" s="141">
        <v>34</v>
      </c>
      <c r="M55" s="141">
        <v>3855</v>
      </c>
      <c r="N55" s="93"/>
      <c r="O55" s="143">
        <v>34</v>
      </c>
      <c r="P55" s="129">
        <f t="shared" si="1"/>
        <v>165266</v>
      </c>
      <c r="Q55" s="112">
        <f t="shared" si="0"/>
        <v>4451</v>
      </c>
      <c r="R55" s="112">
        <f t="shared" si="2"/>
        <v>4451</v>
      </c>
      <c r="S55" s="142"/>
      <c r="T55" s="93"/>
      <c r="U55" s="126"/>
      <c r="AI55" s="76"/>
      <c r="AJ55" s="76"/>
      <c r="AK55" s="76"/>
      <c r="AN55" s="77"/>
      <c r="AO55" s="77"/>
    </row>
    <row r="56" spans="2:41" ht="12.75" customHeight="1">
      <c r="B56" s="125"/>
      <c r="C56" s="93"/>
      <c r="D56" s="90" t="s">
        <v>159</v>
      </c>
      <c r="E56" s="93"/>
      <c r="F56" s="93"/>
      <c r="G56" s="93"/>
      <c r="H56" s="93"/>
      <c r="I56" s="177">
        <v>0</v>
      </c>
      <c r="J56" s="176">
        <v>6.98</v>
      </c>
      <c r="K56" s="93"/>
      <c r="L56" s="141">
        <v>35</v>
      </c>
      <c r="M56" s="141">
        <v>3960</v>
      </c>
      <c r="N56" s="93"/>
      <c r="O56" s="143">
        <v>35</v>
      </c>
      <c r="P56" s="129">
        <f t="shared" si="1"/>
        <v>169717</v>
      </c>
      <c r="Q56" s="112">
        <f t="shared" si="0"/>
        <v>4451</v>
      </c>
      <c r="R56" s="112">
        <f t="shared" si="2"/>
        <v>4451</v>
      </c>
      <c r="S56" s="142"/>
      <c r="T56" s="93"/>
      <c r="U56" s="126"/>
      <c r="AI56" s="76"/>
      <c r="AJ56" s="76"/>
      <c r="AK56" s="76"/>
      <c r="AN56" s="77"/>
      <c r="AO56" s="77"/>
    </row>
    <row r="57" spans="2:41" ht="12.75" customHeight="1">
      <c r="B57" s="125"/>
      <c r="C57" s="93"/>
      <c r="D57" s="90"/>
      <c r="E57" s="93"/>
      <c r="F57" s="93"/>
      <c r="G57" s="93"/>
      <c r="H57" s="93"/>
      <c r="I57" s="95"/>
      <c r="J57" s="95"/>
      <c r="K57" s="93"/>
      <c r="L57" s="141">
        <v>36</v>
      </c>
      <c r="M57" s="141">
        <v>3960</v>
      </c>
      <c r="N57" s="93"/>
      <c r="O57" s="141">
        <v>36</v>
      </c>
      <c r="P57" s="129">
        <f aca="true" t="shared" si="3" ref="P57:P71">+P56+R57</f>
        <v>174168</v>
      </c>
      <c r="Q57" s="112">
        <f aca="true" t="shared" si="4" ref="Q57:Q71">+P57-P56</f>
        <v>4451</v>
      </c>
      <c r="R57" s="112">
        <f aca="true" t="shared" si="5" ref="R57:R71">R56</f>
        <v>4451</v>
      </c>
      <c r="S57" s="142"/>
      <c r="T57" s="93"/>
      <c r="U57" s="126"/>
      <c r="AI57" s="76"/>
      <c r="AJ57" s="76"/>
      <c r="AK57" s="76"/>
      <c r="AN57" s="77"/>
      <c r="AO57" s="77"/>
    </row>
    <row r="58" spans="2:41" ht="12.75" customHeight="1">
      <c r="B58" s="130"/>
      <c r="C58" s="93"/>
      <c r="D58" s="102" t="s">
        <v>94</v>
      </c>
      <c r="E58" s="93"/>
      <c r="F58" s="91"/>
      <c r="G58" s="93"/>
      <c r="H58" s="93"/>
      <c r="I58" s="93"/>
      <c r="J58" s="93"/>
      <c r="K58" s="93"/>
      <c r="L58" s="141">
        <v>37</v>
      </c>
      <c r="M58" s="141">
        <v>3960</v>
      </c>
      <c r="N58" s="93"/>
      <c r="O58" s="141">
        <v>37</v>
      </c>
      <c r="P58" s="129">
        <f t="shared" si="3"/>
        <v>178619</v>
      </c>
      <c r="Q58" s="112">
        <f t="shared" si="4"/>
        <v>4451</v>
      </c>
      <c r="R58" s="112">
        <f t="shared" si="5"/>
        <v>4451</v>
      </c>
      <c r="S58" s="142"/>
      <c r="T58" s="93"/>
      <c r="U58" s="126"/>
      <c r="AN58" s="84"/>
      <c r="AO58" s="84"/>
    </row>
    <row r="59" spans="2:21" ht="12.75" customHeight="1">
      <c r="B59" s="130"/>
      <c r="C59" s="93"/>
      <c r="D59" s="103" t="s">
        <v>60</v>
      </c>
      <c r="E59" s="93"/>
      <c r="F59" s="1">
        <v>9</v>
      </c>
      <c r="G59" s="93"/>
      <c r="H59" s="93"/>
      <c r="I59" s="93"/>
      <c r="J59" s="93"/>
      <c r="K59" s="93"/>
      <c r="L59" s="141">
        <v>38</v>
      </c>
      <c r="M59" s="141">
        <v>3960</v>
      </c>
      <c r="N59" s="93"/>
      <c r="O59" s="141">
        <v>38</v>
      </c>
      <c r="P59" s="129">
        <f t="shared" si="3"/>
        <v>183070</v>
      </c>
      <c r="Q59" s="112">
        <f t="shared" si="4"/>
        <v>4451</v>
      </c>
      <c r="R59" s="112">
        <f t="shared" si="5"/>
        <v>4451</v>
      </c>
      <c r="S59" s="142"/>
      <c r="T59" s="93"/>
      <c r="U59" s="126"/>
    </row>
    <row r="60" spans="2:21" ht="12.75" customHeight="1">
      <c r="B60" s="130"/>
      <c r="C60" s="93"/>
      <c r="D60" s="94" t="s">
        <v>61</v>
      </c>
      <c r="E60" s="93"/>
      <c r="F60" s="1">
        <v>6.17</v>
      </c>
      <c r="G60" s="93"/>
      <c r="H60" s="93"/>
      <c r="I60" s="93"/>
      <c r="J60" s="93"/>
      <c r="K60" s="93"/>
      <c r="L60" s="141">
        <v>39</v>
      </c>
      <c r="M60" s="141">
        <v>3960</v>
      </c>
      <c r="N60" s="93"/>
      <c r="O60" s="141">
        <v>39</v>
      </c>
      <c r="P60" s="129">
        <f t="shared" si="3"/>
        <v>187521</v>
      </c>
      <c r="Q60" s="112">
        <f t="shared" si="4"/>
        <v>4451</v>
      </c>
      <c r="R60" s="112">
        <f t="shared" si="5"/>
        <v>4451</v>
      </c>
      <c r="S60" s="142"/>
      <c r="T60" s="93"/>
      <c r="U60" s="126"/>
    </row>
    <row r="61" spans="2:21" ht="12.75" customHeight="1">
      <c r="B61" s="130"/>
      <c r="C61" s="93"/>
      <c r="D61" s="94" t="s">
        <v>62</v>
      </c>
      <c r="E61" s="93"/>
      <c r="F61" s="1">
        <v>3.2</v>
      </c>
      <c r="G61" s="93"/>
      <c r="H61" s="92"/>
      <c r="I61" s="92"/>
      <c r="J61" s="92"/>
      <c r="K61" s="93"/>
      <c r="L61" s="141">
        <v>40</v>
      </c>
      <c r="M61" s="141">
        <v>3960</v>
      </c>
      <c r="N61" s="93"/>
      <c r="O61" s="141">
        <v>40</v>
      </c>
      <c r="P61" s="129">
        <f t="shared" si="3"/>
        <v>191972</v>
      </c>
      <c r="Q61" s="112">
        <f t="shared" si="4"/>
        <v>4451</v>
      </c>
      <c r="R61" s="112">
        <f t="shared" si="5"/>
        <v>4451</v>
      </c>
      <c r="S61" s="142"/>
      <c r="T61" s="93"/>
      <c r="U61" s="126"/>
    </row>
    <row r="62" spans="2:21" ht="12.75" customHeight="1">
      <c r="B62" s="130"/>
      <c r="C62" s="93"/>
      <c r="D62" s="94" t="s">
        <v>70</v>
      </c>
      <c r="E62" s="93"/>
      <c r="F62" s="1">
        <v>280</v>
      </c>
      <c r="G62" s="93"/>
      <c r="H62" s="93"/>
      <c r="I62" s="93"/>
      <c r="J62" s="93"/>
      <c r="K62" s="93"/>
      <c r="L62" s="141">
        <v>41</v>
      </c>
      <c r="M62" s="141">
        <v>3960</v>
      </c>
      <c r="N62" s="93"/>
      <c r="O62" s="141">
        <v>41</v>
      </c>
      <c r="P62" s="129">
        <f t="shared" si="3"/>
        <v>196423</v>
      </c>
      <c r="Q62" s="112">
        <f t="shared" si="4"/>
        <v>4451</v>
      </c>
      <c r="R62" s="112">
        <f t="shared" si="5"/>
        <v>4451</v>
      </c>
      <c r="S62" s="142"/>
      <c r="T62" s="93"/>
      <c r="U62" s="126"/>
    </row>
    <row r="63" spans="2:21" ht="12.75" customHeight="1">
      <c r="B63" s="130"/>
      <c r="C63" s="93"/>
      <c r="D63" s="94" t="s">
        <v>71</v>
      </c>
      <c r="E63" s="93"/>
      <c r="F63" s="1">
        <v>2.06</v>
      </c>
      <c r="G63" s="93"/>
      <c r="H63" s="93"/>
      <c r="I63" s="93"/>
      <c r="J63" s="93"/>
      <c r="K63" s="93"/>
      <c r="L63" s="141">
        <v>42</v>
      </c>
      <c r="M63" s="141">
        <v>3960</v>
      </c>
      <c r="N63" s="93"/>
      <c r="O63" s="141">
        <v>42</v>
      </c>
      <c r="P63" s="129">
        <f t="shared" si="3"/>
        <v>200874</v>
      </c>
      <c r="Q63" s="112">
        <f t="shared" si="4"/>
        <v>4451</v>
      </c>
      <c r="R63" s="112">
        <f t="shared" si="5"/>
        <v>4451</v>
      </c>
      <c r="S63" s="142"/>
      <c r="T63" s="93"/>
      <c r="U63" s="126"/>
    </row>
    <row r="64" spans="2:21" ht="12.75" customHeight="1">
      <c r="B64" s="130"/>
      <c r="C64" s="93"/>
      <c r="D64" s="94"/>
      <c r="E64" s="94"/>
      <c r="F64" s="93"/>
      <c r="G64" s="93"/>
      <c r="H64" s="93"/>
      <c r="I64" s="93"/>
      <c r="J64" s="93"/>
      <c r="K64" s="93"/>
      <c r="L64" s="141">
        <v>43</v>
      </c>
      <c r="M64" s="141">
        <v>3960</v>
      </c>
      <c r="N64" s="93"/>
      <c r="O64" s="141">
        <v>43</v>
      </c>
      <c r="P64" s="129">
        <f t="shared" si="3"/>
        <v>205325</v>
      </c>
      <c r="Q64" s="112">
        <f t="shared" si="4"/>
        <v>4451</v>
      </c>
      <c r="R64" s="112">
        <f t="shared" si="5"/>
        <v>4451</v>
      </c>
      <c r="S64" s="142"/>
      <c r="T64" s="93"/>
      <c r="U64" s="126"/>
    </row>
    <row r="65" spans="2:21" ht="12.75" customHeight="1">
      <c r="B65" s="130"/>
      <c r="C65" s="93"/>
      <c r="D65" s="102" t="s">
        <v>95</v>
      </c>
      <c r="E65" s="94"/>
      <c r="F65" s="93"/>
      <c r="G65" s="93"/>
      <c r="H65" s="93"/>
      <c r="I65" s="93"/>
      <c r="J65" s="93"/>
      <c r="K65" s="93"/>
      <c r="L65" s="141">
        <v>44</v>
      </c>
      <c r="M65" s="141">
        <v>3960</v>
      </c>
      <c r="N65" s="93"/>
      <c r="O65" s="141">
        <v>44</v>
      </c>
      <c r="P65" s="129">
        <f t="shared" si="3"/>
        <v>209776</v>
      </c>
      <c r="Q65" s="112">
        <f t="shared" si="4"/>
        <v>4451</v>
      </c>
      <c r="R65" s="112">
        <f t="shared" si="5"/>
        <v>4451</v>
      </c>
      <c r="S65" s="142"/>
      <c r="T65" s="93"/>
      <c r="U65" s="126"/>
    </row>
    <row r="66" spans="2:21" ht="12.75" customHeight="1">
      <c r="B66" s="130"/>
      <c r="C66" s="93"/>
      <c r="D66" s="94" t="s">
        <v>96</v>
      </c>
      <c r="E66" s="94"/>
      <c r="F66" s="166">
        <v>14</v>
      </c>
      <c r="G66" s="93"/>
      <c r="H66" s="93"/>
      <c r="I66" s="93"/>
      <c r="J66" s="93"/>
      <c r="K66" s="93"/>
      <c r="L66" s="141">
        <v>45</v>
      </c>
      <c r="M66" s="141">
        <v>3960</v>
      </c>
      <c r="N66" s="93"/>
      <c r="O66" s="141">
        <v>45</v>
      </c>
      <c r="P66" s="129">
        <f t="shared" si="3"/>
        <v>214227</v>
      </c>
      <c r="Q66" s="112">
        <f t="shared" si="4"/>
        <v>4451</v>
      </c>
      <c r="R66" s="112">
        <f t="shared" si="5"/>
        <v>4451</v>
      </c>
      <c r="S66" s="142"/>
      <c r="T66" s="93"/>
      <c r="U66" s="126"/>
    </row>
    <row r="67" spans="2:21" ht="12.75" customHeight="1">
      <c r="B67" s="130"/>
      <c r="C67" s="93"/>
      <c r="D67" s="94" t="s">
        <v>97</v>
      </c>
      <c r="E67" s="94"/>
      <c r="F67" s="93"/>
      <c r="G67" s="93"/>
      <c r="H67" s="93"/>
      <c r="I67" s="93"/>
      <c r="J67" s="93"/>
      <c r="K67" s="93"/>
      <c r="L67" s="141">
        <v>46</v>
      </c>
      <c r="M67" s="141">
        <v>3960</v>
      </c>
      <c r="N67" s="93"/>
      <c r="O67" s="141">
        <v>46</v>
      </c>
      <c r="P67" s="129">
        <f t="shared" si="3"/>
        <v>218678</v>
      </c>
      <c r="Q67" s="112">
        <f t="shared" si="4"/>
        <v>4451</v>
      </c>
      <c r="R67" s="112">
        <f t="shared" si="5"/>
        <v>4451</v>
      </c>
      <c r="S67" s="142"/>
      <c r="T67" s="93"/>
      <c r="U67" s="126"/>
    </row>
    <row r="68" spans="2:21" ht="12.75" customHeight="1">
      <c r="B68" s="130"/>
      <c r="C68" s="93"/>
      <c r="D68" s="94"/>
      <c r="E68" s="94"/>
      <c r="F68" s="93"/>
      <c r="G68" s="93"/>
      <c r="H68" s="93"/>
      <c r="I68" s="93"/>
      <c r="J68" s="93"/>
      <c r="K68" s="93"/>
      <c r="L68" s="141">
        <v>47</v>
      </c>
      <c r="M68" s="141">
        <v>3960</v>
      </c>
      <c r="N68" s="93"/>
      <c r="O68" s="141">
        <v>47</v>
      </c>
      <c r="P68" s="129">
        <f t="shared" si="3"/>
        <v>223129</v>
      </c>
      <c r="Q68" s="112">
        <f t="shared" si="4"/>
        <v>4451</v>
      </c>
      <c r="R68" s="112">
        <f t="shared" si="5"/>
        <v>4451</v>
      </c>
      <c r="S68" s="142"/>
      <c r="T68" s="93"/>
      <c r="U68" s="126"/>
    </row>
    <row r="69" spans="2:21" ht="12.75" customHeight="1">
      <c r="B69" s="130"/>
      <c r="C69" s="93"/>
      <c r="D69" s="94"/>
      <c r="E69" s="94"/>
      <c r="F69" s="93"/>
      <c r="G69" s="93"/>
      <c r="H69" s="93"/>
      <c r="I69" s="93"/>
      <c r="J69" s="93"/>
      <c r="K69" s="93"/>
      <c r="L69" s="141">
        <v>48</v>
      </c>
      <c r="M69" s="141">
        <v>3960</v>
      </c>
      <c r="N69" s="93"/>
      <c r="O69" s="141">
        <v>48</v>
      </c>
      <c r="P69" s="129">
        <f t="shared" si="3"/>
        <v>227580</v>
      </c>
      <c r="Q69" s="112">
        <f t="shared" si="4"/>
        <v>4451</v>
      </c>
      <c r="R69" s="112">
        <f t="shared" si="5"/>
        <v>4451</v>
      </c>
      <c r="S69" s="142"/>
      <c r="T69" s="93"/>
      <c r="U69" s="126"/>
    </row>
    <row r="70" spans="2:21" ht="12.75" customHeight="1">
      <c r="B70" s="130"/>
      <c r="C70" s="93"/>
      <c r="D70" s="94"/>
      <c r="E70" s="94"/>
      <c r="F70" s="93"/>
      <c r="G70" s="93"/>
      <c r="H70" s="93"/>
      <c r="I70" s="93"/>
      <c r="J70" s="93"/>
      <c r="K70" s="93"/>
      <c r="L70" s="141">
        <v>49</v>
      </c>
      <c r="M70" s="141">
        <v>3960</v>
      </c>
      <c r="N70" s="93"/>
      <c r="O70" s="141">
        <v>49</v>
      </c>
      <c r="P70" s="129">
        <f t="shared" si="3"/>
        <v>232031</v>
      </c>
      <c r="Q70" s="112">
        <f t="shared" si="4"/>
        <v>4451</v>
      </c>
      <c r="R70" s="112">
        <f t="shared" si="5"/>
        <v>4451</v>
      </c>
      <c r="S70" s="142"/>
      <c r="T70" s="93"/>
      <c r="U70" s="126"/>
    </row>
    <row r="71" spans="2:21" ht="12.75" customHeight="1">
      <c r="B71" s="130"/>
      <c r="C71" s="93"/>
      <c r="D71" s="94"/>
      <c r="E71" s="94"/>
      <c r="F71" s="93"/>
      <c r="G71" s="93"/>
      <c r="H71" s="93"/>
      <c r="I71" s="93"/>
      <c r="J71" s="93"/>
      <c r="K71" s="93"/>
      <c r="L71" s="141">
        <v>50</v>
      </c>
      <c r="M71" s="141">
        <v>3960</v>
      </c>
      <c r="N71" s="93"/>
      <c r="O71" s="141">
        <v>50</v>
      </c>
      <c r="P71" s="129">
        <f t="shared" si="3"/>
        <v>236482</v>
      </c>
      <c r="Q71" s="112">
        <f t="shared" si="4"/>
        <v>4451</v>
      </c>
      <c r="R71" s="112">
        <f t="shared" si="5"/>
        <v>4451</v>
      </c>
      <c r="S71" s="142"/>
      <c r="T71" s="93"/>
      <c r="U71" s="126"/>
    </row>
    <row r="72" spans="2:21" ht="12.75" customHeight="1">
      <c r="B72" s="130"/>
      <c r="C72" s="93"/>
      <c r="D72" s="94"/>
      <c r="E72" s="94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126"/>
    </row>
    <row r="73" spans="2:71" s="104" customFormat="1" ht="12.75" customHeight="1">
      <c r="B73" s="125"/>
      <c r="D73" s="118"/>
      <c r="E73" s="118"/>
      <c r="U73" s="139"/>
      <c r="BQ73" s="119"/>
      <c r="BR73" s="119"/>
      <c r="BS73" s="120"/>
    </row>
    <row r="74" spans="2:21" ht="12.75" customHeight="1" thickBot="1">
      <c r="B74" s="131"/>
      <c r="C74" s="132"/>
      <c r="D74" s="133"/>
      <c r="E74" s="133"/>
      <c r="F74" s="134"/>
      <c r="G74" s="134"/>
      <c r="H74" s="134"/>
      <c r="I74" s="134"/>
      <c r="J74" s="134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5"/>
    </row>
    <row r="75" spans="6:10" ht="12.75" customHeight="1">
      <c r="F75" s="83"/>
      <c r="G75" s="83"/>
      <c r="H75" s="83"/>
      <c r="I75" s="83"/>
      <c r="J75" s="83"/>
    </row>
    <row r="76" spans="6:10" ht="12.75" customHeight="1">
      <c r="F76" s="83"/>
      <c r="G76" s="83"/>
      <c r="H76" s="83"/>
      <c r="I76" s="83"/>
      <c r="J76" s="83"/>
    </row>
    <row r="77" spans="6:10" ht="12.75" customHeight="1">
      <c r="F77" s="83"/>
      <c r="G77" s="83"/>
      <c r="H77" s="83"/>
      <c r="I77" s="83"/>
      <c r="J77" s="83"/>
    </row>
    <row r="78" spans="6:10" ht="12.75" customHeight="1">
      <c r="F78" s="83"/>
      <c r="G78" s="83"/>
      <c r="H78" s="83"/>
      <c r="I78" s="83"/>
      <c r="J78" s="83"/>
    </row>
    <row r="79" spans="6:10" ht="12.75" customHeight="1">
      <c r="F79" s="83"/>
      <c r="G79" s="83"/>
      <c r="H79" s="83"/>
      <c r="I79" s="83"/>
      <c r="J79" s="83"/>
    </row>
    <row r="80" spans="6:10" ht="12.75" customHeight="1">
      <c r="F80" s="83"/>
      <c r="G80" s="83"/>
      <c r="H80" s="83"/>
      <c r="I80" s="83"/>
      <c r="J80" s="83"/>
    </row>
    <row r="81" spans="6:10" ht="12.75" customHeight="1">
      <c r="F81" s="83"/>
      <c r="G81" s="83"/>
      <c r="H81" s="83"/>
      <c r="I81" s="83"/>
      <c r="J81" s="83"/>
    </row>
    <row r="82" spans="6:10" ht="12.75" customHeight="1">
      <c r="F82" s="83"/>
      <c r="G82" s="83"/>
      <c r="H82" s="83"/>
      <c r="I82" s="83"/>
      <c r="J82" s="83"/>
    </row>
    <row r="83" spans="6:10" ht="12.75" customHeight="1">
      <c r="F83" s="83"/>
      <c r="G83" s="83"/>
      <c r="H83" s="83"/>
      <c r="I83" s="83"/>
      <c r="J83" s="83"/>
    </row>
    <row r="84" spans="6:10" ht="12.75" customHeight="1">
      <c r="F84" s="83"/>
      <c r="G84" s="83"/>
      <c r="H84" s="83"/>
      <c r="I84" s="83"/>
      <c r="J84" s="83"/>
    </row>
    <row r="85" spans="6:10" ht="12.75" customHeight="1">
      <c r="F85" s="83"/>
      <c r="G85" s="83"/>
      <c r="H85" s="83"/>
      <c r="I85" s="83"/>
      <c r="J85" s="83"/>
    </row>
    <row r="86" spans="6:10" ht="12.75" customHeight="1">
      <c r="F86" s="83"/>
      <c r="G86" s="83"/>
      <c r="H86" s="83"/>
      <c r="I86" s="83"/>
      <c r="J86" s="83"/>
    </row>
    <row r="87" spans="6:10" ht="12.75" customHeight="1">
      <c r="F87" s="83"/>
      <c r="G87" s="83"/>
      <c r="H87" s="83"/>
      <c r="I87" s="83"/>
      <c r="J87" s="83"/>
    </row>
    <row r="88" spans="6:10" ht="12.75" customHeight="1">
      <c r="F88" s="83"/>
      <c r="G88" s="83"/>
      <c r="H88" s="83"/>
      <c r="I88" s="83"/>
      <c r="J88" s="83"/>
    </row>
    <row r="89" spans="6:10" ht="12.75" customHeight="1">
      <c r="F89" s="83"/>
      <c r="G89" s="83"/>
      <c r="H89" s="83"/>
      <c r="I89" s="83"/>
      <c r="J89" s="83"/>
    </row>
    <row r="90" spans="6:10" ht="12.75" customHeight="1">
      <c r="F90" s="83"/>
      <c r="G90" s="83"/>
      <c r="H90" s="83"/>
      <c r="I90" s="83"/>
      <c r="J90" s="83"/>
    </row>
    <row r="91" spans="6:10" ht="12.75" customHeight="1">
      <c r="F91" s="83"/>
      <c r="G91" s="83"/>
      <c r="H91" s="83"/>
      <c r="I91" s="83"/>
      <c r="J91" s="83"/>
    </row>
    <row r="92" spans="6:10" ht="12.75" customHeight="1">
      <c r="F92" s="83"/>
      <c r="G92" s="83"/>
      <c r="H92" s="83"/>
      <c r="I92" s="83"/>
      <c r="J92" s="83"/>
    </row>
    <row r="93" spans="6:10" ht="12.75" customHeight="1">
      <c r="F93" s="83"/>
      <c r="G93" s="83"/>
      <c r="H93" s="83"/>
      <c r="I93" s="83"/>
      <c r="J93" s="83"/>
    </row>
    <row r="94" spans="6:10" ht="12.75" customHeight="1">
      <c r="F94" s="83"/>
      <c r="G94" s="83"/>
      <c r="H94" s="83"/>
      <c r="I94" s="83"/>
      <c r="J94" s="83"/>
    </row>
    <row r="95" spans="6:10" ht="12.75" customHeight="1">
      <c r="F95" s="83"/>
      <c r="G95" s="83"/>
      <c r="H95" s="83"/>
      <c r="I95" s="83"/>
      <c r="J95" s="83"/>
    </row>
    <row r="96" spans="6:10" ht="12.75" customHeight="1">
      <c r="F96" s="83"/>
      <c r="G96" s="83"/>
      <c r="H96" s="83"/>
      <c r="I96" s="83"/>
      <c r="J96" s="83"/>
    </row>
    <row r="97" spans="6:10" ht="12.75" customHeight="1">
      <c r="F97" s="83"/>
      <c r="G97" s="83"/>
      <c r="H97" s="83"/>
      <c r="I97" s="83"/>
      <c r="J97" s="83"/>
    </row>
    <row r="98" spans="6:10" ht="12.75" customHeight="1">
      <c r="F98" s="83"/>
      <c r="G98" s="83"/>
      <c r="H98" s="83"/>
      <c r="I98" s="83"/>
      <c r="J98" s="83"/>
    </row>
    <row r="99" spans="6:10" ht="12.75" customHeight="1">
      <c r="F99" s="83"/>
      <c r="G99" s="83"/>
      <c r="H99" s="83"/>
      <c r="I99" s="83"/>
      <c r="J99" s="83"/>
    </row>
    <row r="100" spans="6:10" ht="12.75" customHeight="1">
      <c r="F100" s="83"/>
      <c r="G100" s="83"/>
      <c r="H100" s="83"/>
      <c r="I100" s="83"/>
      <c r="J100" s="83"/>
    </row>
    <row r="101" spans="6:10" ht="12.75" customHeight="1">
      <c r="F101" s="83"/>
      <c r="G101" s="83"/>
      <c r="H101" s="83"/>
      <c r="I101" s="83"/>
      <c r="J101" s="83"/>
    </row>
    <row r="102" spans="6:10" ht="12.75" customHeight="1">
      <c r="F102" s="83"/>
      <c r="G102" s="83"/>
      <c r="H102" s="83"/>
      <c r="I102" s="83"/>
      <c r="J102" s="83"/>
    </row>
    <row r="103" spans="6:10" ht="12.75" customHeight="1">
      <c r="F103" s="83"/>
      <c r="G103" s="83"/>
      <c r="H103" s="83"/>
      <c r="I103" s="83"/>
      <c r="J103" s="83"/>
    </row>
    <row r="104" spans="6:10" ht="12.75" customHeight="1">
      <c r="F104" s="83"/>
      <c r="G104" s="83"/>
      <c r="H104" s="83"/>
      <c r="I104" s="83"/>
      <c r="J104" s="83"/>
    </row>
    <row r="105" spans="6:10" ht="12.75" customHeight="1">
      <c r="F105" s="83"/>
      <c r="G105" s="83"/>
      <c r="H105" s="83"/>
      <c r="I105" s="83"/>
      <c r="J105" s="83"/>
    </row>
    <row r="106" spans="6:10" ht="12.75" customHeight="1">
      <c r="F106" s="83"/>
      <c r="G106" s="83"/>
      <c r="H106" s="83"/>
      <c r="I106" s="83"/>
      <c r="J106" s="83"/>
    </row>
    <row r="107" spans="6:10" ht="12.75" customHeight="1">
      <c r="F107" s="83"/>
      <c r="G107" s="83"/>
      <c r="H107" s="83"/>
      <c r="I107" s="83"/>
      <c r="J107" s="83"/>
    </row>
    <row r="108" spans="6:10" ht="12.75" customHeight="1">
      <c r="F108" s="83"/>
      <c r="G108" s="83"/>
      <c r="H108" s="83"/>
      <c r="I108" s="83"/>
      <c r="J108" s="83"/>
    </row>
    <row r="109" spans="6:10" ht="12.75" customHeight="1">
      <c r="F109" s="83"/>
      <c r="G109" s="83"/>
      <c r="H109" s="83"/>
      <c r="I109" s="83"/>
      <c r="J109" s="83"/>
    </row>
    <row r="110" spans="6:10" ht="12.75" customHeight="1">
      <c r="F110" s="83"/>
      <c r="G110" s="83"/>
      <c r="H110" s="83"/>
      <c r="I110" s="83"/>
      <c r="J110" s="83"/>
    </row>
    <row r="111" spans="6:10" ht="12.75" customHeight="1">
      <c r="F111" s="83"/>
      <c r="G111" s="83"/>
      <c r="H111" s="83"/>
      <c r="I111" s="83"/>
      <c r="J111" s="83"/>
    </row>
    <row r="112" spans="6:10" ht="12.75" customHeight="1">
      <c r="F112" s="83"/>
      <c r="G112" s="83"/>
      <c r="H112" s="83"/>
      <c r="I112" s="83"/>
      <c r="J112" s="83"/>
    </row>
    <row r="113" spans="6:10" ht="12.75" customHeight="1">
      <c r="F113" s="83"/>
      <c r="G113" s="83"/>
      <c r="H113" s="83"/>
      <c r="I113" s="83"/>
      <c r="J113" s="83"/>
    </row>
    <row r="114" spans="6:10" ht="12.75" customHeight="1">
      <c r="F114" s="83"/>
      <c r="G114" s="83"/>
      <c r="H114" s="83"/>
      <c r="I114" s="83"/>
      <c r="J114" s="83"/>
    </row>
    <row r="115" spans="6:10" ht="12.75" customHeight="1">
      <c r="F115" s="83"/>
      <c r="G115" s="83"/>
      <c r="H115" s="83"/>
      <c r="I115" s="83"/>
      <c r="J115" s="83"/>
    </row>
    <row r="116" spans="6:10" ht="12.75" customHeight="1">
      <c r="F116" s="83"/>
      <c r="G116" s="83"/>
      <c r="H116" s="83"/>
      <c r="I116" s="83"/>
      <c r="J116" s="83"/>
    </row>
    <row r="117" spans="6:10" ht="12.75" customHeight="1">
      <c r="F117" s="83"/>
      <c r="G117" s="83"/>
      <c r="H117" s="83"/>
      <c r="I117" s="83"/>
      <c r="J117" s="83"/>
    </row>
    <row r="118" spans="6:10" ht="12.75" customHeight="1">
      <c r="F118" s="83"/>
      <c r="G118" s="83"/>
      <c r="H118" s="83"/>
      <c r="I118" s="83"/>
      <c r="J118" s="83"/>
    </row>
    <row r="119" spans="6:10" ht="12.75" customHeight="1">
      <c r="F119" s="83"/>
      <c r="G119" s="83"/>
      <c r="H119" s="83"/>
      <c r="I119" s="83"/>
      <c r="J119" s="83"/>
    </row>
    <row r="120" spans="6:10" ht="12.75" customHeight="1">
      <c r="F120" s="83"/>
      <c r="G120" s="83"/>
      <c r="H120" s="83"/>
      <c r="I120" s="83"/>
      <c r="J120" s="83"/>
    </row>
    <row r="121" spans="6:10" ht="12.75" customHeight="1">
      <c r="F121" s="83"/>
      <c r="G121" s="83"/>
      <c r="H121" s="83"/>
      <c r="I121" s="83"/>
      <c r="J121" s="83"/>
    </row>
    <row r="122" spans="6:10" ht="12.75" customHeight="1">
      <c r="F122" s="83"/>
      <c r="G122" s="83"/>
      <c r="H122" s="83"/>
      <c r="I122" s="83"/>
      <c r="J122" s="83"/>
    </row>
    <row r="123" spans="6:10" ht="12.75" customHeight="1">
      <c r="F123" s="83"/>
      <c r="G123" s="83"/>
      <c r="H123" s="83"/>
      <c r="I123" s="83"/>
      <c r="J123" s="83"/>
    </row>
    <row r="124" spans="6:10" ht="12.75" customHeight="1">
      <c r="F124" s="83"/>
      <c r="G124" s="83"/>
      <c r="H124" s="83"/>
      <c r="I124" s="83"/>
      <c r="J124" s="83"/>
    </row>
    <row r="125" spans="6:10" ht="12.75" customHeight="1">
      <c r="F125" s="83"/>
      <c r="G125" s="83"/>
      <c r="H125" s="83"/>
      <c r="I125" s="83"/>
      <c r="J125" s="83"/>
    </row>
    <row r="126" spans="6:10" ht="12.75" customHeight="1">
      <c r="F126" s="83"/>
      <c r="G126" s="83"/>
      <c r="H126" s="83"/>
      <c r="I126" s="83"/>
      <c r="J126" s="83"/>
    </row>
    <row r="127" spans="6:10" ht="12.75" customHeight="1">
      <c r="F127" s="83"/>
      <c r="G127" s="83"/>
      <c r="H127" s="83"/>
      <c r="I127" s="83"/>
      <c r="J127" s="83"/>
    </row>
    <row r="128" spans="6:10" ht="12.75" customHeight="1">
      <c r="F128" s="83"/>
      <c r="G128" s="83"/>
      <c r="H128" s="83"/>
      <c r="I128" s="83"/>
      <c r="J128" s="83"/>
    </row>
    <row r="129" spans="6:10" ht="12.75" customHeight="1">
      <c r="F129" s="83"/>
      <c r="G129" s="83"/>
      <c r="H129" s="83"/>
      <c r="I129" s="83"/>
      <c r="J129" s="83"/>
    </row>
    <row r="130" spans="6:10" ht="12.75" customHeight="1">
      <c r="F130" s="83"/>
      <c r="G130" s="83"/>
      <c r="H130" s="83"/>
      <c r="I130" s="83"/>
      <c r="J130" s="83"/>
    </row>
    <row r="131" spans="6:10" ht="12.75" customHeight="1">
      <c r="F131" s="83"/>
      <c r="G131" s="83"/>
      <c r="H131" s="83"/>
      <c r="I131" s="83"/>
      <c r="J131" s="83"/>
    </row>
    <row r="132" spans="6:10" ht="12.75" customHeight="1">
      <c r="F132" s="83"/>
      <c r="G132" s="83"/>
      <c r="H132" s="83"/>
      <c r="I132" s="83"/>
      <c r="J132" s="83"/>
    </row>
    <row r="133" spans="6:10" ht="12.75" customHeight="1">
      <c r="F133" s="83"/>
      <c r="G133" s="83"/>
      <c r="H133" s="83"/>
      <c r="I133" s="83"/>
      <c r="J133" s="83"/>
    </row>
    <row r="134" spans="6:10" ht="12.75" customHeight="1">
      <c r="F134" s="83"/>
      <c r="G134" s="83"/>
      <c r="H134" s="83"/>
      <c r="I134" s="83"/>
      <c r="J134" s="83"/>
    </row>
    <row r="135" spans="6:10" ht="12.75" customHeight="1">
      <c r="F135" s="83"/>
      <c r="G135" s="83"/>
      <c r="H135" s="83"/>
      <c r="I135" s="83"/>
      <c r="J135" s="83"/>
    </row>
    <row r="136" spans="6:10" ht="12.75" customHeight="1">
      <c r="F136" s="83"/>
      <c r="G136" s="83"/>
      <c r="H136" s="83"/>
      <c r="I136" s="83"/>
      <c r="J136" s="83"/>
    </row>
    <row r="137" spans="6:10" ht="12.75" customHeight="1">
      <c r="F137" s="83"/>
      <c r="G137" s="83"/>
      <c r="H137" s="83"/>
      <c r="I137" s="83"/>
      <c r="J137" s="83"/>
    </row>
    <row r="138" spans="6:10" ht="12.75" customHeight="1">
      <c r="F138" s="83"/>
      <c r="G138" s="83"/>
      <c r="H138" s="83"/>
      <c r="I138" s="83"/>
      <c r="J138" s="83"/>
    </row>
    <row r="139" spans="6:10" ht="12.75" customHeight="1">
      <c r="F139" s="83"/>
      <c r="G139" s="83"/>
      <c r="H139" s="83"/>
      <c r="I139" s="83"/>
      <c r="J139" s="83"/>
    </row>
    <row r="140" spans="6:10" ht="12.75" customHeight="1">
      <c r="F140" s="83"/>
      <c r="G140" s="83"/>
      <c r="H140" s="83"/>
      <c r="I140" s="83"/>
      <c r="J140" s="83"/>
    </row>
    <row r="141" spans="6:10" ht="12.75" customHeight="1">
      <c r="F141" s="83"/>
      <c r="G141" s="83"/>
      <c r="H141" s="83"/>
      <c r="I141" s="83"/>
      <c r="J141" s="83"/>
    </row>
    <row r="142" spans="6:10" ht="12.75" customHeight="1">
      <c r="F142" s="83"/>
      <c r="G142" s="83"/>
      <c r="H142" s="83"/>
      <c r="I142" s="83"/>
      <c r="J142" s="83"/>
    </row>
    <row r="143" spans="6:10" ht="12.75" customHeight="1">
      <c r="F143" s="83"/>
      <c r="G143" s="83"/>
      <c r="H143" s="83"/>
      <c r="I143" s="83"/>
      <c r="J143" s="83"/>
    </row>
    <row r="144" spans="6:10" ht="12.75" customHeight="1">
      <c r="F144" s="83"/>
      <c r="G144" s="83"/>
      <c r="H144" s="83"/>
      <c r="I144" s="83"/>
      <c r="J144" s="83"/>
    </row>
    <row r="145" spans="6:10" ht="12.75" customHeight="1">
      <c r="F145" s="83"/>
      <c r="G145" s="83"/>
      <c r="H145" s="83"/>
      <c r="I145" s="83"/>
      <c r="J145" s="83"/>
    </row>
    <row r="146" spans="6:10" ht="12.75" customHeight="1">
      <c r="F146" s="83"/>
      <c r="G146" s="83"/>
      <c r="H146" s="83"/>
      <c r="I146" s="83"/>
      <c r="J146" s="83"/>
    </row>
    <row r="147" spans="6:10" ht="12.75" customHeight="1">
      <c r="F147" s="83"/>
      <c r="G147" s="83"/>
      <c r="H147" s="83"/>
      <c r="I147" s="83"/>
      <c r="J147" s="83"/>
    </row>
    <row r="148" spans="6:10" ht="12.75" customHeight="1">
      <c r="F148" s="83"/>
      <c r="G148" s="83"/>
      <c r="H148" s="83"/>
      <c r="I148" s="83"/>
      <c r="J148" s="83"/>
    </row>
    <row r="149" spans="6:10" ht="12.75" customHeight="1">
      <c r="F149" s="83"/>
      <c r="G149" s="83"/>
      <c r="H149" s="83"/>
      <c r="I149" s="83"/>
      <c r="J149" s="83"/>
    </row>
    <row r="150" spans="6:10" ht="12.75" customHeight="1">
      <c r="F150" s="83"/>
      <c r="G150" s="83"/>
      <c r="H150" s="83"/>
      <c r="I150" s="83"/>
      <c r="J150" s="83"/>
    </row>
    <row r="151" spans="6:10" ht="12.75" customHeight="1">
      <c r="F151" s="83"/>
      <c r="G151" s="83"/>
      <c r="H151" s="83"/>
      <c r="I151" s="83"/>
      <c r="J151" s="83"/>
    </row>
    <row r="152" spans="6:10" ht="12.75" customHeight="1">
      <c r="F152" s="83"/>
      <c r="G152" s="83"/>
      <c r="H152" s="83"/>
      <c r="I152" s="83"/>
      <c r="J152" s="83"/>
    </row>
    <row r="153" spans="6:10" ht="12.75" customHeight="1">
      <c r="F153" s="83"/>
      <c r="G153" s="83"/>
      <c r="H153" s="83"/>
      <c r="I153" s="83"/>
      <c r="J153" s="83"/>
    </row>
    <row r="154" spans="6:10" ht="12.75" customHeight="1">
      <c r="F154" s="83"/>
      <c r="G154" s="83"/>
      <c r="H154" s="83"/>
      <c r="I154" s="83"/>
      <c r="J154" s="83"/>
    </row>
    <row r="155" spans="6:10" ht="12.75" customHeight="1">
      <c r="F155" s="83"/>
      <c r="G155" s="83"/>
      <c r="H155" s="83"/>
      <c r="I155" s="83"/>
      <c r="J155" s="83"/>
    </row>
    <row r="156" spans="6:10" ht="12.75" customHeight="1">
      <c r="F156" s="83"/>
      <c r="G156" s="83"/>
      <c r="H156" s="83"/>
      <c r="I156" s="83"/>
      <c r="J156" s="83"/>
    </row>
    <row r="157" spans="6:10" ht="12.75" customHeight="1">
      <c r="F157" s="83"/>
      <c r="G157" s="83"/>
      <c r="H157" s="83"/>
      <c r="I157" s="83"/>
      <c r="J157" s="83"/>
    </row>
    <row r="158" spans="6:10" ht="12.75" customHeight="1">
      <c r="F158" s="83"/>
      <c r="G158" s="83"/>
      <c r="H158" s="83"/>
      <c r="I158" s="83"/>
      <c r="J158" s="83"/>
    </row>
    <row r="159" spans="6:10" ht="12.75" customHeight="1">
      <c r="F159" s="83"/>
      <c r="G159" s="83"/>
      <c r="H159" s="83"/>
      <c r="I159" s="83"/>
      <c r="J159" s="83"/>
    </row>
    <row r="160" spans="6:10" ht="12.75" customHeight="1">
      <c r="F160" s="83"/>
      <c r="G160" s="83"/>
      <c r="H160" s="83"/>
      <c r="I160" s="83"/>
      <c r="J160" s="83"/>
    </row>
    <row r="161" spans="6:10" ht="12.75" customHeight="1">
      <c r="F161" s="83"/>
      <c r="G161" s="83"/>
      <c r="H161" s="83"/>
      <c r="I161" s="83"/>
      <c r="J161" s="83"/>
    </row>
    <row r="162" spans="6:10" ht="12.75" customHeight="1">
      <c r="F162" s="83"/>
      <c r="G162" s="83"/>
      <c r="H162" s="83"/>
      <c r="I162" s="83"/>
      <c r="J162" s="83"/>
    </row>
    <row r="163" spans="6:10" ht="12.75" customHeight="1">
      <c r="F163" s="83"/>
      <c r="G163" s="83"/>
      <c r="H163" s="83"/>
      <c r="I163" s="83"/>
      <c r="J163" s="83"/>
    </row>
    <row r="164" spans="6:10" ht="12.75" customHeight="1">
      <c r="F164" s="83"/>
      <c r="G164" s="83"/>
      <c r="H164" s="83"/>
      <c r="I164" s="83"/>
      <c r="J164" s="83"/>
    </row>
    <row r="165" spans="6:10" ht="12.75" customHeight="1">
      <c r="F165" s="83"/>
      <c r="G165" s="83"/>
      <c r="H165" s="83"/>
      <c r="I165" s="83"/>
      <c r="J165" s="83"/>
    </row>
    <row r="166" spans="6:10" ht="12.75" customHeight="1">
      <c r="F166" s="83"/>
      <c r="G166" s="83"/>
      <c r="H166" s="83"/>
      <c r="I166" s="83"/>
      <c r="J166" s="83"/>
    </row>
    <row r="167" spans="6:10" ht="12.75" customHeight="1">
      <c r="F167" s="83"/>
      <c r="G167" s="83"/>
      <c r="H167" s="83"/>
      <c r="I167" s="83"/>
      <c r="J167" s="83"/>
    </row>
    <row r="168" spans="6:10" ht="12.75" customHeight="1">
      <c r="F168" s="83"/>
      <c r="G168" s="83"/>
      <c r="H168" s="83"/>
      <c r="I168" s="83"/>
      <c r="J168" s="83"/>
    </row>
    <row r="169" spans="6:10" ht="12.75" customHeight="1">
      <c r="F169" s="83"/>
      <c r="G169" s="83"/>
      <c r="H169" s="83"/>
      <c r="I169" s="83"/>
      <c r="J169" s="83"/>
    </row>
    <row r="170" spans="6:10" ht="12.75" customHeight="1">
      <c r="F170" s="83"/>
      <c r="G170" s="83"/>
      <c r="H170" s="83"/>
      <c r="I170" s="83"/>
      <c r="J170" s="83"/>
    </row>
    <row r="171" spans="6:10" ht="12.75" customHeight="1">
      <c r="F171" s="83"/>
      <c r="G171" s="83"/>
      <c r="H171" s="83"/>
      <c r="I171" s="83"/>
      <c r="J171" s="83"/>
    </row>
    <row r="172" spans="6:10" ht="12.75" customHeight="1">
      <c r="F172" s="83"/>
      <c r="G172" s="83"/>
      <c r="H172" s="83"/>
      <c r="I172" s="83"/>
      <c r="J172" s="83"/>
    </row>
    <row r="173" spans="6:10" ht="12.75" customHeight="1">
      <c r="F173" s="83"/>
      <c r="G173" s="83"/>
      <c r="H173" s="83"/>
      <c r="I173" s="83"/>
      <c r="J173" s="83"/>
    </row>
    <row r="174" spans="6:10" ht="12.75" customHeight="1">
      <c r="F174" s="83"/>
      <c r="G174" s="83"/>
      <c r="H174" s="83"/>
      <c r="I174" s="83"/>
      <c r="J174" s="83"/>
    </row>
    <row r="175" spans="6:10" ht="12.75" customHeight="1">
      <c r="F175" s="83"/>
      <c r="G175" s="83"/>
      <c r="H175" s="83"/>
      <c r="I175" s="83"/>
      <c r="J175" s="83"/>
    </row>
    <row r="176" spans="6:10" ht="12.75" customHeight="1">
      <c r="F176" s="83"/>
      <c r="G176" s="83"/>
      <c r="H176" s="83"/>
      <c r="I176" s="83"/>
      <c r="J176" s="83"/>
    </row>
    <row r="177" spans="6:10" ht="12.75" customHeight="1">
      <c r="F177" s="83"/>
      <c r="G177" s="83"/>
      <c r="H177" s="83"/>
      <c r="I177" s="83"/>
      <c r="J177" s="83"/>
    </row>
    <row r="178" spans="6:10" ht="12.75" customHeight="1">
      <c r="F178" s="83"/>
      <c r="G178" s="83"/>
      <c r="H178" s="83"/>
      <c r="I178" s="83"/>
      <c r="J178" s="83"/>
    </row>
    <row r="179" spans="6:10" ht="12.75" customHeight="1">
      <c r="F179" s="83"/>
      <c r="G179" s="83"/>
      <c r="H179" s="83"/>
      <c r="I179" s="83"/>
      <c r="J179" s="83"/>
    </row>
    <row r="180" spans="6:10" ht="12.75" customHeight="1">
      <c r="F180" s="83"/>
      <c r="G180" s="83"/>
      <c r="H180" s="83"/>
      <c r="I180" s="83"/>
      <c r="J180" s="83"/>
    </row>
    <row r="181" spans="6:10" ht="12.75" customHeight="1">
      <c r="F181" s="83"/>
      <c r="G181" s="83"/>
      <c r="H181" s="83"/>
      <c r="I181" s="83"/>
      <c r="J181" s="83"/>
    </row>
    <row r="182" spans="6:10" ht="12.75" customHeight="1">
      <c r="F182" s="83"/>
      <c r="G182" s="83"/>
      <c r="H182" s="83"/>
      <c r="I182" s="83"/>
      <c r="J182" s="83"/>
    </row>
    <row r="183" spans="6:10" ht="12.75" customHeight="1">
      <c r="F183" s="83"/>
      <c r="G183" s="83"/>
      <c r="H183" s="83"/>
      <c r="I183" s="83"/>
      <c r="J183" s="83"/>
    </row>
    <row r="184" spans="6:10" ht="12.75" customHeight="1">
      <c r="F184" s="83"/>
      <c r="G184" s="83"/>
      <c r="H184" s="83"/>
      <c r="I184" s="83"/>
      <c r="J184" s="83"/>
    </row>
    <row r="185" spans="6:10" ht="12.75" customHeight="1">
      <c r="F185" s="83"/>
      <c r="G185" s="83"/>
      <c r="H185" s="83"/>
      <c r="I185" s="83"/>
      <c r="J185" s="83"/>
    </row>
    <row r="186" spans="6:10" ht="12.75" customHeight="1">
      <c r="F186" s="83"/>
      <c r="G186" s="83"/>
      <c r="H186" s="83"/>
      <c r="I186" s="83"/>
      <c r="J186" s="83"/>
    </row>
    <row r="187" spans="6:10" ht="12.75" customHeight="1">
      <c r="F187" s="83"/>
      <c r="G187" s="83"/>
      <c r="H187" s="83"/>
      <c r="I187" s="83"/>
      <c r="J187" s="83"/>
    </row>
    <row r="188" spans="6:10" ht="12.75" customHeight="1">
      <c r="F188" s="83"/>
      <c r="G188" s="83"/>
      <c r="H188" s="83"/>
      <c r="I188" s="83"/>
      <c r="J188" s="83"/>
    </row>
    <row r="189" spans="6:10" ht="12.75" customHeight="1">
      <c r="F189" s="83"/>
      <c r="G189" s="83"/>
      <c r="H189" s="83"/>
      <c r="I189" s="83"/>
      <c r="J189" s="83"/>
    </row>
    <row r="190" spans="6:10" ht="12.75" customHeight="1">
      <c r="F190" s="83"/>
      <c r="G190" s="83"/>
      <c r="H190" s="83"/>
      <c r="I190" s="83"/>
      <c r="J190" s="83"/>
    </row>
    <row r="191" spans="6:10" ht="12.75" customHeight="1">
      <c r="F191" s="83"/>
      <c r="G191" s="83"/>
      <c r="H191" s="83"/>
      <c r="I191" s="83"/>
      <c r="J191" s="83"/>
    </row>
    <row r="192" spans="6:10" ht="12.75" customHeight="1">
      <c r="F192" s="83"/>
      <c r="G192" s="83"/>
      <c r="H192" s="83"/>
      <c r="I192" s="83"/>
      <c r="J192" s="83"/>
    </row>
    <row r="193" spans="6:10" ht="12.75" customHeight="1">
      <c r="F193" s="83"/>
      <c r="G193" s="83"/>
      <c r="H193" s="83"/>
      <c r="I193" s="83"/>
      <c r="J193" s="83"/>
    </row>
    <row r="194" spans="6:10" ht="12.75" customHeight="1">
      <c r="F194" s="83"/>
      <c r="G194" s="83"/>
      <c r="H194" s="83"/>
      <c r="I194" s="83"/>
      <c r="J194" s="83"/>
    </row>
    <row r="195" spans="6:10" ht="12.75" customHeight="1">
      <c r="F195" s="83"/>
      <c r="G195" s="83"/>
      <c r="H195" s="83"/>
      <c r="I195" s="83"/>
      <c r="J195" s="83"/>
    </row>
    <row r="196" spans="6:10" ht="12.75" customHeight="1">
      <c r="F196" s="83"/>
      <c r="G196" s="83"/>
      <c r="H196" s="83"/>
      <c r="I196" s="83"/>
      <c r="J196" s="83"/>
    </row>
    <row r="197" spans="6:10" ht="12.75" customHeight="1">
      <c r="F197" s="83"/>
      <c r="G197" s="83"/>
      <c r="H197" s="83"/>
      <c r="I197" s="83"/>
      <c r="J197" s="83"/>
    </row>
    <row r="198" spans="6:10" ht="12.75" customHeight="1">
      <c r="F198" s="83"/>
      <c r="G198" s="83"/>
      <c r="H198" s="83"/>
      <c r="I198" s="83"/>
      <c r="J198" s="83"/>
    </row>
    <row r="199" spans="6:10" ht="12.75" customHeight="1">
      <c r="F199" s="83"/>
      <c r="G199" s="83"/>
      <c r="H199" s="83"/>
      <c r="I199" s="83"/>
      <c r="J199" s="83"/>
    </row>
    <row r="200" spans="6:10" ht="12.75" customHeight="1">
      <c r="F200" s="83"/>
      <c r="G200" s="83"/>
      <c r="H200" s="83"/>
      <c r="I200" s="83"/>
      <c r="J200" s="83"/>
    </row>
    <row r="201" spans="6:10" ht="12.75" customHeight="1">
      <c r="F201" s="83"/>
      <c r="G201" s="83"/>
      <c r="H201" s="83"/>
      <c r="I201" s="83"/>
      <c r="J201" s="83"/>
    </row>
    <row r="202" spans="6:10" ht="12.75" customHeight="1">
      <c r="F202" s="83"/>
      <c r="G202" s="83"/>
      <c r="H202" s="83"/>
      <c r="I202" s="83"/>
      <c r="J202" s="83"/>
    </row>
    <row r="203" spans="6:10" ht="12.75" customHeight="1">
      <c r="F203" s="83"/>
      <c r="G203" s="83"/>
      <c r="H203" s="83"/>
      <c r="I203" s="83"/>
      <c r="J203" s="83"/>
    </row>
    <row r="204" spans="6:10" ht="12.75" customHeight="1">
      <c r="F204" s="83"/>
      <c r="G204" s="83"/>
      <c r="H204" s="83"/>
      <c r="I204" s="83"/>
      <c r="J204" s="83"/>
    </row>
    <row r="205" spans="6:10" ht="12.75" customHeight="1">
      <c r="F205" s="83"/>
      <c r="G205" s="83"/>
      <c r="H205" s="83"/>
      <c r="I205" s="83"/>
      <c r="J205" s="83"/>
    </row>
    <row r="206" spans="6:10" ht="12.75" customHeight="1">
      <c r="F206" s="83"/>
      <c r="G206" s="83"/>
      <c r="H206" s="83"/>
      <c r="I206" s="83"/>
      <c r="J206" s="83"/>
    </row>
    <row r="207" spans="6:10" ht="12.75" customHeight="1">
      <c r="F207" s="83"/>
      <c r="G207" s="83"/>
      <c r="H207" s="83"/>
      <c r="I207" s="83"/>
      <c r="J207" s="83"/>
    </row>
    <row r="208" spans="6:10" ht="12.75" customHeight="1">
      <c r="F208" s="83"/>
      <c r="G208" s="83"/>
      <c r="H208" s="83"/>
      <c r="I208" s="83"/>
      <c r="J208" s="83"/>
    </row>
    <row r="209" spans="6:10" ht="12.75" customHeight="1">
      <c r="F209" s="83"/>
      <c r="G209" s="83"/>
      <c r="H209" s="83"/>
      <c r="I209" s="83"/>
      <c r="J209" s="83"/>
    </row>
    <row r="210" spans="6:10" ht="12.75" customHeight="1">
      <c r="F210" s="83"/>
      <c r="G210" s="83"/>
      <c r="H210" s="83"/>
      <c r="I210" s="83"/>
      <c r="J210" s="83"/>
    </row>
    <row r="211" spans="6:10" ht="12.75" customHeight="1">
      <c r="F211" s="83"/>
      <c r="G211" s="83"/>
      <c r="H211" s="83"/>
      <c r="I211" s="83"/>
      <c r="J211" s="83"/>
    </row>
    <row r="212" spans="6:10" ht="12.75" customHeight="1">
      <c r="F212" s="83"/>
      <c r="G212" s="83"/>
      <c r="H212" s="83"/>
      <c r="I212" s="83"/>
      <c r="J212" s="83"/>
    </row>
    <row r="213" spans="6:10" ht="12.75" customHeight="1">
      <c r="F213" s="83"/>
      <c r="G213" s="83"/>
      <c r="H213" s="83"/>
      <c r="I213" s="83"/>
      <c r="J213" s="83"/>
    </row>
    <row r="214" spans="6:10" ht="12.75" customHeight="1">
      <c r="F214" s="83"/>
      <c r="G214" s="83"/>
      <c r="H214" s="83"/>
      <c r="I214" s="83"/>
      <c r="J214" s="83"/>
    </row>
    <row r="215" spans="6:10" ht="12.75" customHeight="1">
      <c r="F215" s="83"/>
      <c r="G215" s="83"/>
      <c r="H215" s="83"/>
      <c r="I215" s="83"/>
      <c r="J215" s="83"/>
    </row>
    <row r="216" spans="6:10" ht="12.75" customHeight="1">
      <c r="F216" s="83"/>
      <c r="G216" s="83"/>
      <c r="H216" s="83"/>
      <c r="I216" s="83"/>
      <c r="J216" s="83"/>
    </row>
    <row r="217" spans="6:10" ht="12.75" customHeight="1">
      <c r="F217" s="83"/>
      <c r="G217" s="83"/>
      <c r="H217" s="83"/>
      <c r="I217" s="83"/>
      <c r="J217" s="83"/>
    </row>
    <row r="218" spans="6:10" ht="12.75" customHeight="1">
      <c r="F218" s="83"/>
      <c r="G218" s="83"/>
      <c r="H218" s="83"/>
      <c r="I218" s="83"/>
      <c r="J218" s="83"/>
    </row>
    <row r="219" spans="6:10" ht="12.75" customHeight="1">
      <c r="F219" s="83"/>
      <c r="G219" s="83"/>
      <c r="H219" s="83"/>
      <c r="I219" s="83"/>
      <c r="J219" s="83"/>
    </row>
    <row r="220" spans="6:10" ht="12.75" customHeight="1">
      <c r="F220" s="83"/>
      <c r="G220" s="83"/>
      <c r="H220" s="83"/>
      <c r="I220" s="83"/>
      <c r="J220" s="83"/>
    </row>
    <row r="221" spans="6:10" ht="12.75" customHeight="1">
      <c r="F221" s="83"/>
      <c r="G221" s="83"/>
      <c r="H221" s="83"/>
      <c r="I221" s="83"/>
      <c r="J221" s="83"/>
    </row>
    <row r="222" spans="6:10" ht="12.75" customHeight="1">
      <c r="F222" s="83"/>
      <c r="G222" s="83"/>
      <c r="H222" s="83"/>
      <c r="I222" s="83"/>
      <c r="J222" s="83"/>
    </row>
    <row r="223" spans="6:10" ht="12.75" customHeight="1">
      <c r="F223" s="83"/>
      <c r="G223" s="83"/>
      <c r="H223" s="83"/>
      <c r="I223" s="83"/>
      <c r="J223" s="83"/>
    </row>
    <row r="224" spans="6:10" ht="12.75" customHeight="1">
      <c r="F224" s="83"/>
      <c r="G224" s="83"/>
      <c r="H224" s="83"/>
      <c r="I224" s="83"/>
      <c r="J224" s="83"/>
    </row>
    <row r="225" spans="6:10" ht="12.75" customHeight="1">
      <c r="F225" s="83"/>
      <c r="G225" s="83"/>
      <c r="H225" s="83"/>
      <c r="I225" s="83"/>
      <c r="J225" s="83"/>
    </row>
    <row r="226" spans="6:10" ht="12.75" customHeight="1">
      <c r="F226" s="83"/>
      <c r="G226" s="83"/>
      <c r="H226" s="83"/>
      <c r="I226" s="83"/>
      <c r="J226" s="83"/>
    </row>
    <row r="227" spans="6:10" ht="12.75" customHeight="1">
      <c r="F227" s="83"/>
      <c r="G227" s="83"/>
      <c r="H227" s="83"/>
      <c r="I227" s="83"/>
      <c r="J227" s="83"/>
    </row>
    <row r="228" spans="6:10" ht="12.75" customHeight="1">
      <c r="F228" s="83"/>
      <c r="G228" s="83"/>
      <c r="H228" s="83"/>
      <c r="I228" s="83"/>
      <c r="J228" s="83"/>
    </row>
    <row r="229" spans="6:10" ht="12.75" customHeight="1">
      <c r="F229" s="83"/>
      <c r="G229" s="83"/>
      <c r="H229" s="83"/>
      <c r="I229" s="83"/>
      <c r="J229" s="83"/>
    </row>
    <row r="230" spans="6:10" ht="12.75" customHeight="1">
      <c r="F230" s="83"/>
      <c r="G230" s="83"/>
      <c r="H230" s="83"/>
      <c r="I230" s="83"/>
      <c r="J230" s="83"/>
    </row>
    <row r="231" spans="6:10" ht="12.75" customHeight="1">
      <c r="F231" s="83"/>
      <c r="G231" s="83"/>
      <c r="H231" s="83"/>
      <c r="I231" s="83"/>
      <c r="J231" s="83"/>
    </row>
    <row r="232" spans="6:10" ht="12.75" customHeight="1">
      <c r="F232" s="83"/>
      <c r="G232" s="83"/>
      <c r="H232" s="83"/>
      <c r="I232" s="83"/>
      <c r="J232" s="83"/>
    </row>
    <row r="233" spans="6:10" ht="12.75" customHeight="1">
      <c r="F233" s="83"/>
      <c r="G233" s="83"/>
      <c r="H233" s="83"/>
      <c r="I233" s="83"/>
      <c r="J233" s="83"/>
    </row>
    <row r="234" spans="6:10" ht="12.75" customHeight="1">
      <c r="F234" s="83"/>
      <c r="G234" s="83"/>
      <c r="H234" s="83"/>
      <c r="I234" s="83"/>
      <c r="J234" s="83"/>
    </row>
    <row r="235" spans="6:10" ht="12.75" customHeight="1">
      <c r="F235" s="83"/>
      <c r="G235" s="83"/>
      <c r="H235" s="83"/>
      <c r="I235" s="83"/>
      <c r="J235" s="83"/>
    </row>
    <row r="236" spans="6:10" ht="12.75" customHeight="1">
      <c r="F236" s="83"/>
      <c r="G236" s="83"/>
      <c r="H236" s="83"/>
      <c r="I236" s="83"/>
      <c r="J236" s="83"/>
    </row>
    <row r="237" spans="6:10" ht="12.75" customHeight="1">
      <c r="F237" s="83"/>
      <c r="G237" s="83"/>
      <c r="H237" s="83"/>
      <c r="I237" s="83"/>
      <c r="J237" s="83"/>
    </row>
    <row r="238" spans="6:10" ht="12.75" customHeight="1">
      <c r="F238" s="83"/>
      <c r="G238" s="83"/>
      <c r="H238" s="83"/>
      <c r="I238" s="83"/>
      <c r="J238" s="83"/>
    </row>
    <row r="239" spans="6:10" ht="12.75" customHeight="1">
      <c r="F239" s="83"/>
      <c r="G239" s="83"/>
      <c r="H239" s="83"/>
      <c r="I239" s="83"/>
      <c r="J239" s="83"/>
    </row>
    <row r="240" spans="6:10" ht="12.75" customHeight="1">
      <c r="F240" s="83"/>
      <c r="G240" s="83"/>
      <c r="H240" s="83"/>
      <c r="I240" s="83"/>
      <c r="J240" s="83"/>
    </row>
    <row r="241" spans="6:10" ht="12.75" customHeight="1">
      <c r="F241" s="83"/>
      <c r="G241" s="83"/>
      <c r="H241" s="83"/>
      <c r="I241" s="83"/>
      <c r="J241" s="83"/>
    </row>
    <row r="242" spans="6:10" ht="12.75" customHeight="1">
      <c r="F242" s="83"/>
      <c r="G242" s="83"/>
      <c r="H242" s="83"/>
      <c r="I242" s="83"/>
      <c r="J242" s="83"/>
    </row>
    <row r="243" spans="6:10" ht="12.75" customHeight="1">
      <c r="F243" s="83"/>
      <c r="G243" s="83"/>
      <c r="H243" s="83"/>
      <c r="I243" s="83"/>
      <c r="J243" s="83"/>
    </row>
    <row r="244" spans="6:10" ht="12.75" customHeight="1">
      <c r="F244" s="83"/>
      <c r="G244" s="83"/>
      <c r="H244" s="83"/>
      <c r="I244" s="83"/>
      <c r="J244" s="83"/>
    </row>
    <row r="245" spans="6:10" ht="12.75" customHeight="1">
      <c r="F245" s="83"/>
      <c r="G245" s="83"/>
      <c r="H245" s="83"/>
      <c r="I245" s="83"/>
      <c r="J245" s="83"/>
    </row>
    <row r="246" spans="6:10" ht="12.75" customHeight="1">
      <c r="F246" s="83"/>
      <c r="G246" s="83"/>
      <c r="H246" s="83"/>
      <c r="I246" s="83"/>
      <c r="J246" s="83"/>
    </row>
    <row r="247" spans="6:10" ht="12.75" customHeight="1">
      <c r="F247" s="83"/>
      <c r="G247" s="83"/>
      <c r="H247" s="83"/>
      <c r="I247" s="83"/>
      <c r="J247" s="83"/>
    </row>
    <row r="248" spans="6:10" ht="12.75" customHeight="1">
      <c r="F248" s="83"/>
      <c r="G248" s="83"/>
      <c r="H248" s="83"/>
      <c r="I248" s="83"/>
      <c r="J248" s="83"/>
    </row>
    <row r="249" spans="6:10" ht="12.75" customHeight="1">
      <c r="F249" s="83"/>
      <c r="G249" s="83"/>
      <c r="H249" s="83"/>
      <c r="I249" s="83"/>
      <c r="J249" s="83"/>
    </row>
    <row r="250" spans="6:10" ht="12.75" customHeight="1">
      <c r="F250" s="83"/>
      <c r="G250" s="83"/>
      <c r="H250" s="83"/>
      <c r="I250" s="83"/>
      <c r="J250" s="83"/>
    </row>
    <row r="251" spans="6:10" ht="12.75" customHeight="1">
      <c r="F251" s="83"/>
      <c r="G251" s="83"/>
      <c r="H251" s="83"/>
      <c r="I251" s="83"/>
      <c r="J251" s="83"/>
    </row>
    <row r="252" spans="6:10" ht="12.75" customHeight="1">
      <c r="F252" s="83"/>
      <c r="G252" s="83"/>
      <c r="H252" s="83"/>
      <c r="I252" s="83"/>
      <c r="J252" s="83"/>
    </row>
    <row r="253" spans="6:10" ht="12.75" customHeight="1">
      <c r="F253" s="83"/>
      <c r="G253" s="83"/>
      <c r="H253" s="83"/>
      <c r="I253" s="83"/>
      <c r="J253" s="83"/>
    </row>
    <row r="254" spans="6:10" ht="12.75" customHeight="1">
      <c r="F254" s="83"/>
      <c r="G254" s="83"/>
      <c r="H254" s="83"/>
      <c r="I254" s="83"/>
      <c r="J254" s="83"/>
    </row>
    <row r="255" spans="6:10" ht="12.75" customHeight="1">
      <c r="F255" s="83"/>
      <c r="G255" s="83"/>
      <c r="H255" s="83"/>
      <c r="I255" s="83"/>
      <c r="J255" s="83"/>
    </row>
    <row r="256" spans="6:10" ht="12.75" customHeight="1">
      <c r="F256" s="83"/>
      <c r="G256" s="83"/>
      <c r="H256" s="83"/>
      <c r="I256" s="83"/>
      <c r="J256" s="83"/>
    </row>
    <row r="257" spans="6:10" ht="12.75" customHeight="1">
      <c r="F257" s="83"/>
      <c r="G257" s="83"/>
      <c r="H257" s="83"/>
      <c r="I257" s="83"/>
      <c r="J257" s="83"/>
    </row>
    <row r="258" spans="6:10" ht="12.75" customHeight="1">
      <c r="F258" s="83"/>
      <c r="G258" s="83"/>
      <c r="H258" s="83"/>
      <c r="I258" s="83"/>
      <c r="J258" s="83"/>
    </row>
    <row r="259" spans="6:10" ht="12.75" customHeight="1">
      <c r="F259" s="83"/>
      <c r="G259" s="83"/>
      <c r="H259" s="83"/>
      <c r="I259" s="83"/>
      <c r="J259" s="83"/>
    </row>
    <row r="260" spans="6:10" ht="12.75" customHeight="1">
      <c r="F260" s="83"/>
      <c r="G260" s="83"/>
      <c r="H260" s="83"/>
      <c r="I260" s="83"/>
      <c r="J260" s="83"/>
    </row>
    <row r="261" spans="6:10" ht="12.75" customHeight="1">
      <c r="F261" s="83"/>
      <c r="G261" s="83"/>
      <c r="H261" s="83"/>
      <c r="I261" s="83"/>
      <c r="J261" s="83"/>
    </row>
    <row r="262" spans="6:10" ht="12.75" customHeight="1">
      <c r="F262" s="83"/>
      <c r="G262" s="83"/>
      <c r="H262" s="83"/>
      <c r="I262" s="83"/>
      <c r="J262" s="83"/>
    </row>
    <row r="263" spans="6:10" ht="12.75" customHeight="1">
      <c r="F263" s="83"/>
      <c r="G263" s="83"/>
      <c r="H263" s="83"/>
      <c r="I263" s="83"/>
      <c r="J263" s="83"/>
    </row>
    <row r="264" spans="6:10" ht="12.75" customHeight="1">
      <c r="F264" s="83"/>
      <c r="G264" s="83"/>
      <c r="H264" s="83"/>
      <c r="I264" s="83"/>
      <c r="J264" s="83"/>
    </row>
    <row r="265" spans="6:10" ht="12.75" customHeight="1">
      <c r="F265" s="83"/>
      <c r="G265" s="83"/>
      <c r="H265" s="83"/>
      <c r="I265" s="83"/>
      <c r="J265" s="83"/>
    </row>
    <row r="266" spans="6:10" ht="12.75" customHeight="1">
      <c r="F266" s="83"/>
      <c r="G266" s="83"/>
      <c r="H266" s="83"/>
      <c r="I266" s="83"/>
      <c r="J266" s="83"/>
    </row>
    <row r="267" spans="6:10" ht="12.75" customHeight="1">
      <c r="F267" s="83"/>
      <c r="G267" s="83"/>
      <c r="H267" s="83"/>
      <c r="I267" s="83"/>
      <c r="J267" s="83"/>
    </row>
    <row r="268" spans="6:10" ht="12.75" customHeight="1">
      <c r="F268" s="83"/>
      <c r="G268" s="83"/>
      <c r="H268" s="83"/>
      <c r="I268" s="83"/>
      <c r="J268" s="83"/>
    </row>
    <row r="269" spans="6:10" ht="12.75" customHeight="1">
      <c r="F269" s="83"/>
      <c r="G269" s="83"/>
      <c r="H269" s="83"/>
      <c r="I269" s="83"/>
      <c r="J269" s="83"/>
    </row>
    <row r="270" spans="6:10" ht="12.75" customHeight="1">
      <c r="F270" s="83"/>
      <c r="G270" s="83"/>
      <c r="H270" s="83"/>
      <c r="I270" s="83"/>
      <c r="J270" s="83"/>
    </row>
    <row r="271" spans="6:10" ht="12.75" customHeight="1">
      <c r="F271" s="83"/>
      <c r="G271" s="83"/>
      <c r="H271" s="83"/>
      <c r="I271" s="83"/>
      <c r="J271" s="83"/>
    </row>
    <row r="272" spans="6:10" ht="12.75" customHeight="1">
      <c r="F272" s="83"/>
      <c r="G272" s="83"/>
      <c r="H272" s="83"/>
      <c r="I272" s="83"/>
      <c r="J272" s="83"/>
    </row>
    <row r="273" spans="6:10" ht="12.75" customHeight="1">
      <c r="F273" s="83"/>
      <c r="G273" s="83"/>
      <c r="H273" s="83"/>
      <c r="I273" s="83"/>
      <c r="J273" s="83"/>
    </row>
    <row r="274" spans="6:10" ht="12.75" customHeight="1">
      <c r="F274" s="83"/>
      <c r="G274" s="83"/>
      <c r="H274" s="83"/>
      <c r="I274" s="83"/>
      <c r="J274" s="83"/>
    </row>
    <row r="275" spans="6:10" ht="12.75" customHeight="1">
      <c r="F275" s="83"/>
      <c r="G275" s="83"/>
      <c r="H275" s="83"/>
      <c r="I275" s="83"/>
      <c r="J275" s="83"/>
    </row>
    <row r="276" spans="6:10" ht="12.75" customHeight="1">
      <c r="F276" s="83"/>
      <c r="G276" s="83"/>
      <c r="H276" s="83"/>
      <c r="I276" s="83"/>
      <c r="J276" s="83"/>
    </row>
    <row r="277" spans="6:10" ht="12.75" customHeight="1">
      <c r="F277" s="83"/>
      <c r="G277" s="83"/>
      <c r="H277" s="83"/>
      <c r="I277" s="83"/>
      <c r="J277" s="83"/>
    </row>
    <row r="278" spans="6:10" ht="12.75" customHeight="1">
      <c r="F278" s="83"/>
      <c r="G278" s="83"/>
      <c r="H278" s="83"/>
      <c r="I278" s="83"/>
      <c r="J278" s="83"/>
    </row>
    <row r="279" spans="6:10" ht="12.75" customHeight="1">
      <c r="F279" s="83"/>
      <c r="G279" s="83"/>
      <c r="H279" s="83"/>
      <c r="I279" s="83"/>
      <c r="J279" s="83"/>
    </row>
    <row r="280" spans="6:10" ht="12.75" customHeight="1">
      <c r="F280" s="83"/>
      <c r="G280" s="83"/>
      <c r="H280" s="83"/>
      <c r="I280" s="83"/>
      <c r="J280" s="83"/>
    </row>
    <row r="281" spans="6:10" ht="12.75" customHeight="1">
      <c r="F281" s="83"/>
      <c r="G281" s="83"/>
      <c r="H281" s="83"/>
      <c r="I281" s="83"/>
      <c r="J281" s="83"/>
    </row>
    <row r="282" spans="6:10" ht="12.75" customHeight="1">
      <c r="F282" s="83"/>
      <c r="G282" s="83"/>
      <c r="H282" s="83"/>
      <c r="I282" s="83"/>
      <c r="J282" s="83"/>
    </row>
    <row r="283" spans="6:10" ht="12.75" customHeight="1">
      <c r="F283" s="83"/>
      <c r="G283" s="83"/>
      <c r="H283" s="83"/>
      <c r="I283" s="83"/>
      <c r="J283" s="83"/>
    </row>
    <row r="284" spans="6:10" ht="12.75" customHeight="1">
      <c r="F284" s="83"/>
      <c r="G284" s="83"/>
      <c r="H284" s="83"/>
      <c r="I284" s="83"/>
      <c r="J284" s="83"/>
    </row>
    <row r="285" spans="6:10" ht="12.75" customHeight="1">
      <c r="F285" s="83"/>
      <c r="G285" s="83"/>
      <c r="H285" s="83"/>
      <c r="I285" s="83"/>
      <c r="J285" s="83"/>
    </row>
    <row r="286" spans="6:10" ht="12.75" customHeight="1">
      <c r="F286" s="83"/>
      <c r="G286" s="83"/>
      <c r="H286" s="83"/>
      <c r="I286" s="83"/>
      <c r="J286" s="83"/>
    </row>
    <row r="287" spans="6:10" ht="12.75" customHeight="1">
      <c r="F287" s="83"/>
      <c r="G287" s="83"/>
      <c r="H287" s="83"/>
      <c r="I287" s="83"/>
      <c r="J287" s="83"/>
    </row>
    <row r="288" spans="6:10" ht="12.75" customHeight="1">
      <c r="F288" s="83"/>
      <c r="G288" s="83"/>
      <c r="H288" s="83"/>
      <c r="I288" s="83"/>
      <c r="J288" s="83"/>
    </row>
    <row r="289" spans="6:10" ht="12.75" customHeight="1">
      <c r="F289" s="83"/>
      <c r="G289" s="83"/>
      <c r="H289" s="83"/>
      <c r="I289" s="83"/>
      <c r="J289" s="83"/>
    </row>
    <row r="290" spans="6:10" ht="12.75" customHeight="1">
      <c r="F290" s="83"/>
      <c r="G290" s="83"/>
      <c r="H290" s="83"/>
      <c r="I290" s="83"/>
      <c r="J290" s="83"/>
    </row>
    <row r="291" spans="6:10" ht="12.75" customHeight="1">
      <c r="F291" s="83"/>
      <c r="G291" s="83"/>
      <c r="H291" s="83"/>
      <c r="I291" s="83"/>
      <c r="J291" s="83"/>
    </row>
    <row r="292" spans="6:10" ht="12.75" customHeight="1">
      <c r="F292" s="83"/>
      <c r="G292" s="83"/>
      <c r="H292" s="83"/>
      <c r="I292" s="83"/>
      <c r="J292" s="83"/>
    </row>
    <row r="293" spans="6:10" ht="12.75" customHeight="1">
      <c r="F293" s="83"/>
      <c r="G293" s="83"/>
      <c r="H293" s="83"/>
      <c r="I293" s="83"/>
      <c r="J293" s="83"/>
    </row>
    <row r="294" spans="6:10" ht="12.75" customHeight="1">
      <c r="F294" s="83"/>
      <c r="G294" s="83"/>
      <c r="H294" s="83"/>
      <c r="I294" s="83"/>
      <c r="J294" s="83"/>
    </row>
    <row r="295" spans="6:10" ht="12.75" customHeight="1">
      <c r="F295" s="83"/>
      <c r="G295" s="83"/>
      <c r="H295" s="83"/>
      <c r="I295" s="83"/>
      <c r="J295" s="83"/>
    </row>
    <row r="296" spans="6:10" ht="12.75" customHeight="1">
      <c r="F296" s="83"/>
      <c r="G296" s="83"/>
      <c r="H296" s="83"/>
      <c r="I296" s="83"/>
      <c r="J296" s="83"/>
    </row>
    <row r="297" spans="6:10" ht="12.75" customHeight="1">
      <c r="F297" s="83"/>
      <c r="G297" s="83"/>
      <c r="H297" s="83"/>
      <c r="I297" s="83"/>
      <c r="J297" s="83"/>
    </row>
    <row r="298" spans="6:10" ht="12.75" customHeight="1">
      <c r="F298" s="83"/>
      <c r="G298" s="83"/>
      <c r="H298" s="83"/>
      <c r="I298" s="83"/>
      <c r="J298" s="83"/>
    </row>
    <row r="299" spans="6:10" ht="12.75" customHeight="1">
      <c r="F299" s="83"/>
      <c r="G299" s="83"/>
      <c r="H299" s="83"/>
      <c r="I299" s="83"/>
      <c r="J299" s="83"/>
    </row>
    <row r="300" spans="6:10" ht="12.75" customHeight="1">
      <c r="F300" s="83"/>
      <c r="G300" s="83"/>
      <c r="H300" s="83"/>
      <c r="I300" s="83"/>
      <c r="J300" s="83"/>
    </row>
    <row r="301" spans="6:10" ht="12.75" customHeight="1">
      <c r="F301" s="83"/>
      <c r="G301" s="83"/>
      <c r="H301" s="83"/>
      <c r="I301" s="83"/>
      <c r="J301" s="83"/>
    </row>
    <row r="302" spans="6:10" ht="12.75" customHeight="1">
      <c r="F302" s="83"/>
      <c r="G302" s="83"/>
      <c r="H302" s="83"/>
      <c r="I302" s="83"/>
      <c r="J302" s="83"/>
    </row>
    <row r="303" spans="6:10" ht="12.75" customHeight="1">
      <c r="F303" s="83"/>
      <c r="G303" s="83"/>
      <c r="H303" s="83"/>
      <c r="I303" s="83"/>
      <c r="J303" s="83"/>
    </row>
    <row r="304" spans="6:10" ht="12.75" customHeight="1">
      <c r="F304" s="83"/>
      <c r="G304" s="83"/>
      <c r="H304" s="83"/>
      <c r="I304" s="83"/>
      <c r="J304" s="83"/>
    </row>
    <row r="305" spans="6:10" ht="12.75" customHeight="1">
      <c r="F305" s="83"/>
      <c r="G305" s="83"/>
      <c r="H305" s="83"/>
      <c r="I305" s="83"/>
      <c r="J305" s="83"/>
    </row>
    <row r="306" spans="6:10" ht="12.75" customHeight="1">
      <c r="F306" s="83"/>
      <c r="G306" s="83"/>
      <c r="H306" s="83"/>
      <c r="I306" s="83"/>
      <c r="J306" s="83"/>
    </row>
    <row r="307" spans="6:10" ht="12.75" customHeight="1">
      <c r="F307" s="83"/>
      <c r="G307" s="83"/>
      <c r="H307" s="83"/>
      <c r="I307" s="83"/>
      <c r="J307" s="83"/>
    </row>
    <row r="308" spans="6:10" ht="12.75" customHeight="1">
      <c r="F308" s="83"/>
      <c r="G308" s="83"/>
      <c r="H308" s="83"/>
      <c r="I308" s="83"/>
      <c r="J308" s="83"/>
    </row>
    <row r="309" spans="6:10" ht="12.75" customHeight="1">
      <c r="F309" s="83"/>
      <c r="G309" s="83"/>
      <c r="H309" s="83"/>
      <c r="I309" s="83"/>
      <c r="J309" s="83"/>
    </row>
    <row r="310" spans="6:10" ht="12.75" customHeight="1">
      <c r="F310" s="83"/>
      <c r="G310" s="83"/>
      <c r="H310" s="83"/>
      <c r="I310" s="83"/>
      <c r="J310" s="83"/>
    </row>
    <row r="311" spans="6:10" ht="12.75" customHeight="1">
      <c r="F311" s="83"/>
      <c r="G311" s="83"/>
      <c r="H311" s="83"/>
      <c r="I311" s="83"/>
      <c r="J311" s="83"/>
    </row>
    <row r="312" spans="6:10" ht="12.75" customHeight="1">
      <c r="F312" s="83"/>
      <c r="G312" s="83"/>
      <c r="H312" s="83"/>
      <c r="I312" s="83"/>
      <c r="J312" s="83"/>
    </row>
    <row r="313" spans="6:10" ht="12.75" customHeight="1">
      <c r="F313" s="83"/>
      <c r="G313" s="83"/>
      <c r="H313" s="83"/>
      <c r="I313" s="83"/>
      <c r="J313" s="83"/>
    </row>
    <row r="314" spans="6:10" ht="12.75" customHeight="1">
      <c r="F314" s="83"/>
      <c r="G314" s="83"/>
      <c r="H314" s="83"/>
      <c r="I314" s="83"/>
      <c r="J314" s="83"/>
    </row>
    <row r="315" spans="6:10" ht="12.75" customHeight="1">
      <c r="F315" s="83"/>
      <c r="G315" s="83"/>
      <c r="H315" s="83"/>
      <c r="I315" s="83"/>
      <c r="J315" s="83"/>
    </row>
    <row r="316" spans="6:10" ht="12.75" customHeight="1">
      <c r="F316" s="83"/>
      <c r="G316" s="83"/>
      <c r="H316" s="83"/>
      <c r="I316" s="83"/>
      <c r="J316" s="83"/>
    </row>
    <row r="317" spans="6:10" ht="12.75" customHeight="1">
      <c r="F317" s="83"/>
      <c r="G317" s="83"/>
      <c r="H317" s="83"/>
      <c r="I317" s="83"/>
      <c r="J317" s="83"/>
    </row>
    <row r="318" spans="6:10" ht="12.75" customHeight="1">
      <c r="F318" s="83"/>
      <c r="G318" s="83"/>
      <c r="H318" s="83"/>
      <c r="I318" s="83"/>
      <c r="J318" s="83"/>
    </row>
    <row r="319" spans="6:10" ht="12.75" customHeight="1">
      <c r="F319" s="83"/>
      <c r="G319" s="83"/>
      <c r="H319" s="83"/>
      <c r="I319" s="83"/>
      <c r="J319" s="83"/>
    </row>
    <row r="320" spans="6:10" ht="12.75" customHeight="1">
      <c r="F320" s="83"/>
      <c r="G320" s="83"/>
      <c r="H320" s="83"/>
      <c r="I320" s="83"/>
      <c r="J320" s="83"/>
    </row>
    <row r="321" spans="6:10" ht="12.75" customHeight="1">
      <c r="F321" s="83"/>
      <c r="G321" s="83"/>
      <c r="H321" s="83"/>
      <c r="I321" s="83"/>
      <c r="J321" s="83"/>
    </row>
    <row r="322" spans="6:10" ht="12.75" customHeight="1">
      <c r="F322" s="83"/>
      <c r="G322" s="83"/>
      <c r="H322" s="83"/>
      <c r="I322" s="83"/>
      <c r="J322" s="83"/>
    </row>
    <row r="323" spans="6:10" ht="12.75" customHeight="1">
      <c r="F323" s="83"/>
      <c r="G323" s="83"/>
      <c r="H323" s="83"/>
      <c r="I323" s="83"/>
      <c r="J323" s="83"/>
    </row>
    <row r="324" spans="6:10" ht="12.75" customHeight="1">
      <c r="F324" s="83"/>
      <c r="G324" s="83"/>
      <c r="H324" s="83"/>
      <c r="I324" s="83"/>
      <c r="J324" s="83"/>
    </row>
    <row r="325" spans="6:10" ht="12.75" customHeight="1">
      <c r="F325" s="83"/>
      <c r="G325" s="83"/>
      <c r="H325" s="83"/>
      <c r="I325" s="83"/>
      <c r="J325" s="83"/>
    </row>
    <row r="326" spans="6:10" ht="12.75" customHeight="1">
      <c r="F326" s="83"/>
      <c r="G326" s="83"/>
      <c r="H326" s="83"/>
      <c r="I326" s="83"/>
      <c r="J326" s="83"/>
    </row>
    <row r="327" spans="6:10" ht="12.75" customHeight="1">
      <c r="F327" s="83"/>
      <c r="G327" s="83"/>
      <c r="H327" s="83"/>
      <c r="I327" s="83"/>
      <c r="J327" s="83"/>
    </row>
    <row r="328" spans="6:10" ht="12.75" customHeight="1">
      <c r="F328" s="83"/>
      <c r="G328" s="83"/>
      <c r="H328" s="83"/>
      <c r="I328" s="83"/>
      <c r="J328" s="83"/>
    </row>
    <row r="329" spans="6:10" ht="12.75" customHeight="1">
      <c r="F329" s="83"/>
      <c r="G329" s="83"/>
      <c r="H329" s="83"/>
      <c r="I329" s="83"/>
      <c r="J329" s="83"/>
    </row>
    <row r="330" spans="6:10" ht="12.75" customHeight="1">
      <c r="F330" s="83"/>
      <c r="G330" s="83"/>
      <c r="H330" s="83"/>
      <c r="I330" s="83"/>
      <c r="J330" s="83"/>
    </row>
    <row r="331" spans="6:10" ht="12.75" customHeight="1">
      <c r="F331" s="83"/>
      <c r="G331" s="83"/>
      <c r="H331" s="83"/>
      <c r="I331" s="83"/>
      <c r="J331" s="83"/>
    </row>
    <row r="332" spans="6:10" ht="12.75" customHeight="1">
      <c r="F332" s="83"/>
      <c r="G332" s="83"/>
      <c r="H332" s="83"/>
      <c r="I332" s="83"/>
      <c r="J332" s="83"/>
    </row>
    <row r="333" spans="6:10" ht="12.75" customHeight="1">
      <c r="F333" s="83"/>
      <c r="G333" s="83"/>
      <c r="H333" s="83"/>
      <c r="I333" s="83"/>
      <c r="J333" s="83"/>
    </row>
    <row r="334" spans="6:10" ht="12.75" customHeight="1">
      <c r="F334" s="83"/>
      <c r="G334" s="83"/>
      <c r="H334" s="83"/>
      <c r="I334" s="83"/>
      <c r="J334" s="83"/>
    </row>
    <row r="335" spans="6:10" ht="12.75" customHeight="1">
      <c r="F335" s="83"/>
      <c r="G335" s="83"/>
      <c r="H335" s="83"/>
      <c r="I335" s="83"/>
      <c r="J335" s="83"/>
    </row>
    <row r="336" spans="6:10" ht="12.75" customHeight="1">
      <c r="F336" s="83"/>
      <c r="G336" s="83"/>
      <c r="H336" s="83"/>
      <c r="I336" s="83"/>
      <c r="J336" s="83"/>
    </row>
    <row r="337" spans="6:10" ht="12.75" customHeight="1">
      <c r="F337" s="83"/>
      <c r="G337" s="83"/>
      <c r="H337" s="83"/>
      <c r="I337" s="83"/>
      <c r="J337" s="83"/>
    </row>
    <row r="338" spans="6:10" ht="12.75" customHeight="1">
      <c r="F338" s="83"/>
      <c r="G338" s="83"/>
      <c r="H338" s="83"/>
      <c r="I338" s="83"/>
      <c r="J338" s="83"/>
    </row>
    <row r="339" spans="6:10" ht="12.75" customHeight="1">
      <c r="F339" s="83"/>
      <c r="G339" s="83"/>
      <c r="H339" s="83"/>
      <c r="I339" s="83"/>
      <c r="J339" s="83"/>
    </row>
    <row r="340" spans="6:10" ht="12.75" customHeight="1">
      <c r="F340" s="83"/>
      <c r="G340" s="83"/>
      <c r="H340" s="83"/>
      <c r="I340" s="83"/>
      <c r="J340" s="83"/>
    </row>
    <row r="341" spans="6:10" ht="12.75" customHeight="1">
      <c r="F341" s="83"/>
      <c r="G341" s="83"/>
      <c r="H341" s="83"/>
      <c r="I341" s="83"/>
      <c r="J341" s="83"/>
    </row>
    <row r="342" spans="6:10" ht="12.75" customHeight="1">
      <c r="F342" s="83"/>
      <c r="G342" s="83"/>
      <c r="H342" s="83"/>
      <c r="I342" s="83"/>
      <c r="J342" s="83"/>
    </row>
    <row r="343" spans="6:10" ht="12.75" customHeight="1">
      <c r="F343" s="83"/>
      <c r="G343" s="83"/>
      <c r="H343" s="83"/>
      <c r="I343" s="83"/>
      <c r="J343" s="83"/>
    </row>
    <row r="344" spans="6:10" ht="12.75" customHeight="1">
      <c r="F344" s="83"/>
      <c r="G344" s="83"/>
      <c r="H344" s="83"/>
      <c r="I344" s="83"/>
      <c r="J344" s="83"/>
    </row>
    <row r="345" spans="6:10" ht="12.75" customHeight="1">
      <c r="F345" s="83"/>
      <c r="G345" s="83"/>
      <c r="H345" s="83"/>
      <c r="I345" s="83"/>
      <c r="J345" s="83"/>
    </row>
    <row r="346" spans="6:10" ht="12.75" customHeight="1">
      <c r="F346" s="83"/>
      <c r="G346" s="83"/>
      <c r="H346" s="83"/>
      <c r="I346" s="83"/>
      <c r="J346" s="83"/>
    </row>
    <row r="347" spans="6:10" ht="12.75" customHeight="1">
      <c r="F347" s="83"/>
      <c r="G347" s="83"/>
      <c r="H347" s="83"/>
      <c r="I347" s="83"/>
      <c r="J347" s="83"/>
    </row>
    <row r="348" spans="6:10" ht="12.75" customHeight="1">
      <c r="F348" s="83"/>
      <c r="G348" s="83"/>
      <c r="H348" s="83"/>
      <c r="I348" s="83"/>
      <c r="J348" s="83"/>
    </row>
    <row r="349" spans="6:10" ht="12.75" customHeight="1">
      <c r="F349" s="83"/>
      <c r="G349" s="83"/>
      <c r="H349" s="83"/>
      <c r="I349" s="83"/>
      <c r="J349" s="83"/>
    </row>
    <row r="350" spans="6:10" ht="12.75" customHeight="1">
      <c r="F350" s="83"/>
      <c r="G350" s="83"/>
      <c r="H350" s="83"/>
      <c r="I350" s="83"/>
      <c r="J350" s="83"/>
    </row>
    <row r="351" spans="6:10" ht="12.75" customHeight="1">
      <c r="F351" s="83"/>
      <c r="G351" s="83"/>
      <c r="H351" s="83"/>
      <c r="I351" s="83"/>
      <c r="J351" s="83"/>
    </row>
    <row r="352" spans="6:10" ht="12.75" customHeight="1">
      <c r="F352" s="83"/>
      <c r="G352" s="83"/>
      <c r="H352" s="83"/>
      <c r="I352" s="83"/>
      <c r="J352" s="83"/>
    </row>
    <row r="353" spans="6:10" ht="12.75" customHeight="1">
      <c r="F353" s="83"/>
      <c r="G353" s="83"/>
      <c r="H353" s="83"/>
      <c r="I353" s="83"/>
      <c r="J353" s="83"/>
    </row>
    <row r="354" spans="6:10" ht="12.75" customHeight="1">
      <c r="F354" s="83"/>
      <c r="G354" s="83"/>
      <c r="H354" s="83"/>
      <c r="I354" s="83"/>
      <c r="J354" s="83"/>
    </row>
    <row r="355" spans="6:10" ht="12.75" customHeight="1">
      <c r="F355" s="83"/>
      <c r="G355" s="83"/>
      <c r="H355" s="83"/>
      <c r="I355" s="83"/>
      <c r="J355" s="83"/>
    </row>
    <row r="356" spans="6:10" ht="12.75" customHeight="1">
      <c r="F356" s="83"/>
      <c r="G356" s="83"/>
      <c r="H356" s="83"/>
      <c r="I356" s="83"/>
      <c r="J356" s="83"/>
    </row>
    <row r="357" spans="6:10" ht="12.75" customHeight="1">
      <c r="F357" s="83"/>
      <c r="G357" s="83"/>
      <c r="H357" s="83"/>
      <c r="I357" s="83"/>
      <c r="J357" s="83"/>
    </row>
    <row r="358" spans="6:10" ht="12.75" customHeight="1">
      <c r="F358" s="83"/>
      <c r="G358" s="83"/>
      <c r="H358" s="83"/>
      <c r="I358" s="83"/>
      <c r="J358" s="83"/>
    </row>
    <row r="359" spans="6:10" ht="12.75" customHeight="1">
      <c r="F359" s="83"/>
      <c r="G359" s="83"/>
      <c r="H359" s="83"/>
      <c r="I359" s="83"/>
      <c r="J359" s="83"/>
    </row>
    <row r="360" spans="6:10" ht="12.75" customHeight="1">
      <c r="F360" s="83"/>
      <c r="G360" s="83"/>
      <c r="H360" s="83"/>
      <c r="I360" s="83"/>
      <c r="J360" s="83"/>
    </row>
  </sheetData>
  <sheetProtection password="DE55" sheet="1" objects="1" scenarios="1"/>
  <mergeCells count="3">
    <mergeCell ref="L19:M19"/>
    <mergeCell ref="F17:G17"/>
    <mergeCell ref="O19:P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9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21" min="1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SBO geld 2007</dc:title>
  <dc:subject/>
  <dc:creator>Reinier Goedhart / Bé Keizer</dc:creator>
  <cp:keywords/>
  <dc:description/>
  <cp:lastModifiedBy>Bé Keizer</cp:lastModifiedBy>
  <cp:lastPrinted>2008-10-01T20:48:31Z</cp:lastPrinted>
  <dcterms:created xsi:type="dcterms:W3CDTF">2002-03-02T17:48:17Z</dcterms:created>
  <dcterms:modified xsi:type="dcterms:W3CDTF">2008-10-14T10:51:16Z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