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195" tabRatio="761" activeTab="0"/>
  </bookViews>
  <sheets>
    <sheet name="toelichting" sheetId="1" r:id="rId1"/>
    <sheet name="lln" sheetId="2" r:id="rId2"/>
    <sheet name="pers" sheetId="3" r:id="rId3"/>
    <sheet name="form t" sheetId="4" r:id="rId4"/>
    <sheet name="form t+1" sheetId="5" r:id="rId5"/>
    <sheet name="fiebouw" sheetId="6" r:id="rId6"/>
    <sheet name="persbel" sheetId="7" r:id="rId7"/>
    <sheet name="mat" sheetId="8" r:id="rId8"/>
    <sheet name="mop" sheetId="9" r:id="rId9"/>
    <sheet name="mip" sheetId="10" r:id="rId10"/>
    <sheet name="act" sheetId="11" r:id="rId11"/>
    <sheet name="begr" sheetId="12" r:id="rId12"/>
    <sheet name="bal" sheetId="13" r:id="rId13"/>
    <sheet name="ken" sheetId="14" r:id="rId14"/>
    <sheet name="som" sheetId="15" r:id="rId15"/>
    <sheet name="tab" sheetId="16" r:id="rId16"/>
  </sheets>
  <definedNames>
    <definedName name="_xlnm.Print_Area" localSheetId="10">'act'!$B$2:$Q$72</definedName>
    <definedName name="_xlnm.Print_Area" localSheetId="12">'bal'!$B$2:$M$53</definedName>
    <definedName name="_xlnm.Print_Area" localSheetId="11">'begr'!$B$2:$K$61</definedName>
    <definedName name="_xlnm.Print_Area" localSheetId="5">'fiebouw'!$B$2:$AT$120</definedName>
    <definedName name="_xlnm.Print_Area" localSheetId="3">'form t'!$B$2:$X$145</definedName>
    <definedName name="_xlnm.Print_Area" localSheetId="4">'form t+1'!$B$2:$X$145</definedName>
    <definedName name="_xlnm.Print_Area" localSheetId="13">'ken'!$B$2:$M$97</definedName>
    <definedName name="_xlnm.Print_Area" localSheetId="1">'lln'!$B$2:$M$97</definedName>
    <definedName name="_xlnm.Print_Area" localSheetId="7">'mat'!$B$2:$N$224</definedName>
    <definedName name="_xlnm.Print_Area" localSheetId="9">'mip'!$B$2:$Z$183</definedName>
    <definedName name="_xlnm.Print_Area" localSheetId="8">'mop'!$B$2:$Q$33</definedName>
    <definedName name="_xlnm.Print_Area" localSheetId="2">'pers'!$B$2:$U$78</definedName>
    <definedName name="_xlnm.Print_Area" localSheetId="6">'persbel'!$B$2:$N$100</definedName>
    <definedName name="_xlnm.Print_Area" localSheetId="14">'som'!$B$2:$K$130</definedName>
    <definedName name="_xlnm.Print_Area" localSheetId="15">'tab'!$B$2:$T$194</definedName>
    <definedName name="_xlnm.Print_Area" localSheetId="0">'toelichting'!$B$2:$P$203</definedName>
    <definedName name="groepenleerlingennu">'tab'!$O$93:$O$132</definedName>
    <definedName name="vloeroppervlaknu">'tab'!$P$93:$P$132</definedName>
  </definedNames>
  <calcPr fullCalcOnLoad="1"/>
</workbook>
</file>

<file path=xl/comments11.xml><?xml version="1.0" encoding="utf-8"?>
<comments xmlns="http://schemas.openxmlformats.org/spreadsheetml/2006/main">
  <authors>
    <author>Goedhart, R.</author>
  </authors>
  <commentList>
    <comment ref="D47" authorId="0">
      <text>
        <r>
          <rPr>
            <sz val="8"/>
            <rFont val="Tahoma"/>
            <family val="0"/>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14.xml><?xml version="1.0" encoding="utf-8"?>
<comments xmlns="http://schemas.openxmlformats.org/spreadsheetml/2006/main">
  <authors>
    <author>Goedhart, R.</author>
  </authors>
  <commentList>
    <comment ref="D73" authorId="0">
      <text>
        <r>
          <rPr>
            <sz val="8"/>
            <rFont val="Tahoma"/>
            <family val="0"/>
          </rPr>
          <t xml:space="preserve">
is geen verplicht kengetal volgens OCW- richtlijn jaarverslaggeving PO
</t>
        </r>
      </text>
    </comment>
    <comment ref="D76" authorId="0">
      <text>
        <r>
          <rPr>
            <sz val="8"/>
            <rFont val="Tahoma"/>
            <family val="0"/>
          </rPr>
          <t xml:space="preserve">
is geen verplicht kengetal volgens OCW- richtlijn jaarverslaggeving PO
</t>
        </r>
      </text>
    </comment>
  </commentList>
</comments>
</file>

<file path=xl/comments16.xml><?xml version="1.0" encoding="utf-8"?>
<comments xmlns="http://schemas.openxmlformats.org/spreadsheetml/2006/main">
  <authors>
    <author>Keizer</author>
  </authors>
  <commentList>
    <comment ref="F53" authorId="0">
      <text>
        <r>
          <rPr>
            <sz val="8"/>
            <rFont val="Tahoma"/>
            <family val="2"/>
          </rPr>
          <t xml:space="preserve">
impuls ondersteuning WPO, 8 uur schaal 4 functie</t>
        </r>
      </text>
    </comment>
    <comment ref="E51" authorId="0">
      <text>
        <r>
          <rPr>
            <sz val="8"/>
            <rFont val="Tahoma"/>
            <family val="2"/>
          </rPr>
          <t xml:space="preserve">
Het criterium van de 50% moet gelden op basis van de leerlinggegevens van  1 okt. 2001. De feitelijke omvang vindt plaats op basis van de reguliere teldatum 1 oktober.
</t>
        </r>
      </text>
    </comment>
    <comment ref="F54" authorId="0">
      <text>
        <r>
          <rPr>
            <sz val="8"/>
            <rFont val="Tahoma"/>
            <family val="2"/>
          </rPr>
          <t>De toekenning van de bedragen voor tussenschoolse opvang voor SBO.</t>
        </r>
      </text>
    </comment>
  </commentList>
</comments>
</file>

<file path=xl/comments2.xml><?xml version="1.0" encoding="utf-8"?>
<comments xmlns="http://schemas.openxmlformats.org/spreadsheetml/2006/main">
  <authors>
    <author>ReinierG</author>
    <author>Keizer</author>
  </authors>
  <commentList>
    <comment ref="E73" authorId="0">
      <text>
        <r>
          <rPr>
            <sz val="8"/>
            <rFont val="Tahoma"/>
            <family val="0"/>
          </rPr>
          <t xml:space="preserve">
Het genormeerd bruto grondoppervlak is afhankelijk van het aantal groepen (G). Zie tabel brutovloeroppervlak voor het aantal m2. werkblad 'Tabellen'</t>
        </r>
      </text>
    </comment>
    <comment ref="E66" authorId="0">
      <text>
        <r>
          <rPr>
            <sz val="8"/>
            <rFont val="Tahoma"/>
            <family val="0"/>
          </rPr>
          <t xml:space="preserve">
Het aantal groepen wordt berekend door het aantal leerlingen op de teldatum te delen door 14. De uitkomst wordt naar boven afgerond op een geheel getal en bedraagt minimaal 2.
</t>
        </r>
      </text>
    </comment>
    <comment ref="E47" authorId="1">
      <text>
        <r>
          <rPr>
            <sz val="8"/>
            <rFont val="Tahoma"/>
            <family val="2"/>
          </rPr>
          <t>Het gaat hier om de GPL van het bestuur zoals die wordt berekend op basis van de GGL van het gehele bestuur voor alle scholen, en niet om de feitelijke gerealiseerde PL!</t>
        </r>
      </text>
    </comment>
    <comment ref="E90" authorId="0">
      <text>
        <r>
          <rPr>
            <sz val="8"/>
            <rFont val="Tahoma"/>
            <family val="0"/>
          </rPr>
          <t xml:space="preserve">
Het genormeerd bruto grondoppervlak is afhankelijk van het aantal groepen (G). Zie tabel brutovloeroppervlak voor het aantal m2. werkblad 'Tabellen'</t>
        </r>
      </text>
    </comment>
    <comment ref="E83" authorId="0">
      <text>
        <r>
          <rPr>
            <sz val="8"/>
            <rFont val="Tahoma"/>
            <family val="0"/>
          </rPr>
          <t xml:space="preserve">
Het aantal groepen wordt berekend door het aantal leerlingen op de teldatum te delen door 14. De uitkomst wordt naar boven afgerond op een geheel getal en bedraagt minimaal 2.
</t>
        </r>
      </text>
    </comment>
  </commentList>
</comments>
</file>

<file path=xl/comments3.xml><?xml version="1.0" encoding="utf-8"?>
<comments xmlns="http://schemas.openxmlformats.org/spreadsheetml/2006/main">
  <authors>
    <author>Keizer</author>
    <author>Goedhart, R.</author>
  </authors>
  <commentList>
    <comment ref="E27" authorId="0">
      <text>
        <r>
          <rPr>
            <b/>
            <sz val="8"/>
            <rFont val="Tahoma"/>
            <family val="0"/>
          </rPr>
          <t xml:space="preserve">
percentage opgeven als vermeld op beschikking voor 06-07.</t>
        </r>
      </text>
    </comment>
    <comment ref="E16" authorId="0">
      <text>
        <r>
          <rPr>
            <sz val="9"/>
            <rFont val="Tahoma"/>
            <family val="2"/>
          </rPr>
          <t>Dit is inclusief de betaling door het SWV van de zorgformatie voor het aantal leerlingen boven de 2% van het samenwerkingsverband.
Formeel is dit geen Rijksbijdrage, maar valt het onder de categorie Overige baten.
Zie verder de toelichting.</t>
        </r>
      </text>
    </comment>
    <comment ref="E48" authorId="1">
      <text>
        <r>
          <rPr>
            <sz val="9"/>
            <rFont val="Tahoma"/>
            <family val="2"/>
          </rPr>
          <t xml:space="preserve">
Wanneer hier een minbedrag verschijnt, dan zijn er minder leerlingen  op de peildatum op de SBO dan het aantal leerlingen op de teldatum. Het model gaat ervan uit dat dit teveel bekostigde zorgformatie teruggestort wordt naar het SWV. Wanneer (een deel van) deze gelden weer naar de SBO wordt teruggestort, kan dat (bijvoorbeeld) via rij 54
</t>
        </r>
      </text>
    </comment>
  </commentList>
</comments>
</file>

<file path=xl/comments4.xml><?xml version="1.0" encoding="utf-8"?>
<comments xmlns="http://schemas.openxmlformats.org/spreadsheetml/2006/main">
  <authors>
    <author>Keizer</author>
  </authors>
  <commentList>
    <comment ref="N8" authorId="0">
      <text>
        <r>
          <rPr>
            <b/>
            <sz val="8"/>
            <rFont val="Tahoma"/>
            <family val="0"/>
          </rPr>
          <t>Alleen een negatieve wtf invoeren voor BAPO</t>
        </r>
      </text>
    </comment>
  </commentList>
</comments>
</file>

<file path=xl/comments5.xml><?xml version="1.0" encoding="utf-8"?>
<comments xmlns="http://schemas.openxmlformats.org/spreadsheetml/2006/main">
  <authors>
    <author>Keizer</author>
  </authors>
  <commentList>
    <comment ref="N8" authorId="0">
      <text>
        <r>
          <rPr>
            <b/>
            <sz val="8"/>
            <rFont val="Tahoma"/>
            <family val="0"/>
          </rPr>
          <t>Alleen een negatieve wtf invoeren voor BAPO</t>
        </r>
      </text>
    </comment>
  </commentList>
</comments>
</file>

<file path=xl/comments8.xml><?xml version="1.0" encoding="utf-8"?>
<comments xmlns="http://schemas.openxmlformats.org/spreadsheetml/2006/main">
  <authors>
    <author>Goedhart, R.</author>
  </authors>
  <commentList>
    <comment ref="D138" authorId="0">
      <text>
        <r>
          <rPr>
            <sz val="9"/>
            <rFont val="Tahoma"/>
            <family val="2"/>
          </rPr>
          <t xml:space="preserve">
Wanneer alle huisvestingslasten worden geplaatst achter de gepresenteerde posten, dan worden automatisch de kengetallen in het kader van het jaarverslag PO berekend in het werkblad "kengetal"</t>
        </r>
      </text>
    </comment>
    <comment ref="D140" authorId="0">
      <text>
        <r>
          <rPr>
            <sz val="8"/>
            <rFont val="Tahoma"/>
            <family val="0"/>
          </rPr>
          <t xml:space="preserve">wordt berekend in het werkblad mop
</t>
        </r>
      </text>
    </comment>
    <comment ref="D156" authorId="0">
      <text>
        <r>
          <rPr>
            <sz val="9"/>
            <rFont val="Tahoma"/>
            <family val="2"/>
          </rPr>
          <t xml:space="preserve">
Wanneer alle instellingslasten worden geplaatst achter de gepresenteerde posten, dan worden automatisch de kengetallen in het kader van het jaarverslag PO berekend in het werkblad "kengetal"</t>
        </r>
      </text>
    </comment>
  </commentList>
</comments>
</file>

<file path=xl/sharedStrings.xml><?xml version="1.0" encoding="utf-8"?>
<sst xmlns="http://schemas.openxmlformats.org/spreadsheetml/2006/main" count="1039" uniqueCount="675">
  <si>
    <t xml:space="preserve">De berekening van de zorgformatie (rij 16) is inclusief de betaling door het SWV van de zorgformatie voor het aantal leerlingen op de teldatum </t>
  </si>
  <si>
    <t>boven de 2% van het samenwerkingsverband. Dit is formeel geen Rijksbijdrage, maar valt eigenlijk onder de categorie Overige baten.</t>
  </si>
  <si>
    <t xml:space="preserve">In deze werkbladen wordt per werknemer zowel het verbruik in FPE als de lasten in € berekend. </t>
  </si>
  <si>
    <t xml:space="preserve">De extra kosten die daar mee samenhangen worden afzonderlijk weergegeven in rij 87. </t>
  </si>
  <si>
    <t xml:space="preserve">De Rijksbekostiging voor het zorgbedrag is niet gebaseerd op 2% van het aantal leerlingen van het SWV zoals het formeel wel geregeld is, </t>
  </si>
  <si>
    <t xml:space="preserve">Daarnaast is het gebruikelijk om de MI-bekostiging voor de SBO ook te baseren op de peildatum. </t>
  </si>
  <si>
    <t xml:space="preserve">maar op het totaal aantal leerlingen op de teldatum. Omdat de bekostiging toch per leerling plaatsvindt, grootste deel door het Rijk en </t>
  </si>
  <si>
    <t>deels door het samenwerkingsverband, is er gemakshalve voor gekozen de uitkomsten meteen samen te voegen.</t>
  </si>
  <si>
    <t>Wijzigingen van de salarissen leiden alleen tot aanpassing in de verhoudingen indien de bijstellingen relatief niet gelijkmatig zijn.</t>
  </si>
  <si>
    <t>dove kinderen (cluster 2)</t>
  </si>
  <si>
    <t>slechthorende kinderen (cluster 2)</t>
  </si>
  <si>
    <t>kinderen met ernstige spraakmoeilijkheden (cluster 2)</t>
  </si>
  <si>
    <t>lichamelijk gehandicapte kinderen (cluster 3)</t>
  </si>
  <si>
    <t>langdurig zieke kinderen met een lichamelijke handicap (cl. 3)</t>
  </si>
  <si>
    <t>zeer moeilijk lerende kinderen (cluster 3)</t>
  </si>
  <si>
    <t xml:space="preserve">Om per school de gegevens met de beschikking te kunnen vergelijken moet u allereerst de school-GPL berekenen. Dit kunt u doen door de GGL </t>
  </si>
  <si>
    <t>Omdat het hier alleen om een vergelijking gaat met de beschikking moet u niet vergeten daarna de landelijke of de bestuurs-GPL weer in te vullen</t>
  </si>
  <si>
    <t xml:space="preserve">van de school in te vullen in cel G56 in het werkblad lln. Als deze school-GPL wordt ingevuld als bestuurs-GPL in het werkblad lln, zullen de </t>
  </si>
  <si>
    <t>Ook hierbij geldt: LET OP dat de GGL van uw beschikking wel juist is.</t>
  </si>
  <si>
    <t xml:space="preserve">Wanneer bij 'zorgformatie vanuit SWV' (rij 48) een minbedrag verschijnt, dan zijn er op de peildatum minder leerlingen op de SBO dan op de </t>
  </si>
  <si>
    <t>Formatieoverzichten (form t en form t+1)</t>
  </si>
  <si>
    <t>ingevoerd. Let er op dat daardoor de gegevens in blad t en blad t+1 kunnen verschillen.</t>
  </si>
  <si>
    <t xml:space="preserve">Bij het invullen van het werkblad form t+1 zult u ongetwijfeld gaan kopieren van het blad form t. Denkt u er dan wel om dat de opgave van afwijkende </t>
  </si>
  <si>
    <t>begin- en einddatum die in het blad form t is vermeld, moet worden aangepast. Plus andere wijzigingen.</t>
  </si>
  <si>
    <t>Het invullen voor het schooljaar 2007-2008 is beveiligd omdat het hier gaat om de weergave van hetgeen u in form t al hebt vastgelegd.</t>
  </si>
  <si>
    <t xml:space="preserve">Het invullen vanaf P76 naar beneden volgt de opgave van form t+1. Als u die opgave in deze kolom P wijzigt dient u ook de gegevens </t>
  </si>
  <si>
    <t>van form t+1 daarmee in overeenstemming te brengen!</t>
  </si>
  <si>
    <t xml:space="preserve">Dit werkblad geeft een overzicht van alle baten en lasten per kalenderjaar.  </t>
  </si>
  <si>
    <t>Balans (bal)</t>
  </si>
  <si>
    <t>Het is hier mogelijk de balans van de school vast te stellen. Alleen die gegevens worden automatisch ingevoerd die mogelijk zijn.</t>
  </si>
  <si>
    <t>een meerjarig zicht op de exploitatie en balans.</t>
  </si>
  <si>
    <t>De bedragen betreffen de bedragen zoals die voor het schooljaar 2007-2008 in april/juli 2007 zijn vastgesteld.</t>
  </si>
  <si>
    <t>Voor de materiële instandhouding (Londo) betreft het de bedragen zoals die in okt. 2007 zijn vastgesteld.</t>
  </si>
  <si>
    <t>sindsdien zoals die bekend zijn op 1 oktober 2007.</t>
  </si>
  <si>
    <t>zoals opgenomen in de salaristabellen, waarbij de functie LB op 1,00 is gesteld.</t>
  </si>
  <si>
    <t>Geke Lexmond, tel 0348-404815 of e-mail: glexmond@vosabb.nl</t>
  </si>
  <si>
    <t>Groepsafhankelijke PvE's</t>
  </si>
  <si>
    <t xml:space="preserve"> </t>
  </si>
  <si>
    <t>1. Onderhoud</t>
  </si>
  <si>
    <t>a. gebouw</t>
  </si>
  <si>
    <t>b. tuin</t>
  </si>
  <si>
    <t>c. schoonmaak</t>
  </si>
  <si>
    <t>2. Energie en water</t>
  </si>
  <si>
    <t>a. Electriciteitsverbruik</t>
  </si>
  <si>
    <t>b. Verwarming</t>
  </si>
  <si>
    <t>c. Waterverbruik</t>
  </si>
  <si>
    <t>3. Publiekrechtelijke heffingen</t>
  </si>
  <si>
    <t>Leerlingafhankelijke PvE's</t>
  </si>
  <si>
    <t>Middelen</t>
  </si>
  <si>
    <t>a. Medezeggenschap</t>
  </si>
  <si>
    <t>c. WA-verzekering</t>
  </si>
  <si>
    <t>d. Culturele vorming</t>
  </si>
  <si>
    <t>f. Dienstreizen</t>
  </si>
  <si>
    <t>h. Vervanging en aanpassing meubilair</t>
  </si>
  <si>
    <t>Administratie, beheer en bestuur</t>
  </si>
  <si>
    <t>a. Administratie</t>
  </si>
  <si>
    <t>b. Onderhoudsbeheer</t>
  </si>
  <si>
    <t>c. Beheer en bestuur</t>
  </si>
  <si>
    <t>subtotaal</t>
  </si>
  <si>
    <t>Extra vergoeding</t>
  </si>
  <si>
    <t>c.Waterverbruik</t>
  </si>
  <si>
    <t>3. Publiekrechtelijke heffingen (met uitzondering van OZB)</t>
  </si>
  <si>
    <t>Totaal</t>
  </si>
  <si>
    <t>b.Ouderbijdrage ihk medezeggenschap</t>
  </si>
  <si>
    <t>T</t>
  </si>
  <si>
    <t>C</t>
  </si>
  <si>
    <t>1. Middelen</t>
  </si>
  <si>
    <t>2. Administratie, beheer en bestuur</t>
  </si>
  <si>
    <t xml:space="preserve">aantal leerlingen onderbouw </t>
  </si>
  <si>
    <t xml:space="preserve">aantal leerlingen bovenbouw </t>
  </si>
  <si>
    <t>2. Energie/ water</t>
  </si>
  <si>
    <t>Aanvullende vergoeding: Vergoedingsformule NOAT</t>
  </si>
  <si>
    <t>NOAT</t>
  </si>
  <si>
    <t>totaal middelen</t>
  </si>
  <si>
    <t>totaal onderhoud</t>
  </si>
  <si>
    <t>totaal energie en water</t>
  </si>
  <si>
    <t>b. Ouderbijdrage ihk van medezeggenschap</t>
  </si>
  <si>
    <t>TABELLEN</t>
  </si>
  <si>
    <t>schooljaar</t>
  </si>
  <si>
    <t>aanschaf</t>
  </si>
  <si>
    <t>bedrag</t>
  </si>
  <si>
    <t>jaar van</t>
  </si>
  <si>
    <t>teldatum leerlingen (t-1) per 1 oktober</t>
  </si>
  <si>
    <t>SCHOOL/ KALENDERJAREN</t>
  </si>
  <si>
    <t>termijn</t>
  </si>
  <si>
    <t>stand voorziening  per 31/12</t>
  </si>
  <si>
    <t xml:space="preserve">MATERIAAL (LONDO) </t>
  </si>
  <si>
    <t>afschrijving</t>
  </si>
  <si>
    <t>investering</t>
  </si>
  <si>
    <t>Samenwerkingsverband zonder sbo: zorgbudget materieel (2% ll.)</t>
  </si>
  <si>
    <t>(G)</t>
  </si>
  <si>
    <t xml:space="preserve">br. grondopp. </t>
  </si>
  <si>
    <t>(A)</t>
  </si>
  <si>
    <t>groepen lln.</t>
  </si>
  <si>
    <t>Hoofdvestiging</t>
  </si>
  <si>
    <t>2007/08</t>
  </si>
  <si>
    <t>2008/09</t>
  </si>
  <si>
    <t>2009/10</t>
  </si>
  <si>
    <t>2010/11</t>
  </si>
  <si>
    <t>teldatum</t>
  </si>
  <si>
    <t>nee</t>
  </si>
  <si>
    <t>Gebouwen en terreinen</t>
  </si>
  <si>
    <t>Inventaris en apparatuur</t>
  </si>
  <si>
    <t>Overige materiële vaste activa</t>
  </si>
  <si>
    <t>aanschafprijs</t>
  </si>
  <si>
    <t>afschrijvings-</t>
  </si>
  <si>
    <t>omschrijving</t>
  </si>
  <si>
    <t>activagroep</t>
  </si>
  <si>
    <t>kalenderjaar</t>
  </si>
  <si>
    <t>Afschrijvingen</t>
  </si>
  <si>
    <t>Leermiddelen PO</t>
  </si>
  <si>
    <t>beslisregel</t>
  </si>
  <si>
    <t>per jaar</t>
  </si>
  <si>
    <t>totaal</t>
  </si>
  <si>
    <t xml:space="preserve">totaal afschrijvingen </t>
  </si>
  <si>
    <t>2011/12</t>
  </si>
  <si>
    <t>totaal groepsafhankelijk</t>
  </si>
  <si>
    <t>totaal leerlingafhankelijk</t>
  </si>
  <si>
    <t>groepen</t>
  </si>
  <si>
    <t>toename</t>
  </si>
  <si>
    <t>norm na 6</t>
  </si>
  <si>
    <t>extra na 13</t>
  </si>
  <si>
    <t>g.(1) Onderh., vervang. en vernieuw. meerjaarlijks</t>
  </si>
  <si>
    <t>g.(3) Onderh., vervang. en vernieuw. ICT</t>
  </si>
  <si>
    <t>g.(2) Onderh., vervang. en vernieuw. jaarlijks</t>
  </si>
  <si>
    <t>waarde per 01/01</t>
  </si>
  <si>
    <t>e. (1) Overige uitgaven</t>
  </si>
  <si>
    <t>e. (2) tussenschoolse opvang</t>
  </si>
  <si>
    <t>e. (1) Overige kosten</t>
  </si>
  <si>
    <t>e. (2) Tussenschoolse opvang</t>
  </si>
  <si>
    <t>bovenschools</t>
  </si>
  <si>
    <t>totaal ABB</t>
  </si>
  <si>
    <t>contractkosten inhuur (administratiekantoor)</t>
  </si>
  <si>
    <t>Administratie</t>
  </si>
  <si>
    <t>contractkosten inhuur (schoonmaakbedrijf)</t>
  </si>
  <si>
    <t>Schoonmaak</t>
  </si>
  <si>
    <t>schoonmaak personeel</t>
  </si>
  <si>
    <t xml:space="preserve">dotatie groot onderhoud </t>
  </si>
  <si>
    <t>huur</t>
  </si>
  <si>
    <t>ICT- leermiddelen uit exploitatie</t>
  </si>
  <si>
    <t>Leermiddelen</t>
  </si>
  <si>
    <t>afschrijving op ICT- apparatuur</t>
  </si>
  <si>
    <t>totaal conform afrondingswijze CFI</t>
  </si>
  <si>
    <t>Huisvestingslasten</t>
  </si>
  <si>
    <t>2012/13</t>
  </si>
  <si>
    <t>Investeringen</t>
  </si>
  <si>
    <t>werkelijke stand  per 01-01</t>
  </si>
  <si>
    <t>MEERJARENINVESTERINGSPLAN (MIP)</t>
  </si>
  <si>
    <r>
      <t xml:space="preserve">Afschrijvingen (vanuit </t>
    </r>
    <r>
      <rPr>
        <b/>
        <u val="single"/>
        <sz val="10"/>
        <rFont val="Arial"/>
        <family val="2"/>
      </rPr>
      <t>eerste waardering</t>
    </r>
    <r>
      <rPr>
        <b/>
        <sz val="10"/>
        <rFont val="Arial"/>
        <family val="2"/>
      </rPr>
      <t>)</t>
    </r>
  </si>
  <si>
    <t>KENGETALLEN</t>
  </si>
  <si>
    <t>Bestuursnorm</t>
  </si>
  <si>
    <t>Kengetallen OCW- richtlijn jaarverslaggeving PO</t>
  </si>
  <si>
    <t>Totale baten</t>
  </si>
  <si>
    <t>totaal per leerling</t>
  </si>
  <si>
    <t>Ouderbijdragen</t>
  </si>
  <si>
    <t>Sponsoring</t>
  </si>
  <si>
    <t>Gemeentelijke bijdragen</t>
  </si>
  <si>
    <t xml:space="preserve">Totale lasten </t>
  </si>
  <si>
    <t>Personele lasten</t>
  </si>
  <si>
    <t>directie</t>
  </si>
  <si>
    <t xml:space="preserve">onderwijzend personeel </t>
  </si>
  <si>
    <t>onderwijs ondersteunend personeel</t>
  </si>
  <si>
    <t xml:space="preserve">administratief personeel </t>
  </si>
  <si>
    <t>overige administratie lasten</t>
  </si>
  <si>
    <t>schoonmaakmiddelen- en materialen</t>
  </si>
  <si>
    <t>afschrijvingen op inventaris en apparatuur (incl. ICT)</t>
  </si>
  <si>
    <t>inventaris en apparatuur uit exploitatie (incl. ICT)</t>
  </si>
  <si>
    <t>afschrijving op leermiddelen (incl. ICT-leermiddelen)</t>
  </si>
  <si>
    <t>leermiddelen uit exploitatie (incl. ICT-leermiddelen)</t>
  </si>
  <si>
    <t>Huisvesting</t>
  </si>
  <si>
    <t>huisvesting-/ onderhoudspersoneel</t>
  </si>
  <si>
    <t>afschrijving gebouwen</t>
  </si>
  <si>
    <t xml:space="preserve">dotatie onderhoudsvoorziening </t>
  </si>
  <si>
    <t xml:space="preserve">klein onderhoud en exploitatie </t>
  </si>
  <si>
    <t>Energie en Water (niet verplicht)</t>
  </si>
  <si>
    <t>ICT (niet verplicht)</t>
  </si>
  <si>
    <t>ICT- personeel</t>
  </si>
  <si>
    <t>ICT- apparatuur uit exploitatie</t>
  </si>
  <si>
    <t>klein onderhoud en exploitatie</t>
  </si>
  <si>
    <t>Overige instellingslasten</t>
  </si>
  <si>
    <t xml:space="preserve">totaal </t>
  </si>
  <si>
    <t>overige administratielasten</t>
  </si>
  <si>
    <t>apparatuur uit exploitatie (incl. ICT)</t>
  </si>
  <si>
    <t>Overige overheidsbijdragen - materieel</t>
  </si>
  <si>
    <t>Overige baten - materieel</t>
  </si>
  <si>
    <t>Verhuur onroerende zaken</t>
  </si>
  <si>
    <t>Schenkingen</t>
  </si>
  <si>
    <t>Rijksbijdrage OCW - materieel</t>
  </si>
  <si>
    <t>Nevenvestiging1</t>
  </si>
  <si>
    <t>Nevenvestiging2</t>
  </si>
  <si>
    <t>Nevenvestiging3</t>
  </si>
  <si>
    <t xml:space="preserve">   </t>
  </si>
  <si>
    <t>Budget personeelsbeleid</t>
  </si>
  <si>
    <t>Budget B&amp;M</t>
  </si>
  <si>
    <t>Huidig functiebouwwerk</t>
  </si>
  <si>
    <t>Gewenst functiebouwwerk</t>
  </si>
  <si>
    <t>Wijziging t.o.v. bestaande situatie</t>
  </si>
  <si>
    <t>Functies</t>
  </si>
  <si>
    <t>wtf</t>
  </si>
  <si>
    <t>in geld</t>
  </si>
  <si>
    <t>DA</t>
  </si>
  <si>
    <t>DB</t>
  </si>
  <si>
    <t>DBuit</t>
  </si>
  <si>
    <t>DC</t>
  </si>
  <si>
    <t>DCuit</t>
  </si>
  <si>
    <t>DD</t>
  </si>
  <si>
    <t>DE</t>
  </si>
  <si>
    <t>AA</t>
  </si>
  <si>
    <t>AB</t>
  </si>
  <si>
    <t>AC</t>
  </si>
  <si>
    <t>AD</t>
  </si>
  <si>
    <t>AE</t>
  </si>
  <si>
    <t>LA</t>
  </si>
  <si>
    <t>LB</t>
  </si>
  <si>
    <t>LC</t>
  </si>
  <si>
    <t>LD</t>
  </si>
  <si>
    <t>LE</t>
  </si>
  <si>
    <t>LIOa</t>
  </si>
  <si>
    <t>LIOb</t>
  </si>
  <si>
    <t>LB = 1,00</t>
  </si>
  <si>
    <t>Verhoudingstabel</t>
  </si>
  <si>
    <t>max regel</t>
  </si>
  <si>
    <t>schaal</t>
  </si>
  <si>
    <t xml:space="preserve"> max salaris </t>
  </si>
  <si>
    <t>meerh bas DA10</t>
  </si>
  <si>
    <t>meerh bas DA</t>
  </si>
  <si>
    <t>meerh bas DB</t>
  </si>
  <si>
    <t>meerh bas DBuit</t>
  </si>
  <si>
    <t>meerh sbo DB10</t>
  </si>
  <si>
    <t>Bestuur</t>
  </si>
  <si>
    <t>Landelijk</t>
  </si>
  <si>
    <t>meerh sbo DB11</t>
  </si>
  <si>
    <t>meerh sbo DC 13</t>
  </si>
  <si>
    <t>Toeslag directie</t>
  </si>
  <si>
    <t>meerh sbo DCuit15</t>
  </si>
  <si>
    <t>Formatietabel in FPE functie LB SBO</t>
  </si>
  <si>
    <t>SBO</t>
  </si>
  <si>
    <t>basisformatie</t>
  </si>
  <si>
    <t>zorgformatie</t>
  </si>
  <si>
    <t>cumiformatie</t>
  </si>
  <si>
    <t>GPL functie LB</t>
  </si>
  <si>
    <t>Directie</t>
  </si>
  <si>
    <t>OP</t>
  </si>
  <si>
    <t>Toeslag</t>
  </si>
  <si>
    <t>OP voet</t>
  </si>
  <si>
    <t>OP lftafh.</t>
  </si>
  <si>
    <t>landelijke GGL</t>
  </si>
  <si>
    <t>Ter info de landelijke GPL-gegevens SBO:</t>
  </si>
  <si>
    <t>Budget Personeelsbeleid</t>
  </si>
  <si>
    <t>Bedragen per leerling</t>
  </si>
  <si>
    <t>vast bedrag per school</t>
  </si>
  <si>
    <t>A =</t>
  </si>
  <si>
    <t>leerling</t>
  </si>
  <si>
    <t>bedrag per leerling</t>
  </si>
  <si>
    <t>B =</t>
  </si>
  <si>
    <t>basisbedrag=</t>
  </si>
  <si>
    <t>bedrag per school</t>
  </si>
  <si>
    <t>cumi-leerling</t>
  </si>
  <si>
    <t>C = ≥ 50% cumi-ll op 1 okt. 2001:</t>
  </si>
  <si>
    <t>cumi-ll</t>
  </si>
  <si>
    <t>Rijksbijdragen OCW- personeel</t>
  </si>
  <si>
    <t xml:space="preserve">basisbedrag </t>
  </si>
  <si>
    <t>Overige overheidsbijdragen</t>
  </si>
  <si>
    <t>Lasten personeelsbeleid</t>
  </si>
  <si>
    <t>PERSONEEL</t>
  </si>
  <si>
    <t>MATERIEEL</t>
  </si>
  <si>
    <t>REALISATIE FUNCTIEBOUWWERK</t>
  </si>
  <si>
    <t>TOTAAL BATEN PERSONEEL</t>
  </si>
  <si>
    <t>SALDO PERSONEEL</t>
  </si>
  <si>
    <t>MEERJAREN EXPLOITATIEBEGROTING</t>
  </si>
  <si>
    <t>Baten gewone bedrijfsvoering</t>
  </si>
  <si>
    <t>Rijksbijdragen OCW</t>
  </si>
  <si>
    <t>Overige baten</t>
  </si>
  <si>
    <t>Lasten gewone bedrijfsvoering</t>
  </si>
  <si>
    <t>Salarissen</t>
  </si>
  <si>
    <t>Financiële baten en lasten</t>
  </si>
  <si>
    <t>Financiële baten</t>
  </si>
  <si>
    <t>Financiële lasten</t>
  </si>
  <si>
    <t>Butengewone bedrijfsvoering</t>
  </si>
  <si>
    <t>Buitengewone baten</t>
  </si>
  <si>
    <t>Buitengewone lasten</t>
  </si>
  <si>
    <t>in FPE</t>
  </si>
  <si>
    <t>Budget Bestuur en management</t>
  </si>
  <si>
    <t>Rijksbijdrage OCW (bovenschools)</t>
  </si>
  <si>
    <t>overige overheidsbijdragen</t>
  </si>
  <si>
    <t>percentage Rijksbijdrage OCW bovenschools</t>
  </si>
  <si>
    <t>Resultaat ná financiële baten en lasten</t>
  </si>
  <si>
    <t>Kosten functiebouwwerk</t>
  </si>
  <si>
    <t>Procedure:</t>
  </si>
  <si>
    <t>1. Selecteer lichtblauw gearceerde gebied in dit werkblad</t>
  </si>
  <si>
    <t>- klik op rechter muisknop</t>
  </si>
  <si>
    <t>- klik op optie "kopieren"</t>
  </si>
  <si>
    <t>- ga in linkerbovenhoek staan van het lichtblauw gearceerde gebied waarin selectie van deze school geplakt moet worden</t>
  </si>
  <si>
    <t>- klik op optie "plakken speciaal..."</t>
  </si>
  <si>
    <t>- vink "waarden" aan (onder kopje "plakken")</t>
  </si>
  <si>
    <t>- klik op "OK"</t>
  </si>
  <si>
    <t>Rijksbijdrage OCW</t>
  </si>
  <si>
    <t>MATERIEEL (schooljaar)</t>
  </si>
  <si>
    <t>onttrekking/ aanschaf</t>
  </si>
  <si>
    <t>Resultaat ná buitengewone baten en lasten</t>
  </si>
  <si>
    <t>in fpe</t>
  </si>
  <si>
    <t>Overige OCW- subsidies</t>
  </si>
  <si>
    <t>PERSONEELSBELEID</t>
  </si>
  <si>
    <t>Rijksbijdragen OCW- personeelsbeleid</t>
  </si>
  <si>
    <t>Normatieve Rijksbijdrage</t>
  </si>
  <si>
    <t>uit personeelsbeleid</t>
  </si>
  <si>
    <t>uit materiele instandhouding</t>
  </si>
  <si>
    <t>naar personeelsbeleid</t>
  </si>
  <si>
    <t>naar materiële instandhouding</t>
  </si>
  <si>
    <t>directietoeslag</t>
  </si>
  <si>
    <t>uit personeelsbudget</t>
  </si>
  <si>
    <t>naar personeelsbudget</t>
  </si>
  <si>
    <t>TOTAAL</t>
  </si>
  <si>
    <t xml:space="preserve">TOTAAL </t>
  </si>
  <si>
    <t>TOTAAL BATEN PERSONEELSBELEID</t>
  </si>
  <si>
    <t>Baten materiële instandhouding</t>
  </si>
  <si>
    <t>saldo</t>
  </si>
  <si>
    <t>begindatum</t>
  </si>
  <si>
    <t>naam</t>
  </si>
  <si>
    <t>functie</t>
  </si>
  <si>
    <t>(op jaarbasis)</t>
  </si>
  <si>
    <t>aanstelling</t>
  </si>
  <si>
    <t>aantal gewichtsleerlingen</t>
  </si>
  <si>
    <t>uitputting</t>
  </si>
  <si>
    <t>budget</t>
  </si>
  <si>
    <t>in €</t>
  </si>
  <si>
    <t xml:space="preserve">laatste </t>
  </si>
  <si>
    <t>schoonmaakmiddelen -materialen</t>
  </si>
  <si>
    <t>inventaris uit exploitatie</t>
  </si>
  <si>
    <t xml:space="preserve">Naam school </t>
  </si>
  <si>
    <t>brinnummer</t>
  </si>
  <si>
    <t>Naam school</t>
  </si>
  <si>
    <t>verbruik</t>
  </si>
  <si>
    <t>bapo</t>
  </si>
  <si>
    <t>dagen in jaar</t>
  </si>
  <si>
    <t>indien afwijkend</t>
  </si>
  <si>
    <t>VAN HUIDIG NAAR GEWENST FUNCTIEBOUWWERK (SIMULATIE)</t>
  </si>
  <si>
    <t>éénmaling</t>
  </si>
  <si>
    <t>gas, electriciteit en water</t>
  </si>
  <si>
    <t>totale baten</t>
  </si>
  <si>
    <t>ouderbijdragen</t>
  </si>
  <si>
    <t>sponsoring</t>
  </si>
  <si>
    <t>gemeentelijke bijdragen</t>
  </si>
  <si>
    <t>totale lasten</t>
  </si>
  <si>
    <t>administratie</t>
  </si>
  <si>
    <t>schoonmaak</t>
  </si>
  <si>
    <t>inventaris en apparatuur</t>
  </si>
  <si>
    <t>leermiddelen</t>
  </si>
  <si>
    <t>huisvesting</t>
  </si>
  <si>
    <t>energie en water (niet verplicht)</t>
  </si>
  <si>
    <t>personele lasten</t>
  </si>
  <si>
    <t>overige baten</t>
  </si>
  <si>
    <t>afschrijvingen</t>
  </si>
  <si>
    <t>huisvestingslasten</t>
  </si>
  <si>
    <t>overige instellingslasten</t>
  </si>
  <si>
    <t>financiële baten</t>
  </si>
  <si>
    <t>financiële lasten</t>
  </si>
  <si>
    <t>buitengewone baten</t>
  </si>
  <si>
    <t>buitengewone lasten</t>
  </si>
  <si>
    <t>D = regeling bedrag tussenschoolse opvang =</t>
  </si>
  <si>
    <t>Budget personeel</t>
  </si>
  <si>
    <t>Budget personeelsbeleid (incl. budget B&amp;M)</t>
  </si>
  <si>
    <t>Budget materieel</t>
  </si>
  <si>
    <t>Overige subsidies OCW - materieel</t>
  </si>
  <si>
    <t>overgedragen budget aan bestuur/ personeel</t>
  </si>
  <si>
    <t>overgedragen budget aan bestuur/ personeelsbeleid</t>
  </si>
  <si>
    <t>overgedragen budget aan bestuur/ materieel</t>
  </si>
  <si>
    <t>investeringen t.l.v. school</t>
  </si>
  <si>
    <t>groot onderhoud t.l.v. school</t>
  </si>
  <si>
    <t>FORMATIEOVERZICHT</t>
  </si>
  <si>
    <t>leerlingenaantal</t>
  </si>
  <si>
    <t>laatste wijziging</t>
  </si>
  <si>
    <t>SALDO PERSONEELSBELEID</t>
  </si>
  <si>
    <t>grensverkeer na peildatum</t>
  </si>
  <si>
    <t>Aantal leerlingen peildatum</t>
  </si>
  <si>
    <t>Aanvullende overdracht MI van SWV o.b.v. peildatum</t>
  </si>
  <si>
    <t>Teldatum</t>
  </si>
  <si>
    <t>Peildatum</t>
  </si>
  <si>
    <t>Aantal leerlingen teldatum</t>
  </si>
  <si>
    <t>basisformatie vanuit SWV</t>
  </si>
  <si>
    <t>zorgformatie vanuit SWV</t>
  </si>
  <si>
    <t>regeling bedrag tussenschoolse opvang</t>
  </si>
  <si>
    <t>zorgbedrag</t>
  </si>
  <si>
    <t>Overdracht SWV i.v.m. lln. toename (peildatum)</t>
  </si>
  <si>
    <t>Aantal grensverkeerleerlingen, ingeschreven na peildatum</t>
  </si>
  <si>
    <t>aantal leerlingen bas</t>
  </si>
  <si>
    <t>aantal leerlingen sbo</t>
  </si>
  <si>
    <t>contractkosten inhuur (onderhoud)</t>
  </si>
  <si>
    <t>contractkosten inhuur (schoonmaak)</t>
  </si>
  <si>
    <t>rugzakje (LGF)</t>
  </si>
  <si>
    <t>Van samenwerkingsverband WSNS</t>
  </si>
  <si>
    <t>Overige (o.a. overdrachten)</t>
  </si>
  <si>
    <t>Aan derden doorberekende kosten (tewerkstelling)</t>
  </si>
  <si>
    <t>uit materiële instandhouding</t>
  </si>
  <si>
    <t>vast bedrag</t>
  </si>
  <si>
    <t>baten materieel (verantwoordelijkheid school)</t>
  </si>
  <si>
    <r>
      <t xml:space="preserve">Leermiddelen </t>
    </r>
    <r>
      <rPr>
        <i/>
        <sz val="10"/>
        <rFont val="Arial"/>
        <family val="2"/>
      </rPr>
      <t>(zo mogelijk ICT apart specificeren)</t>
    </r>
  </si>
  <si>
    <t>Leerlinggebondenfinanciering (rugzakje)</t>
  </si>
  <si>
    <t>afschrijving op ICT-leermiddelen</t>
  </si>
  <si>
    <t>leerlinggebondenfinanciering (rugzakje)</t>
  </si>
  <si>
    <t>van samenwerkingsverband WSNS</t>
  </si>
  <si>
    <t>totaal budget personeel in fpe LA (bas)</t>
  </si>
  <si>
    <t>totaal lasten personeel in fpe LA (bas)</t>
  </si>
  <si>
    <t>nog te besteden in fpe LA (bas)</t>
  </si>
  <si>
    <t>totaal budget personeel in fpe LB (sbo)</t>
  </si>
  <si>
    <t>totaal lasten personeel in fpe LB (sbo)</t>
  </si>
  <si>
    <t>nog te besteden in fpe LB (sbo)</t>
  </si>
  <si>
    <t>Bapo in geld</t>
  </si>
  <si>
    <t xml:space="preserve">bedrag per cumi-leerling </t>
  </si>
  <si>
    <t xml:space="preserve">bijdrage ivm hoog percentage cumi-leerlingen  </t>
  </si>
  <si>
    <t>Kengetallen ten behoeve van bestuur</t>
  </si>
  <si>
    <t>Aantal cumi-leerlingen op 1 okt. 2001 is &gt; 50%:</t>
  </si>
  <si>
    <t>Aantal vestigingen</t>
  </si>
  <si>
    <t>ja</t>
  </si>
  <si>
    <t>Het model is beveiligd met het wachtwoord:</t>
  </si>
  <si>
    <t>Desgewenst kunt u het model dus aanpassen, maar kennis van Excel is dan wel vereist.</t>
  </si>
  <si>
    <t>De invoer bij de aangegeven cellen spreekt voor zich. Voor een juiste begroting moeten de witte cellen worden ingevuld.</t>
  </si>
  <si>
    <t xml:space="preserve">In de gele cellen doet het model middels een formule een voorstel (veelal uitgaand van een situatie van krimp noch groei). Deze </t>
  </si>
  <si>
    <t>De invoer van de leerlinggegevens vergt een prognose voor de jaren daarna.</t>
  </si>
  <si>
    <t>U kunt kiezen voor het gebruik van de landelijke GPL, maar desgewenst ook voor de eigen bestuurs-GPL.</t>
  </si>
  <si>
    <t>Dat laatste is alleen zinvol als uw bestuurs-GPL significant afwijkt van de landelijke GPL.</t>
  </si>
  <si>
    <t xml:space="preserve">Let wel: Het gaat hier om de GPL van het bestuur zoals die wordt berekend op basis van de GGL van het gehele bestuur voor alle scholen, </t>
  </si>
  <si>
    <t>en niet om de feitelijke realisatie!</t>
  </si>
  <si>
    <t xml:space="preserve">De gegevens voor het berekenen van de bestuurs-GGL vindt u op de beschikkingen per school. Achter de GGL van een school staan tussen </t>
  </si>
  <si>
    <t>Voorbeeld:</t>
  </si>
  <si>
    <r>
      <t>gewogen gemiddelde leeftijd: 37,13 (</t>
    </r>
    <r>
      <rPr>
        <sz val="10"/>
        <color indexed="10"/>
        <rFont val="Arial"/>
        <family val="2"/>
      </rPr>
      <t>598,0135</t>
    </r>
    <r>
      <rPr>
        <sz val="10"/>
        <rFont val="Arial"/>
        <family val="0"/>
      </rPr>
      <t xml:space="preserve"> / </t>
    </r>
    <r>
      <rPr>
        <sz val="10"/>
        <color indexed="48"/>
        <rFont val="Arial"/>
        <family val="2"/>
      </rPr>
      <t>16,1070</t>
    </r>
    <r>
      <rPr>
        <sz val="10"/>
        <rFont val="Arial"/>
        <family val="0"/>
      </rPr>
      <t>)</t>
    </r>
  </si>
  <si>
    <t>Bij de berekening in geld wordt uitgegaan van de GPL waarvoor gekozen is.</t>
  </si>
  <si>
    <t xml:space="preserve">Wanneer een werknemer niet volledig werkzaam is geweest in het aangegeven schooljaar, dan moet de begindatum en de eindatum worden </t>
  </si>
  <si>
    <t xml:space="preserve">Janssen </t>
  </si>
  <si>
    <t>1. Haal de beveiliging van het werkblad. (via Extra/Beveiliging/Blad beveiligen, wachtwoord is vosabb)</t>
  </si>
  <si>
    <t>Op grond van het beschikbare FPE budget en het formatieoverzicht kan vervolgens het functiebouwwerk worden bepaald.</t>
  </si>
  <si>
    <t xml:space="preserve">zijn van het functiebouwwerk dat via het formatieoverzicht ingevuld wordt. Op de onderste regel wordt aangegeven of het beschikbare budget nog </t>
  </si>
  <si>
    <t xml:space="preserve">Op grond van deze uitgewerkte beleidsvisie is het dan vervolgens mogelijk de realisatie van het functiebouwwerk in de komende </t>
  </si>
  <si>
    <t xml:space="preserve">Uiteraard moet daarbij rekening gehouden worden met de reële mogelijkheden en onmogelijkheden deze wijzigingen door te voeren, </t>
  </si>
  <si>
    <t>bijvoorbeeld als gevolg van natuurlijk verloop dan wel het uitblijven daarvan.</t>
  </si>
  <si>
    <t xml:space="preserve">Voor de invulling van het te realiseren functiebouwwerk op wat langere termijn is het verstandig de toevoeging en vermindering van de formatie </t>
  </si>
  <si>
    <t xml:space="preserve">te beperken tot die componenten die een structureel karakter hebben. De prognose van het aantal leerlingen kan ook leiden tot een toename </t>
  </si>
  <si>
    <t>of afname, zoals uit de prognose blijkt van de omvang van de genormeerde formatie. Uiteraard dient daar rekening mee gehouden te worden.</t>
  </si>
  <si>
    <t xml:space="preserve">De baten worden berekend conform de laatst bekende gegevens van de regeling budget PB en conform de laatst </t>
  </si>
  <si>
    <t>bekende gegevens van de regeling budget B&amp;M.</t>
  </si>
  <si>
    <t>De baten worden op kalenderjaar berekend conform de Rijksbijdrage, conform de laatst bekende gegevens van de Londo-regeling.</t>
  </si>
  <si>
    <t xml:space="preserve">bovenschools niveau. Vervolgens worden de totale baten voor de materiële instandhouding voor de school omgerekend naar schooljaar. </t>
  </si>
  <si>
    <t>De lasten in het kader van de materiële instandhouding voor de school moeten dus ook op schooljaarbasis worden vermeld.</t>
  </si>
  <si>
    <t>Meerjarenonderhoudsplan (mop)</t>
  </si>
  <si>
    <t>Meerjaren investeringsplan (mip)</t>
  </si>
  <si>
    <t>In dit werkblad worden de afschrijvingen bepaald die ten laste van de (materiële) exploitatie van de school worden gebracht</t>
  </si>
  <si>
    <t>de afschrijvingslasten noteren. Deze afschrijvingslasten uit de eerste waardering worden dan ook ten laste van de exploitatie gebracht.</t>
  </si>
  <si>
    <t xml:space="preserve">Wellicht dat een aantal onderdelen voor de berekening van deze kengetallen bovenschools worden geregeld. In het bij dit model behorende </t>
  </si>
  <si>
    <t xml:space="preserve">van alle scholen bij elkaar opgeteld tezamen met de baten en lasten van het bestuurskantoor. Hierdoor ontstaat ook op bestuursniveau </t>
  </si>
  <si>
    <t>In de tabellen zijn de gegevens opgenomen die betrekking hebben op de onderliggende normeringen voor de bekostiging.</t>
  </si>
  <si>
    <t xml:space="preserve">De landelijke GPL is nu berekend op basis van de meetjaargegevens die vervolgens zijn geindexeerd met de salaris- en premieontwikkeling </t>
  </si>
  <si>
    <t>Ook worden de verhoudingstabellen weergegeven tussen de kosten van de functies, genormeerd op basis van de maxima per functie</t>
  </si>
  <si>
    <t>Nadere informatie</t>
  </si>
  <si>
    <t>Hebt u vragen of opmerkingen, adviezen enzovoorts over dit instrument dan zijn we daar nieuwsgierig naar:</t>
  </si>
  <si>
    <t>Bé Keizer, tel.: 0348-405251 of e-mail: bkeizer@vosabb.nl</t>
  </si>
  <si>
    <t>Reinier Goedhart, tel 0348-405220 of e-mail: rgoedhart@vosabb.nl</t>
  </si>
  <si>
    <t>vosabb</t>
  </si>
  <si>
    <t xml:space="preserve">onder Extra/Beveiliging/Blad beveiligen. </t>
  </si>
  <si>
    <t>(= bapofactor)</t>
  </si>
  <si>
    <t>Alle data voor de bekostiging vindt u op het werkblad tab (Tabellen).</t>
  </si>
  <si>
    <t>cellen zijn echter overschrijfbaar / niet beveiligd. De overige cellen zijn beveiligd met een wachtwoord.</t>
  </si>
  <si>
    <t>Hierna de kanttekeningen bij die invoer waar dat nodig is.</t>
  </si>
  <si>
    <t>Leerlinggegevens (lln)</t>
  </si>
  <si>
    <t xml:space="preserve">Een nauwkeurige opgave van het verwachte leerlingenaantal zorgt voor een zo deugdelijk mogelijke begroting van de inkomsten. </t>
  </si>
  <si>
    <t xml:space="preserve">In verband met de berekening van het budget materiële instandhouding (Londo) wordt ook gevraagd of de aanvullende overdracht van de MI </t>
  </si>
  <si>
    <t>gebaseerd moet worden op de peildatum i.p.v. de teldatum. De gegevens en de prognose geven alle data die voor de berekening noodzakelijk zijn.</t>
  </si>
  <si>
    <t>Er is ook rekening gehouden met de mogelijkheid dat de school bestaat uit een hoofd- en (een door OCW erkende) nevenvestiging.</t>
  </si>
  <si>
    <t xml:space="preserve">haakjes twee getallen. </t>
  </si>
  <si>
    <t xml:space="preserve">U telt voor alle scholen de rode getallen en alle blauwe getallen afzonderlijk bij elkaar op. De uitkomsten deelt u op elkaar met als resultaat de </t>
  </si>
  <si>
    <t>Personeel (pers)</t>
  </si>
  <si>
    <t>In dit werkblad wordt het beschikbare budget berekend in geld en in formatieruimte in FormatiePlaatsEenheden (FPE).</t>
  </si>
  <si>
    <t xml:space="preserve">teldatum. Het model gaat ervan uit dat die teveel bekostigde zorgformatie teruggestort wordt naar het SWV. </t>
  </si>
  <si>
    <t xml:space="preserve">De raming van de omvang per functie voor komende jaren van het functiebouwwerk kan opgegeven worden in het werkblad Functiebouwwerk en </t>
  </si>
  <si>
    <t xml:space="preserve">leidt dan tot de opgave van de kosten van het functiebouwwerk. </t>
  </si>
  <si>
    <r>
      <t xml:space="preserve">Wanneer een werknemer gebruik maakt van de </t>
    </r>
    <r>
      <rPr>
        <b/>
        <sz val="10"/>
        <rFont val="Arial"/>
        <family val="2"/>
      </rPr>
      <t>BAPO</t>
    </r>
    <r>
      <rPr>
        <sz val="10"/>
        <rFont val="Arial"/>
        <family val="0"/>
      </rPr>
      <t xml:space="preserve">-regeling, dan moet het gedeelte van zijn WTF waarvoor deze werknemer bapo opneemt op </t>
    </r>
  </si>
  <si>
    <t xml:space="preserve">een aparte regel worden ingevoerd. Uitsluitend en alleen de bapofactor moet worden aangegeven als een negatief getal. </t>
  </si>
  <si>
    <t>Wanneer het aantal regels voor uw school niet toereikend blijkt, volg dan de onderstaande procedure:</t>
  </si>
  <si>
    <t>2. Klik op het vierkantje met het cijfer 2 na regel 62 van het werkblad en het aantal rijen wordt meer dan verdubbeld.</t>
  </si>
  <si>
    <t>3. Activeer weer de beveiliging. (via Extra/Beveiliging/Blad beveiligen, wachtwoord is vosabb)</t>
  </si>
  <si>
    <t xml:space="preserve">Systematisch wordt bijgehouden hoe groot het beschikbare budget is in geld resp. FPE (uitgedrukt in de functie LB) en wat de kosten </t>
  </si>
  <si>
    <t>ruimte biedt of dat het beschikbare budget wordt overschreden.</t>
  </si>
  <si>
    <r>
      <t xml:space="preserve">De eigen beleidsvisie verkrijgt men door het </t>
    </r>
    <r>
      <rPr>
        <u val="single"/>
        <sz val="10"/>
        <rFont val="Arial"/>
        <family val="2"/>
      </rPr>
      <t>gewenste</t>
    </r>
    <r>
      <rPr>
        <sz val="10"/>
        <rFont val="Arial"/>
        <family val="0"/>
      </rPr>
      <t xml:space="preserve"> functiebouwwerk in te vullen.</t>
    </r>
  </si>
  <si>
    <t>Personeelsbeleid incl. Budget Bestuur en management (persbel)</t>
  </si>
  <si>
    <t xml:space="preserve">De baten kunnen worden toegewezen door een percentage in te vullen of een nader te bepalen bedrag t.b.v. de overdracht aan het </t>
  </si>
  <si>
    <t>bovenschools niveau.</t>
  </si>
  <si>
    <t>Materieel (mat)</t>
  </si>
  <si>
    <t xml:space="preserve">Deze baten kunnen worden toegewezen door een vast percentage per bekostigingselement vast te stellen voor de afdracht aan het </t>
  </si>
  <si>
    <t xml:space="preserve">In dit werkblad worden de dotaties bepaald die ten laste van het materieel budget (huisvestingslasten / dotatie groot onderhoud) van de school </t>
  </si>
  <si>
    <t>Hiervoor is het vereist dat alle investeringen vanaf 1 januari 2006 en de toekomstige investeringen (gedurende tenminste de komende vijf jaren)</t>
  </si>
  <si>
    <t>in kaart worden gebracht.</t>
  </si>
  <si>
    <t>Meerjarenexploitatiebegroting (begr)</t>
  </si>
  <si>
    <t>In dit werkblad worden de kengetallen berekend die op schoolniveau verantwoord moeten worden cf. de OCW- voorschriften jaarverslaggeving PO.</t>
  </si>
  <si>
    <t>Tabellen (tab)</t>
  </si>
  <si>
    <t>Cor Slok, tel.: 06-13463678 of email:cjslok@corslok.nl</t>
  </si>
  <si>
    <t>genormeerd aantal groepen (G)</t>
  </si>
  <si>
    <t>School zonder nevenvestiging</t>
  </si>
  <si>
    <t>genormeerd bruto grondoppervlak (A)</t>
  </si>
  <si>
    <t>2013/14</t>
  </si>
  <si>
    <t>Keuze voor gebruik GPL</t>
  </si>
  <si>
    <t>Bestuurs GPL</t>
  </si>
  <si>
    <t>Landelijke GPL</t>
  </si>
  <si>
    <r>
      <t xml:space="preserve">berekening bestuurs GPL o.g.v. bestuurs </t>
    </r>
    <r>
      <rPr>
        <b/>
        <i/>
        <sz val="10"/>
        <rFont val="Arial"/>
        <family val="2"/>
      </rPr>
      <t>GGL</t>
    </r>
  </si>
  <si>
    <t>bijzonderheden</t>
  </si>
  <si>
    <t xml:space="preserve">In de kolommen onder Huidig functiebouwwerk zijn de gegevens gehaald uit het werkblad 'formatie'. Die geeft dan in principe de stand van zaken weer per 1 augustus </t>
  </si>
  <si>
    <t>2007. In de kolommen onder Gewenst functiebouwwerk dient het gewenste onderwijskundig beleid vertaald te worden naar het gewenste formatieve plaatje: de onderwijs-</t>
  </si>
  <si>
    <t xml:space="preserve">kundige visie wordt vertaald in het gewenste functiebouwwerk! Bij de simulatie van het huidige naar het gewenste functiebouwwerk is het budget gelijk gehouden, </t>
  </si>
  <si>
    <t>daarmee wordt de visie centraal gesteld binnen de beschikbare mogelijkheden.</t>
  </si>
  <si>
    <t xml:space="preserve">Bij de realisatie van het functiebouwwerk in de kolommen vanaf rij 72 dient de meerjarenraming opgenomen te worden van het functiebouwwerk waarbij rekening wordt </t>
  </si>
  <si>
    <t>gehouden met het gewenste bouwwerk èn met de budgettaire mogelijkheden.</t>
  </si>
  <si>
    <t>VOORZIENING GROOT ONDERHOUD</t>
  </si>
  <si>
    <t>Procedure</t>
  </si>
  <si>
    <t>1. Voer per jaar de besteding in bij "Onttrekking" die op grond van een recent meerjarenonderhoudsplan (MOP) worden voorgesteld.</t>
  </si>
  <si>
    <t>2. Bepaal de dotatielasten gelijkmatig over de jaren heen (egalisastie van kosten) op een dergelijke manier dat deze voorziening nooit negatief zal uitvallen.</t>
  </si>
  <si>
    <t>Stand voorziening onderhoud per 01-01</t>
  </si>
  <si>
    <t>Dotatie vanuit exploitatie (materieel)</t>
  </si>
  <si>
    <t>Onttrekking</t>
  </si>
  <si>
    <t>(alle investeringen vanaf 1 januari 2006 en alle toekomstige investeringen)</t>
  </si>
  <si>
    <t>- meubilair</t>
  </si>
  <si>
    <t>- ICT</t>
  </si>
  <si>
    <t>SOMMATIEGEGEVENS</t>
  </si>
  <si>
    <t>2. Ga naar sommatiemodel</t>
  </si>
  <si>
    <t xml:space="preserve">worden gebracht. Wanneer u een meerjarenonderhoudsplan heeft laten opstellen, kunt u de verwachte toekomstige investeringen en de </t>
  </si>
  <si>
    <t xml:space="preserve">daarbijhorende dotaties rechtstreeks invullen. </t>
  </si>
  <si>
    <t>Overzicht investeringen en afschrijvingen (inv)</t>
  </si>
  <si>
    <t>Kengetallen (ken)</t>
  </si>
  <si>
    <t>Sommatiegegevens (som)</t>
  </si>
  <si>
    <t>Dit werkblad geeft een overzicht van de investeringen en afschrijvingen zoals ingevuld in het werkblad mip.</t>
  </si>
  <si>
    <t xml:space="preserve">Wanneer u een eerste waardering c.q inventarisatie in het kader van de startbalans voor 2006 heeft laten uitvoeren, kunt u in dit werkblad tevens </t>
  </si>
  <si>
    <t>aanltal cumi leerlingen sbo</t>
  </si>
  <si>
    <t>aantal leerlingen (v)so jonger dan 8 jaar</t>
  </si>
  <si>
    <t>aantal leerlingen (v)so  8 jaar en ouder</t>
  </si>
  <si>
    <t>aantal leerlingen (v)so</t>
  </si>
  <si>
    <t>aantal cumi leerlingen (v)so</t>
  </si>
  <si>
    <t>aantal SO-leerlingen</t>
  </si>
  <si>
    <t>aantal VSO-leerlingen</t>
  </si>
  <si>
    <t>PAB</t>
  </si>
  <si>
    <t>School omvat MG</t>
  </si>
  <si>
    <t>Verbrede  toelating SO</t>
  </si>
  <si>
    <t>Verbrede  toelating VSO</t>
  </si>
  <si>
    <t>totaal budget personeel in fpe LB ((v)so)</t>
  </si>
  <si>
    <t>totaal lasten personeel in fpe LB ((v)so)</t>
  </si>
  <si>
    <t>nog te besteden in fpe LB ((v)so)</t>
  </si>
  <si>
    <t xml:space="preserve">In deze applicatie zijn de bedragen van de voorlopige GPL's voor 2007-2008 verwerkt. </t>
  </si>
  <si>
    <t xml:space="preserve">De toekenning voor scholen die op 1 okt. 2001 meer dan 70% 0,9 leerlingen hadden, is dit schooljaar 07-08 voor het laatst, daarna stopt </t>
  </si>
  <si>
    <t>deze regeling. De bedragen voor het budget B&amp;M voor de periode t/m 07-08 zijn onverkort gehandhaafd.</t>
  </si>
  <si>
    <t>bestuurs-GGL.</t>
  </si>
  <si>
    <t>Ook wordt het correctiepercentage van de overgangsregeling lumpsum verwerkt op basis van het opgegeven percentage voor het schooljaar 06-07.</t>
  </si>
  <si>
    <t>Tevens voegt u toe hetgeen in geld in mindering moet worden gebracht in verband met dekking bestuursbegroting.</t>
  </si>
  <si>
    <t>Bij overige overheidsbijdragen resp. overige baten voegt u toe wat van toepassing is.</t>
  </si>
  <si>
    <t>Functiebouwwerk (fiebouw)</t>
  </si>
  <si>
    <t xml:space="preserve">sommatiemodel worden tevens de bovenschoolse lasten/ leerling per kengetal berekend. </t>
  </si>
  <si>
    <t>De bapo komt hierdoor niet ten laste van de school, maar wordt via de sommatie (werkblad som) ten laste gebracht van het bestuurskantoor.</t>
  </si>
  <si>
    <t>schooljaren daaronder vanaf rij 76 op te geven. Dan kan men dus toewerken naar het gewenste functiebouwwerk!</t>
  </si>
  <si>
    <r>
      <t xml:space="preserve">De gegevens van dit werkblad kunnen eenvoudig worden getransporteerd naar het </t>
    </r>
    <r>
      <rPr>
        <i/>
        <sz val="10"/>
        <rFont val="Arial"/>
        <family val="2"/>
      </rPr>
      <t>sommatiemodel bestuur fpe 2007</t>
    </r>
    <r>
      <rPr>
        <sz val="10"/>
        <rFont val="Arial"/>
        <family val="0"/>
      </rPr>
      <t xml:space="preserve">. In dit model wordt de informatie </t>
    </r>
  </si>
  <si>
    <t>Gegevens voor bepaling materiële instandhouding (o.b.v. kalenderjaar)</t>
  </si>
  <si>
    <t>HOOFD- EN NEVENVESTIGING</t>
  </si>
  <si>
    <t>MEERJARENBALANS</t>
  </si>
  <si>
    <t>Activa</t>
  </si>
  <si>
    <t>Vaste activa</t>
  </si>
  <si>
    <t xml:space="preserve">a. Immateriële vaste activa </t>
  </si>
  <si>
    <t>b. Materiële vaste activa</t>
  </si>
  <si>
    <t>c. Financiële vaste activa</t>
  </si>
  <si>
    <t>totaal vaste activa</t>
  </si>
  <si>
    <t>Vlottende activa</t>
  </si>
  <si>
    <t>a. Voorraden</t>
  </si>
  <si>
    <t>b. Vorderingen</t>
  </si>
  <si>
    <t>c. Effecten (&lt; 1jaar)</t>
  </si>
  <si>
    <t xml:space="preserve">d. Liquide middelen </t>
  </si>
  <si>
    <t>totaal vlottende activa</t>
  </si>
  <si>
    <t>totaal activa</t>
  </si>
  <si>
    <t>PASSIVA</t>
  </si>
  <si>
    <t>Eigen Vermogen</t>
  </si>
  <si>
    <t>Egalisatierekening investeringssubsidies</t>
  </si>
  <si>
    <t>Voorzieningen</t>
  </si>
  <si>
    <t>Langlopende schulden</t>
  </si>
  <si>
    <t>Kortlopende schulden</t>
  </si>
  <si>
    <t>totaal passiva</t>
  </si>
  <si>
    <t>Financiële kengetallen</t>
  </si>
  <si>
    <t xml:space="preserve">gewenst </t>
  </si>
  <si>
    <t>Solvabiliteit 1</t>
  </si>
  <si>
    <t>Liquiditeit</t>
  </si>
  <si>
    <t>Rentabiiliteit</t>
  </si>
  <si>
    <t>Weerstandsvermogen</t>
  </si>
  <si>
    <t>Overgedragen budget naar bestuursniveau</t>
  </si>
  <si>
    <t>Lasten personeeelsbeleid</t>
  </si>
  <si>
    <t>omrekening naar kalenderjaar</t>
  </si>
  <si>
    <t>Rijksbijdragen OCW personeel</t>
  </si>
  <si>
    <t xml:space="preserve">Overige overheidsbijdragen - personeel </t>
  </si>
  <si>
    <t xml:space="preserve">Overige baten -  personeel </t>
  </si>
  <si>
    <t xml:space="preserve">Salarislasten </t>
  </si>
  <si>
    <t>Overgedragen budget personeel</t>
  </si>
  <si>
    <t xml:space="preserve">Ouderbijdragen </t>
  </si>
  <si>
    <t>Leerlinggebonden financiering</t>
  </si>
  <si>
    <t>Vanuit samenwerkingsverband WSNS</t>
  </si>
  <si>
    <t>Rijksbijdragen OCW personeelsbeleid</t>
  </si>
  <si>
    <t>Overgedragen budget personeelsbeleid</t>
  </si>
  <si>
    <t>Handleiding bij Meerjarenbegroting FPE voor de speciale basisschool 2008</t>
  </si>
  <si>
    <t>versie a</t>
  </si>
  <si>
    <t>bovenschools i.v.m. dekking bestuursbegroting</t>
  </si>
  <si>
    <t>Correctiepercentage</t>
  </si>
  <si>
    <t>Overgangsregeling lumpsum in FPE</t>
  </si>
  <si>
    <t>subtotaal conform beschikkingen</t>
  </si>
  <si>
    <t xml:space="preserve">bovenschools </t>
  </si>
  <si>
    <t>BASISGEGEVENS</t>
  </si>
  <si>
    <t>Waarde activa per 01-01</t>
  </si>
  <si>
    <t>Waarde activa per 31-12</t>
  </si>
  <si>
    <t>Drempelpercentages van de overgangsregeling</t>
  </si>
  <si>
    <t>positief correctiepercentage</t>
  </si>
  <si>
    <t>negatief correctiepercentage</t>
  </si>
  <si>
    <t xml:space="preserve"> negatief correctiepercentage is:</t>
  </si>
  <si>
    <t>dan is de correctie achtereenvolgens:</t>
  </si>
  <si>
    <t>positief correctiepercentage is:</t>
  </si>
  <si>
    <t>2006/2007</t>
  </si>
  <si>
    <t>Bapo</t>
  </si>
  <si>
    <t>grootboeknr.</t>
  </si>
  <si>
    <t>beginschooljaar</t>
  </si>
  <si>
    <t>eind schooljaar</t>
  </si>
  <si>
    <t xml:space="preserve">Overige overheidsbijdragen - personeelsbeleid </t>
  </si>
  <si>
    <t xml:space="preserve">Overige baten -  personeelsbeleid </t>
  </si>
  <si>
    <t>TOTAAL LASTEN - MATERIEEL (schooljaar)</t>
  </si>
  <si>
    <t>SALDO MATERIEEL (schooljaar)</t>
  </si>
  <si>
    <t>ACTIVAOVERZICHT</t>
  </si>
  <si>
    <t>Resultaat gewone bedrijfsvoering</t>
  </si>
  <si>
    <t>Gewone bedrijfsvoering</t>
  </si>
  <si>
    <t>Leerlingprognose</t>
  </si>
  <si>
    <t>TAB (S)BaO</t>
  </si>
  <si>
    <t>TAB VO/WEB</t>
  </si>
  <si>
    <t>groeiregeling</t>
  </si>
  <si>
    <t>dove kinderen</t>
  </si>
  <si>
    <t>slechthorende kinderen</t>
  </si>
  <si>
    <t>lichamelijk gehandicapte kinderen</t>
  </si>
  <si>
    <t>langdurig zieke kinderen met een lichamelijke handicap</t>
  </si>
  <si>
    <t>meervoudig gehandicapte leerlingen</t>
  </si>
  <si>
    <t>cluster 4</t>
  </si>
  <si>
    <t>Rugzakken</t>
  </si>
  <si>
    <t>pers</t>
  </si>
  <si>
    <t>mat</t>
  </si>
  <si>
    <t>tot</t>
  </si>
  <si>
    <t>kinderen met ernstige spraakmoeilijkheden</t>
  </si>
  <si>
    <t xml:space="preserve">Rijksbijdragen </t>
  </si>
  <si>
    <t xml:space="preserve">Overige baten </t>
  </si>
  <si>
    <t>Baten materieel (verantwoordelijkheid school)</t>
  </si>
  <si>
    <t>12AB</t>
  </si>
  <si>
    <r>
      <t>Leerlinggebonden financiering/ "rugzakjes"</t>
    </r>
    <r>
      <rPr>
        <i/>
        <sz val="10"/>
        <rFont val="Arial"/>
        <family val="2"/>
      </rPr>
      <t xml:space="preserve"> (in aantal </t>
    </r>
    <r>
      <rPr>
        <b/>
        <i/>
        <u val="single"/>
        <sz val="12"/>
        <color indexed="12"/>
        <rFont val="Arial"/>
        <family val="2"/>
      </rPr>
      <t>maanden</t>
    </r>
    <r>
      <rPr>
        <i/>
        <sz val="10"/>
        <rFont val="Arial"/>
        <family val="2"/>
      </rPr>
      <t xml:space="preserve"> per schooljaar van alle leerlingen samen)</t>
    </r>
  </si>
  <si>
    <t>zeer moeilijk lerende kinderen</t>
  </si>
  <si>
    <r>
      <t xml:space="preserve">slechts invullen indien er sprake is van (een) officieel erkende nevenvestiging(en) </t>
    </r>
    <r>
      <rPr>
        <b/>
        <i/>
        <sz val="11"/>
        <rFont val="Arial"/>
        <family val="2"/>
      </rPr>
      <t>èn hoofd- en nevenvestiging(en) zitten in dit samenwerkingsverband</t>
    </r>
  </si>
  <si>
    <t>Wanneer (een deel van) deze gelden weer naar de SBO wordt teruggestort, kan dat (bijvoorbeeld) via rij 54 worden opgegeven.</t>
  </si>
  <si>
    <t>einddatum t/m</t>
  </si>
  <si>
    <t>TOTAAL BATEN MATERIEEL</t>
  </si>
  <si>
    <t>voorbeeld SBO</t>
  </si>
  <si>
    <t>Deze worden in verband met de nieuwe sector CAO PO binnenkort weer aangepast. U kunt deze bedragen in het TAB-blad zelf aanpassen.</t>
  </si>
  <si>
    <t xml:space="preserve">De overige gegevens zijn ook bijgewerkt t/m oktober 2007. </t>
  </si>
  <si>
    <t>De bedragen voor het budget PB zijn geïndexeerd en verhoogd conform de publicatie in april/juli 2007.</t>
  </si>
  <si>
    <t xml:space="preserve">In de bekostiging voor de materiële instandhouding voor het jaar 2007 wordt uitgegaan van de programma's van eisen van 2007, voor 2008 zijn </t>
  </si>
  <si>
    <t xml:space="preserve">de in oktober 2008 bekend gemaakte bedragen al verwerkt. </t>
  </si>
  <si>
    <t>Voor de materiele bekostiging leidt het bestaan van een nevenvestiging tot een aanvullende bekostiging.</t>
  </si>
  <si>
    <t>Er kan in dit instrument alleen gerekend worden als beide componenten in één SWV aanwezig zijn.</t>
  </si>
  <si>
    <t>In dat geval zijn meer gegevens vereist. Op de regels 23 tot 35 vult u de leerlinggegevens van de school in zijn geheel in. Vervolgens vult u vanaf</t>
  </si>
  <si>
    <t>regel 123 het aantal leerlingen op de nevenvestiging(en) in. Het aantal leerlingen op de hoofdvestiging (regel 119 en 120) wordt automatisch ingevuld.</t>
  </si>
  <si>
    <r>
      <t>LET OP</t>
    </r>
    <r>
      <rPr>
        <sz val="10"/>
        <rFont val="Arial"/>
        <family val="2"/>
      </rPr>
      <t xml:space="preserve"> dat de GGL van uw beschikking wel juist is.</t>
    </r>
  </si>
  <si>
    <t>De opgave van de leerlinggebonden financiering vergt de opgave in het totaal aantal maanden dat de bekostiging LGF van toepassing is.</t>
  </si>
  <si>
    <t>Daarom moet u het aantal maanden opgeven gesommeerd over alle leerlingen die voor LGF bekostigigd worden.</t>
  </si>
  <si>
    <t xml:space="preserve">Voorbeeld: u hebt twee rugzakleerlingen zmlk, waarvan leerling A al vanaf het begin van het schooljaar en leerling B sinds 1 januari 2008. </t>
  </si>
  <si>
    <t>Vergelijking beschikking en de berekening van de school:</t>
  </si>
  <si>
    <t>Zorgbedrag</t>
  </si>
  <si>
    <t>Londo (peildatum)</t>
  </si>
  <si>
    <t>Waarvan cumi</t>
  </si>
  <si>
    <t xml:space="preserve">Het model gaat uit van de gegevens van uw school. Het kan wel zo zijn dat een SBO in meerdere verbanden plaats vindt of dat in uw verband </t>
  </si>
  <si>
    <t>meerdere SBO's deelnemen, maar de school als zodanig krijgt bekostiging voor iedere leerling. Deels door het Rijk en deels door het SWV.</t>
  </si>
  <si>
    <t xml:space="preserve">In dit model wordt er vanuit gegaan dat de bekostiging op basis van de teldatum bekostiging door het Rijk is. In werkelijkheid zal dat vaak </t>
  </si>
  <si>
    <t>ook bekostiging door het samenwerkingsverband zijn (met name vanwege de overdrachtsverplichting voor het aantal leerlingen boven de 2%</t>
  </si>
  <si>
    <t>van het samenwerkingsverband.</t>
  </si>
  <si>
    <t>Dan krijgt u bekostiging voor het schooljaar 07-08 voor 12 + 7 = 19 maanden. U moet dan dus 19 invullen.</t>
  </si>
  <si>
    <t xml:space="preserve">berekeningen in het werkblad pers afwijken van de beschikking van deze school. Maar als u de bekostiging door het SWV voor het aantal leerlingen </t>
  </si>
  <si>
    <t>boven de 2% er bij betrekt moet de bekostiging van de teldatum wel kloppen.</t>
  </si>
</sst>
</file>

<file path=xl/styles.xml><?xml version="1.0" encoding="utf-8"?>
<styleSheet xmlns="http://schemas.openxmlformats.org/spreadsheetml/2006/main">
  <numFmts count="6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 #,##0_-;[Red]_-&quot;€&quot;\ * #,##0\-;_-&quot;€&quot;\ * &quot;-&quot;??_-;_-@_-"/>
    <numFmt numFmtId="174" formatCode="&quot;€&quot;\ #,##0.00_-"/>
    <numFmt numFmtId="175" formatCode="&quot;€&quot;\ #,##0_-"/>
    <numFmt numFmtId="176" formatCode="#,##0_ ;\-#,##0\ "/>
    <numFmt numFmtId="177" formatCode="#,##0.00_ ;\-#,##0.00\ "/>
    <numFmt numFmtId="178" formatCode="0.0000"/>
    <numFmt numFmtId="179" formatCode="d\ mmmm\ yyyy"/>
    <numFmt numFmtId="180" formatCode="_-&quot;€&quot;\ * #,##0.00_-;_-&quot;€&quot;\ * #,##0.00\-;_-&quot;€&quot;\ * &quot;-&quot;_-;_-@_-"/>
    <numFmt numFmtId="181" formatCode="dd/mm/yy"/>
    <numFmt numFmtId="182" formatCode="_-&quot;€&quot;\ * #,##0.0_-;_-&quot;€&quot;\ * #,##0.0\-;_-&quot;€&quot;\ * &quot;-&quot;?_-;_-@_-"/>
    <numFmt numFmtId="183" formatCode="0.00;[Red]0.00"/>
    <numFmt numFmtId="184" formatCode="_-&quot;€&quot;\ * #,##0_-;_-&quot;€&quot;\ * #,##0\-;_-&quot;€&quot;\ * &quot;-&quot;?_-;_-@_-"/>
    <numFmt numFmtId="185" formatCode="0.0%"/>
    <numFmt numFmtId="186" formatCode="[$-413]dddd\ d\ mmmm\ yyyy"/>
    <numFmt numFmtId="187" formatCode="_-&quot;€&quot;\ * #,##0.0000_-;_-&quot;€&quot;\ * #,##0.0000\-;_-&quot;€&quot;\ * &quot;-&quot;????_-;_-@_-"/>
    <numFmt numFmtId="188" formatCode="0.00000"/>
    <numFmt numFmtId="189" formatCode="0.000000"/>
    <numFmt numFmtId="190" formatCode="0.000"/>
    <numFmt numFmtId="191" formatCode="0.0"/>
    <numFmt numFmtId="192" formatCode="0.000%"/>
    <numFmt numFmtId="193" formatCode="#,##0.000_ ;\-#,##0.000\ "/>
    <numFmt numFmtId="194" formatCode="#,##0.0_ ;\-#,##0.0\ "/>
    <numFmt numFmtId="195" formatCode="#,##0.0000_ ;\-#,##0.0000\ "/>
    <numFmt numFmtId="196" formatCode="0.0000000000"/>
    <numFmt numFmtId="197" formatCode="0.00000000000"/>
    <numFmt numFmtId="198" formatCode="0.000000000"/>
    <numFmt numFmtId="199" formatCode="0.00000000"/>
    <numFmt numFmtId="200" formatCode="0.0000000"/>
    <numFmt numFmtId="201" formatCode="_-&quot;€&quot;\ * #,##0.000_-;_-&quot;€&quot;\ * #,##0.000\-;_-&quot;€&quot;\ * &quot;-&quot;??_-;_-@_-"/>
    <numFmt numFmtId="202" formatCode="_-&quot;€&quot;\ * #,##0.0_-;_-&quot;€&quot;\ * #,##0.0\-;_-&quot;€&quot;\ * &quot;-&quot;??_-;_-@_-"/>
    <numFmt numFmtId="203" formatCode="_-&quot;€&quot;\ * #,##0.0_-;_-&quot;€&quot;\ * #,##0.0\-;_-&quot;€&quot;\ * &quot;-&quot;_-;_-@_-"/>
    <numFmt numFmtId="204" formatCode="_-&quot;€&quot;\ * #,##0.000_-;_-&quot;€&quot;\ * #,##0.000\-;_-&quot;€&quot;\ * &quot;-&quot;_-;_-@_-"/>
    <numFmt numFmtId="205" formatCode="_-&quot;€&quot;\ * #,##0.0000_-;_-&quot;€&quot;\ * #,##0.0000\-;_-&quot;€&quot;\ * &quot;-&quot;_-;_-@_-"/>
    <numFmt numFmtId="206" formatCode="_-&quot;€&quot;\ * #,##0.00000_-;_-&quot;€&quot;\ * #,##0.00000\-;_-&quot;€&quot;\ * &quot;-&quot;_-;_-@_-"/>
    <numFmt numFmtId="207" formatCode="_-&quot;€&quot;\ * #,##0.000000_-;_-&quot;€&quot;\ * #,##0.000000\-;_-&quot;€&quot;\ * &quot;-&quot;_-;_-@_-"/>
    <numFmt numFmtId="208" formatCode="&quot;€&quot;\ #,##0.000_-"/>
    <numFmt numFmtId="209" formatCode="&quot;€&quot;\ #,##0.0000_-"/>
    <numFmt numFmtId="210" formatCode="&quot;€&quot;\ #,##0.0_-"/>
    <numFmt numFmtId="211" formatCode="_-&quot;€&quot;\ * #,##0.0000_-;_-&quot;€&quot;\ * #,##0.0000\-;_-&quot;€&quot;\ * &quot;-&quot;??_-;_-@_-"/>
    <numFmt numFmtId="212" formatCode="_-&quot;€&quot;\ * #,##0.00000_-;_-&quot;€&quot;\ * #,##0.00000\-;_-&quot;€&quot;\ * &quot;-&quot;??_-;_-@_-"/>
    <numFmt numFmtId="213" formatCode="_-&quot;€&quot;\ * #,##0.000000_-;_-&quot;€&quot;\ * #,##0.000000\-;_-&quot;€&quot;\ * &quot;-&quot;??_-;_-@_-"/>
    <numFmt numFmtId="214" formatCode="0.0000%"/>
    <numFmt numFmtId="215" formatCode="_-&quot;€&quot;\ * #,##0.0000000_-;_-&quot;€&quot;\ * #,##0.0000000\-;_-&quot;€&quot;\ * &quot;-&quot;??_-;_-@_-"/>
    <numFmt numFmtId="216" formatCode="_-&quot;€&quot;\ * #,##0.00000000_-;_-&quot;€&quot;\ * #,##0.00000000\-;_-&quot;€&quot;\ * &quot;-&quot;??_-;_-@_-"/>
    <numFmt numFmtId="217" formatCode="_-&quot;€&quot;\ * #,##0.0000000_-;_-&quot;€&quot;\ * #,##0.0000000\-;_-&quot;€&quot;\ * &quot;-&quot;???????_-;_-@_-"/>
    <numFmt numFmtId="218" formatCode="d/mm/yy;@"/>
    <numFmt numFmtId="219" formatCode="#,##0.0"/>
    <numFmt numFmtId="220" formatCode="#,##0.000"/>
    <numFmt numFmtId="221" formatCode="#,##0.0000"/>
    <numFmt numFmtId="222" formatCode="dd/mmm/yy"/>
    <numFmt numFmtId="223" formatCode="d/mmm/yyyy"/>
    <numFmt numFmtId="224" formatCode="mmm/yyyy"/>
  </numFmts>
  <fonts count="45">
    <font>
      <sz val="10"/>
      <name val="Arial"/>
      <family val="0"/>
    </font>
    <font>
      <sz val="8"/>
      <name val="Tahoma"/>
      <family val="0"/>
    </font>
    <font>
      <u val="single"/>
      <sz val="10"/>
      <color indexed="36"/>
      <name val="Arial"/>
      <family val="0"/>
    </font>
    <font>
      <u val="single"/>
      <sz val="10"/>
      <color indexed="12"/>
      <name val="Arial"/>
      <family val="0"/>
    </font>
    <font>
      <sz val="8"/>
      <name val="Arial"/>
      <family val="2"/>
    </font>
    <font>
      <b/>
      <sz val="8"/>
      <name val="Arial"/>
      <family val="2"/>
    </font>
    <font>
      <i/>
      <sz val="8"/>
      <name val="Arial"/>
      <family val="2"/>
    </font>
    <font>
      <b/>
      <sz val="10"/>
      <color indexed="9"/>
      <name val="Arial"/>
      <family val="2"/>
    </font>
    <font>
      <b/>
      <i/>
      <sz val="8"/>
      <name val="Arial"/>
      <family val="2"/>
    </font>
    <font>
      <sz val="8"/>
      <color indexed="42"/>
      <name val="Arial"/>
      <family val="2"/>
    </font>
    <font>
      <b/>
      <sz val="10"/>
      <name val="Arial"/>
      <family val="2"/>
    </font>
    <font>
      <i/>
      <sz val="10"/>
      <name val="Arial"/>
      <family val="2"/>
    </font>
    <font>
      <b/>
      <i/>
      <sz val="10"/>
      <name val="Arial"/>
      <family val="2"/>
    </font>
    <font>
      <b/>
      <i/>
      <sz val="14"/>
      <name val="Arial"/>
      <family val="2"/>
    </font>
    <font>
      <sz val="14"/>
      <name val="Arial"/>
      <family val="2"/>
    </font>
    <font>
      <b/>
      <sz val="14"/>
      <name val="Arial"/>
      <family val="2"/>
    </font>
    <font>
      <b/>
      <sz val="1.25"/>
      <name val="Arial"/>
      <family val="2"/>
    </font>
    <font>
      <sz val="1.75"/>
      <name val="Arial"/>
      <family val="0"/>
    </font>
    <font>
      <sz val="1.5"/>
      <name val="Arial"/>
      <family val="2"/>
    </font>
    <font>
      <b/>
      <sz val="2"/>
      <name val="Arial"/>
      <family val="2"/>
    </font>
    <font>
      <sz val="3.5"/>
      <name val="Arial"/>
      <family val="0"/>
    </font>
    <font>
      <sz val="3"/>
      <name val="Arial"/>
      <family val="2"/>
    </font>
    <font>
      <i/>
      <sz val="1.25"/>
      <name val="Arial"/>
      <family val="2"/>
    </font>
    <font>
      <b/>
      <i/>
      <sz val="10"/>
      <color indexed="10"/>
      <name val="Arial"/>
      <family val="2"/>
    </font>
    <font>
      <sz val="10"/>
      <color indexed="9"/>
      <name val="Arial"/>
      <family val="2"/>
    </font>
    <font>
      <b/>
      <u val="single"/>
      <sz val="10"/>
      <name val="Arial"/>
      <family val="2"/>
    </font>
    <font>
      <i/>
      <sz val="10"/>
      <color indexed="9"/>
      <name val="Arial"/>
      <family val="2"/>
    </font>
    <font>
      <sz val="9"/>
      <name val="Tahoma"/>
      <family val="2"/>
    </font>
    <font>
      <b/>
      <sz val="11"/>
      <name val="Arial"/>
      <family val="2"/>
    </font>
    <font>
      <sz val="10"/>
      <color indexed="10"/>
      <name val="Arial"/>
      <family val="2"/>
    </font>
    <font>
      <sz val="10"/>
      <color indexed="48"/>
      <name val="Arial"/>
      <family val="2"/>
    </font>
    <font>
      <b/>
      <sz val="10"/>
      <color indexed="10"/>
      <name val="Arial"/>
      <family val="2"/>
    </font>
    <font>
      <u val="single"/>
      <sz val="10"/>
      <name val="Arial"/>
      <family val="2"/>
    </font>
    <font>
      <b/>
      <sz val="8"/>
      <name val="Tahoma"/>
      <family val="0"/>
    </font>
    <font>
      <sz val="10"/>
      <color indexed="47"/>
      <name val="Arial"/>
      <family val="2"/>
    </font>
    <font>
      <b/>
      <sz val="9"/>
      <name val="Arial"/>
      <family val="2"/>
    </font>
    <font>
      <sz val="9"/>
      <name val="Arial"/>
      <family val="2"/>
    </font>
    <font>
      <b/>
      <i/>
      <sz val="9"/>
      <name val="Arial"/>
      <family val="2"/>
    </font>
    <font>
      <sz val="9"/>
      <color indexed="22"/>
      <name val="Arial"/>
      <family val="2"/>
    </font>
    <font>
      <sz val="9"/>
      <color indexed="23"/>
      <name val="Arial"/>
      <family val="2"/>
    </font>
    <font>
      <i/>
      <sz val="11"/>
      <name val="Arial"/>
      <family val="2"/>
    </font>
    <font>
      <b/>
      <i/>
      <sz val="11"/>
      <name val="Arial"/>
      <family val="2"/>
    </font>
    <font>
      <sz val="11"/>
      <name val="Arial"/>
      <family val="2"/>
    </font>
    <font>
      <i/>
      <sz val="10"/>
      <color indexed="10"/>
      <name val="Arial"/>
      <family val="2"/>
    </font>
    <font>
      <b/>
      <i/>
      <u val="single"/>
      <sz val="12"/>
      <color indexed="12"/>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s>
  <borders count="10">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9">
    <xf numFmtId="0" fontId="0" fillId="0" borderId="0" xfId="0" applyAlignment="1">
      <alignment/>
    </xf>
    <xf numFmtId="0" fontId="0" fillId="2" borderId="1" xfId="0" applyFont="1" applyFill="1" applyBorder="1" applyAlignment="1" applyProtection="1">
      <alignment/>
      <protection/>
    </xf>
    <xf numFmtId="0" fontId="0" fillId="2" borderId="2" xfId="0" applyFont="1" applyFill="1" applyBorder="1" applyAlignment="1" applyProtection="1">
      <alignment/>
      <protection/>
    </xf>
    <xf numFmtId="0" fontId="0" fillId="2" borderId="3" xfId="0" applyFont="1" applyFill="1" applyBorder="1" applyAlignment="1" applyProtection="1">
      <alignment/>
      <protection/>
    </xf>
    <xf numFmtId="0" fontId="10" fillId="2" borderId="0" xfId="0" applyFont="1" applyFill="1" applyBorder="1" applyAlignment="1" applyProtection="1">
      <alignment/>
      <protection/>
    </xf>
    <xf numFmtId="0" fontId="0" fillId="2" borderId="0" xfId="0" applyFont="1" applyFill="1" applyBorder="1" applyAlignment="1" applyProtection="1">
      <alignment/>
      <protection/>
    </xf>
    <xf numFmtId="0" fontId="0" fillId="2" borderId="4" xfId="0" applyFont="1" applyFill="1" applyBorder="1" applyAlignment="1" applyProtection="1">
      <alignment/>
      <protection/>
    </xf>
    <xf numFmtId="0" fontId="11" fillId="2" borderId="0" xfId="0" applyFont="1" applyFill="1" applyBorder="1" applyAlignment="1" applyProtection="1">
      <alignment horizontal="right"/>
      <protection/>
    </xf>
    <xf numFmtId="0" fontId="12" fillId="2" borderId="0" xfId="0" applyFont="1" applyFill="1" applyBorder="1" applyAlignment="1" applyProtection="1">
      <alignment horizontal="center"/>
      <protection/>
    </xf>
    <xf numFmtId="0" fontId="10" fillId="2" borderId="3" xfId="0" applyFont="1" applyFill="1" applyBorder="1" applyAlignment="1" applyProtection="1">
      <alignment/>
      <protection/>
    </xf>
    <xf numFmtId="0" fontId="0" fillId="2" borderId="0" xfId="0" applyFont="1" applyFill="1" applyBorder="1" applyAlignment="1" applyProtection="1">
      <alignment horizontal="left"/>
      <protection/>
    </xf>
    <xf numFmtId="0" fontId="11" fillId="2" borderId="0" xfId="0" applyFont="1" applyFill="1" applyBorder="1" applyAlignment="1" applyProtection="1">
      <alignment/>
      <protection/>
    </xf>
    <xf numFmtId="0" fontId="0" fillId="2" borderId="5" xfId="0" applyFont="1" applyFill="1" applyBorder="1" applyAlignment="1" applyProtection="1">
      <alignment/>
      <protection/>
    </xf>
    <xf numFmtId="0" fontId="0" fillId="2" borderId="6" xfId="0" applyFont="1" applyFill="1" applyBorder="1" applyAlignment="1" applyProtection="1">
      <alignment/>
      <protection/>
    </xf>
    <xf numFmtId="0" fontId="0" fillId="2" borderId="7" xfId="0" applyFont="1" applyFill="1" applyBorder="1" applyAlignment="1" applyProtection="1">
      <alignment/>
      <protection/>
    </xf>
    <xf numFmtId="0" fontId="0" fillId="2" borderId="8" xfId="0" applyFont="1" applyFill="1" applyBorder="1" applyAlignment="1" applyProtection="1">
      <alignment/>
      <protection/>
    </xf>
    <xf numFmtId="0" fontId="0" fillId="2" borderId="0" xfId="0" applyNumberFormat="1" applyFont="1" applyFill="1" applyBorder="1" applyAlignment="1" applyProtection="1">
      <alignment/>
      <protection/>
    </xf>
    <xf numFmtId="0" fontId="0" fillId="2" borderId="0" xfId="0" applyFont="1" applyFill="1" applyBorder="1" applyAlignment="1" applyProtection="1">
      <alignment horizontal="center"/>
      <protection locked="0"/>
    </xf>
    <xf numFmtId="1" fontId="0" fillId="3" borderId="0" xfId="0" applyNumberFormat="1" applyFont="1" applyFill="1" applyBorder="1" applyAlignment="1" applyProtection="1">
      <alignment horizontal="center"/>
      <protection/>
    </xf>
    <xf numFmtId="0" fontId="12" fillId="3" borderId="0" xfId="0" applyFont="1" applyFill="1" applyBorder="1" applyAlignment="1" applyProtection="1">
      <alignment horizontal="center"/>
      <protection/>
    </xf>
    <xf numFmtId="0" fontId="15" fillId="2" borderId="3" xfId="0" applyFont="1" applyFill="1" applyBorder="1" applyAlignment="1" applyProtection="1">
      <alignment/>
      <protection/>
    </xf>
    <xf numFmtId="42" fontId="12" fillId="3" borderId="0" xfId="0" applyNumberFormat="1" applyFont="1" applyFill="1" applyBorder="1" applyAlignment="1" applyProtection="1">
      <alignment horizontal="center"/>
      <protection/>
    </xf>
    <xf numFmtId="42" fontId="0" fillId="3" borderId="0" xfId="0" applyNumberFormat="1" applyFont="1" applyFill="1" applyBorder="1" applyAlignment="1" applyProtection="1">
      <alignment horizontal="center"/>
      <protection/>
    </xf>
    <xf numFmtId="42" fontId="0" fillId="3" borderId="0" xfId="0" applyNumberFormat="1" applyFont="1" applyFill="1" applyBorder="1" applyAlignment="1" applyProtection="1">
      <alignment/>
      <protection/>
    </xf>
    <xf numFmtId="0" fontId="0" fillId="4" borderId="0" xfId="0" applyFont="1" applyFill="1" applyBorder="1" applyAlignment="1" applyProtection="1">
      <alignment horizontal="left"/>
      <protection/>
    </xf>
    <xf numFmtId="0" fontId="10" fillId="4" borderId="0" xfId="0" applyFont="1" applyFill="1" applyBorder="1" applyAlignment="1" applyProtection="1">
      <alignment horizontal="left"/>
      <protection/>
    </xf>
    <xf numFmtId="0" fontId="11" fillId="4" borderId="0" xfId="0" applyFont="1" applyFill="1" applyBorder="1" applyAlignment="1" applyProtection="1">
      <alignment horizontal="left"/>
      <protection/>
    </xf>
    <xf numFmtId="0" fontId="10" fillId="4" borderId="0" xfId="0" applyFont="1" applyFill="1" applyBorder="1" applyAlignment="1" applyProtection="1">
      <alignment/>
      <protection/>
    </xf>
    <xf numFmtId="0" fontId="11" fillId="4" borderId="0" xfId="0" applyFont="1" applyFill="1" applyBorder="1" applyAlignment="1" applyProtection="1">
      <alignment horizontal="right"/>
      <protection/>
    </xf>
    <xf numFmtId="0" fontId="12" fillId="4" borderId="0" xfId="0" applyFont="1" applyFill="1" applyBorder="1" applyAlignment="1" applyProtection="1">
      <alignment horizontal="center"/>
      <protection/>
    </xf>
    <xf numFmtId="0" fontId="0" fillId="4" borderId="0" xfId="0" applyFont="1" applyFill="1" applyBorder="1" applyAlignment="1" applyProtection="1">
      <alignment/>
      <protection/>
    </xf>
    <xf numFmtId="0" fontId="0" fillId="4" borderId="0" xfId="0" applyFont="1" applyFill="1" applyBorder="1" applyAlignment="1" applyProtection="1">
      <alignment horizontal="center"/>
      <protection/>
    </xf>
    <xf numFmtId="1" fontId="0" fillId="4" borderId="0" xfId="0" applyNumberFormat="1"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11" fillId="2" borderId="3" xfId="0" applyFont="1" applyFill="1" applyBorder="1" applyAlignment="1" applyProtection="1">
      <alignment/>
      <protection/>
    </xf>
    <xf numFmtId="0" fontId="11" fillId="2" borderId="4" xfId="0" applyFont="1" applyFill="1" applyBorder="1" applyAlignment="1" applyProtection="1">
      <alignment/>
      <protection/>
    </xf>
    <xf numFmtId="0" fontId="10" fillId="2" borderId="4" xfId="0" applyFont="1" applyFill="1" applyBorder="1" applyAlignment="1" applyProtection="1">
      <alignment/>
      <protection/>
    </xf>
    <xf numFmtId="0" fontId="12" fillId="2" borderId="3" xfId="0" applyFont="1" applyFill="1" applyBorder="1" applyAlignment="1" applyProtection="1">
      <alignment/>
      <protection/>
    </xf>
    <xf numFmtId="0" fontId="12" fillId="2" borderId="0" xfId="0" applyFont="1" applyFill="1" applyBorder="1" applyAlignment="1" applyProtection="1">
      <alignment horizontal="left"/>
      <protection/>
    </xf>
    <xf numFmtId="0" fontId="12" fillId="2" borderId="4" xfId="0" applyFont="1" applyFill="1" applyBorder="1" applyAlignment="1" applyProtection="1">
      <alignment/>
      <protection/>
    </xf>
    <xf numFmtId="0" fontId="12" fillId="2" borderId="0" xfId="0" applyFont="1" applyFill="1" applyBorder="1" applyAlignment="1" applyProtection="1">
      <alignment/>
      <protection/>
    </xf>
    <xf numFmtId="0" fontId="11" fillId="2" borderId="0" xfId="0" applyNumberFormat="1" applyFont="1" applyFill="1" applyBorder="1" applyAlignment="1" applyProtection="1">
      <alignment horizontal="right"/>
      <protection/>
    </xf>
    <xf numFmtId="0" fontId="12" fillId="2" borderId="0" xfId="0" applyNumberFormat="1" applyFont="1" applyFill="1" applyBorder="1" applyAlignment="1" applyProtection="1">
      <alignment/>
      <protection/>
    </xf>
    <xf numFmtId="172" fontId="0" fillId="2" borderId="0" xfId="0" applyNumberFormat="1" applyFont="1" applyFill="1" applyBorder="1" applyAlignment="1" applyProtection="1">
      <alignment/>
      <protection/>
    </xf>
    <xf numFmtId="0" fontId="0" fillId="4" borderId="0" xfId="0" applyNumberFormat="1" applyFont="1" applyFill="1" applyBorder="1" applyAlignment="1" applyProtection="1">
      <alignment/>
      <protection/>
    </xf>
    <xf numFmtId="0" fontId="11" fillId="4" borderId="0" xfId="0" applyFont="1" applyFill="1" applyBorder="1" applyAlignment="1" applyProtection="1">
      <alignment/>
      <protection/>
    </xf>
    <xf numFmtId="0" fontId="12" fillId="4" borderId="0" xfId="0" applyFont="1" applyFill="1" applyBorder="1" applyAlignment="1" applyProtection="1">
      <alignment horizontal="left"/>
      <protection/>
    </xf>
    <xf numFmtId="42" fontId="0" fillId="4" borderId="0" xfId="0" applyNumberFormat="1" applyFont="1" applyFill="1" applyBorder="1" applyAlignment="1" applyProtection="1">
      <alignment horizontal="center"/>
      <protection/>
    </xf>
    <xf numFmtId="0" fontId="12" fillId="4" borderId="0" xfId="0" applyFont="1" applyFill="1" applyBorder="1" applyAlignment="1" applyProtection="1">
      <alignment/>
      <protection/>
    </xf>
    <xf numFmtId="0" fontId="0" fillId="4" borderId="0" xfId="0" applyNumberFormat="1" applyFont="1" applyFill="1" applyBorder="1" applyAlignment="1" applyProtection="1">
      <alignment horizontal="center"/>
      <protection/>
    </xf>
    <xf numFmtId="0" fontId="12" fillId="2" borderId="0" xfId="0" applyFont="1" applyFill="1" applyBorder="1" applyAlignment="1" applyProtection="1">
      <alignment horizontal="right"/>
      <protection/>
    </xf>
    <xf numFmtId="172" fontId="0" fillId="4" borderId="0" xfId="0" applyNumberFormat="1" applyFont="1" applyFill="1" applyBorder="1" applyAlignment="1" applyProtection="1">
      <alignment/>
      <protection/>
    </xf>
    <xf numFmtId="0" fontId="0" fillId="2" borderId="4" xfId="0" applyFont="1" applyFill="1" applyBorder="1" applyAlignment="1" applyProtection="1">
      <alignment horizontal="center"/>
      <protection/>
    </xf>
    <xf numFmtId="0" fontId="0" fillId="2" borderId="0" xfId="0" applyNumberFormat="1"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xf>
    <xf numFmtId="172" fontId="0" fillId="3" borderId="0" xfId="21" applyNumberFormat="1" applyFont="1" applyFill="1" applyBorder="1" applyAlignment="1" applyProtection="1">
      <alignment/>
      <protection/>
    </xf>
    <xf numFmtId="1" fontId="11" fillId="4" borderId="0" xfId="0" applyNumberFormat="1" applyFont="1" applyFill="1" applyBorder="1" applyAlignment="1" applyProtection="1">
      <alignment horizontal="center"/>
      <protection/>
    </xf>
    <xf numFmtId="0" fontId="11" fillId="4" borderId="0" xfId="0" applyFont="1" applyFill="1" applyBorder="1" applyAlignment="1" applyProtection="1">
      <alignment horizontal="center"/>
      <protection/>
    </xf>
    <xf numFmtId="0" fontId="11" fillId="4" borderId="0" xfId="0" applyNumberFormat="1" applyFont="1" applyFill="1" applyBorder="1" applyAlignment="1" applyProtection="1">
      <alignment horizontal="center"/>
      <protection/>
    </xf>
    <xf numFmtId="172" fontId="0" fillId="4" borderId="0" xfId="21" applyNumberFormat="1" applyFont="1" applyFill="1" applyBorder="1" applyAlignment="1" applyProtection="1">
      <alignment/>
      <protection/>
    </xf>
    <xf numFmtId="42" fontId="10" fillId="4" borderId="0" xfId="0" applyNumberFormat="1" applyFont="1" applyFill="1" applyBorder="1" applyAlignment="1" applyProtection="1">
      <alignment/>
      <protection/>
    </xf>
    <xf numFmtId="0" fontId="0" fillId="2" borderId="0" xfId="0" applyNumberFormat="1" applyFont="1" applyFill="1" applyBorder="1" applyAlignment="1" applyProtection="1" quotePrefix="1">
      <alignment horizontal="center"/>
      <protection locked="0"/>
    </xf>
    <xf numFmtId="42" fontId="10" fillId="3" borderId="0" xfId="0" applyNumberFormat="1" applyFont="1" applyFill="1" applyBorder="1" applyAlignment="1" applyProtection="1">
      <alignment/>
      <protection/>
    </xf>
    <xf numFmtId="172" fontId="0" fillId="2" borderId="1" xfId="0" applyNumberFormat="1" applyFont="1" applyFill="1" applyBorder="1" applyAlignment="1" applyProtection="1">
      <alignment/>
      <protection/>
    </xf>
    <xf numFmtId="172" fontId="12" fillId="2" borderId="0" xfId="0" applyNumberFormat="1" applyFont="1" applyFill="1" applyBorder="1" applyAlignment="1" applyProtection="1">
      <alignment horizontal="left"/>
      <protection/>
    </xf>
    <xf numFmtId="0" fontId="12" fillId="2" borderId="4" xfId="0" applyNumberFormat="1" applyFont="1" applyFill="1" applyBorder="1" applyAlignment="1" applyProtection="1" quotePrefix="1">
      <alignment horizontal="center"/>
      <protection/>
    </xf>
    <xf numFmtId="172" fontId="12" fillId="2" borderId="0" xfId="0" applyNumberFormat="1" applyFont="1" applyFill="1" applyBorder="1" applyAlignment="1" applyProtection="1" quotePrefix="1">
      <alignment horizontal="center"/>
      <protection/>
    </xf>
    <xf numFmtId="0" fontId="0" fillId="2" borderId="4" xfId="0" applyNumberFormat="1" applyFont="1" applyFill="1" applyBorder="1" applyAlignment="1" applyProtection="1" quotePrefix="1">
      <alignment horizontal="center"/>
      <protection/>
    </xf>
    <xf numFmtId="1" fontId="0" fillId="2" borderId="4" xfId="0" applyNumberFormat="1" applyFont="1" applyFill="1" applyBorder="1" applyAlignment="1" applyProtection="1" quotePrefix="1">
      <alignment horizontal="center"/>
      <protection/>
    </xf>
    <xf numFmtId="172" fontId="12" fillId="2" borderId="0" xfId="0" applyNumberFormat="1" applyFont="1" applyFill="1" applyBorder="1" applyAlignment="1" applyProtection="1" quotePrefix="1">
      <alignment horizontal="right"/>
      <protection/>
    </xf>
    <xf numFmtId="172" fontId="10" fillId="2" borderId="0" xfId="21" applyNumberFormat="1" applyFont="1" applyFill="1" applyBorder="1" applyAlignment="1" applyProtection="1">
      <alignment horizontal="left"/>
      <protection/>
    </xf>
    <xf numFmtId="42" fontId="10" fillId="2" borderId="0" xfId="21" applyNumberFormat="1" applyFont="1" applyFill="1" applyBorder="1" applyAlignment="1" applyProtection="1">
      <alignment horizontal="left"/>
      <protection/>
    </xf>
    <xf numFmtId="0" fontId="14" fillId="2" borderId="0" xfId="0" applyFont="1" applyFill="1" applyBorder="1" applyAlignment="1" applyProtection="1">
      <alignment/>
      <protection/>
    </xf>
    <xf numFmtId="0" fontId="12" fillId="2" borderId="0" xfId="0" applyNumberFormat="1" applyFont="1" applyFill="1" applyBorder="1" applyAlignment="1" applyProtection="1" quotePrefix="1">
      <alignment horizontal="center"/>
      <protection/>
    </xf>
    <xf numFmtId="172" fontId="7" fillId="2" borderId="0" xfId="21" applyNumberFormat="1" applyFont="1" applyFill="1" applyBorder="1" applyAlignment="1" applyProtection="1">
      <alignment/>
      <protection/>
    </xf>
    <xf numFmtId="172" fontId="0" fillId="2" borderId="0" xfId="21" applyNumberFormat="1" applyFont="1" applyFill="1" applyBorder="1" applyAlignment="1" applyProtection="1">
      <alignment horizontal="left"/>
      <protection locked="0"/>
    </xf>
    <xf numFmtId="44" fontId="10" fillId="2" borderId="0" xfId="21" applyNumberFormat="1" applyFont="1" applyFill="1" applyBorder="1" applyAlignment="1" applyProtection="1">
      <alignment/>
      <protection/>
    </xf>
    <xf numFmtId="0" fontId="12" fillId="3" borderId="0" xfId="0" applyNumberFormat="1" applyFont="1" applyFill="1" applyBorder="1" applyAlignment="1" applyProtection="1" quotePrefix="1">
      <alignment horizontal="center"/>
      <protection/>
    </xf>
    <xf numFmtId="0" fontId="0" fillId="4" borderId="0" xfId="0" applyFont="1" applyFill="1" applyBorder="1" applyAlignment="1" applyProtection="1">
      <alignment horizontal="right"/>
      <protection/>
    </xf>
    <xf numFmtId="172" fontId="12" fillId="4" borderId="0" xfId="0" applyNumberFormat="1" applyFont="1" applyFill="1" applyBorder="1" applyAlignment="1" applyProtection="1" quotePrefix="1">
      <alignment horizontal="right"/>
      <protection/>
    </xf>
    <xf numFmtId="42" fontId="0" fillId="4" borderId="0" xfId="21" applyNumberFormat="1" applyFont="1" applyFill="1" applyBorder="1" applyAlignment="1" applyProtection="1">
      <alignment horizontal="left"/>
      <protection/>
    </xf>
    <xf numFmtId="42" fontId="11" fillId="4" borderId="0" xfId="21" applyNumberFormat="1" applyFont="1" applyFill="1" applyBorder="1" applyAlignment="1" applyProtection="1">
      <alignment horizontal="left"/>
      <protection/>
    </xf>
    <xf numFmtId="0" fontId="10" fillId="4" borderId="0" xfId="0" applyFont="1" applyFill="1" applyBorder="1" applyAlignment="1" applyProtection="1">
      <alignment horizontal="right"/>
      <protection/>
    </xf>
    <xf numFmtId="42" fontId="10" fillId="4" borderId="0" xfId="21" applyNumberFormat="1" applyFont="1" applyFill="1" applyBorder="1" applyAlignment="1" applyProtection="1">
      <alignment horizontal="left"/>
      <protection/>
    </xf>
    <xf numFmtId="42" fontId="12" fillId="4" borderId="0" xfId="21" applyNumberFormat="1" applyFont="1" applyFill="1" applyBorder="1" applyAlignment="1" applyProtection="1">
      <alignment horizontal="left"/>
      <protection/>
    </xf>
    <xf numFmtId="0" fontId="15" fillId="2" borderId="0" xfId="0" applyFont="1" applyFill="1" applyBorder="1" applyAlignment="1" applyProtection="1">
      <alignment/>
      <protection/>
    </xf>
    <xf numFmtId="1" fontId="10" fillId="4" borderId="0" xfId="0" applyNumberFormat="1" applyFont="1" applyFill="1" applyBorder="1" applyAlignment="1" applyProtection="1">
      <alignment/>
      <protection/>
    </xf>
    <xf numFmtId="1" fontId="11" fillId="4" borderId="0" xfId="0" applyNumberFormat="1" applyFont="1" applyFill="1" applyBorder="1" applyAlignment="1" applyProtection="1">
      <alignment/>
      <protection/>
    </xf>
    <xf numFmtId="1" fontId="12" fillId="4" borderId="0" xfId="0" applyNumberFormat="1" applyFont="1" applyFill="1" applyBorder="1" applyAlignment="1" applyProtection="1">
      <alignment horizontal="left"/>
      <protection/>
    </xf>
    <xf numFmtId="0" fontId="12" fillId="4" borderId="0" xfId="0" applyNumberFormat="1" applyFont="1" applyFill="1" applyBorder="1" applyAlignment="1" applyProtection="1" quotePrefix="1">
      <alignment horizontal="center"/>
      <protection/>
    </xf>
    <xf numFmtId="172" fontId="11" fillId="4" borderId="0" xfId="21" applyNumberFormat="1" applyFont="1" applyFill="1" applyBorder="1" applyAlignment="1" applyProtection="1">
      <alignment horizontal="right"/>
      <protection/>
    </xf>
    <xf numFmtId="1" fontId="0" fillId="4" borderId="0" xfId="0" applyNumberFormat="1" applyFont="1" applyFill="1" applyBorder="1" applyAlignment="1" applyProtection="1">
      <alignment/>
      <protection/>
    </xf>
    <xf numFmtId="172" fontId="10" fillId="4" borderId="0" xfId="21" applyNumberFormat="1" applyFont="1" applyFill="1" applyBorder="1" applyAlignment="1" applyProtection="1">
      <alignment/>
      <protection/>
    </xf>
    <xf numFmtId="1" fontId="12" fillId="4" borderId="0" xfId="0" applyNumberFormat="1" applyFont="1" applyFill="1" applyBorder="1" applyAlignment="1" applyProtection="1">
      <alignment/>
      <protection/>
    </xf>
    <xf numFmtId="172" fontId="7" fillId="4" borderId="0" xfId="21" applyNumberFormat="1" applyFont="1" applyFill="1" applyBorder="1" applyAlignment="1" applyProtection="1">
      <alignment/>
      <protection/>
    </xf>
    <xf numFmtId="172" fontId="12" fillId="3" borderId="0" xfId="21" applyNumberFormat="1" applyFont="1" applyFill="1" applyBorder="1" applyAlignment="1" applyProtection="1">
      <alignment/>
      <protection/>
    </xf>
    <xf numFmtId="44" fontId="10" fillId="4" borderId="0" xfId="21" applyNumberFormat="1" applyFont="1" applyFill="1" applyBorder="1" applyAlignment="1" applyProtection="1">
      <alignment/>
      <protection/>
    </xf>
    <xf numFmtId="172" fontId="12" fillId="4" borderId="0" xfId="0" applyNumberFormat="1" applyFont="1" applyFill="1" applyBorder="1" applyAlignment="1" applyProtection="1" quotePrefix="1">
      <alignment horizontal="center"/>
      <protection/>
    </xf>
    <xf numFmtId="172" fontId="0" fillId="2" borderId="6" xfId="0" applyNumberFormat="1" applyFont="1" applyFill="1" applyBorder="1" applyAlignment="1" applyProtection="1">
      <alignment/>
      <protection/>
    </xf>
    <xf numFmtId="0" fontId="12" fillId="4" borderId="0" xfId="0" applyFont="1" applyFill="1" applyBorder="1" applyAlignment="1" applyProtection="1">
      <alignment horizontal="right"/>
      <protection/>
    </xf>
    <xf numFmtId="42" fontId="0" fillId="3" borderId="0" xfId="0" applyNumberFormat="1" applyFont="1" applyFill="1" applyBorder="1" applyAlignment="1" applyProtection="1">
      <alignment/>
      <protection/>
    </xf>
    <xf numFmtId="42" fontId="12" fillId="3" borderId="0" xfId="0" applyNumberFormat="1"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left"/>
      <protection/>
    </xf>
    <xf numFmtId="1" fontId="4" fillId="0" borderId="0" xfId="0" applyNumberFormat="1" applyFont="1" applyFill="1" applyBorder="1" applyAlignment="1" applyProtection="1">
      <alignment/>
      <protection/>
    </xf>
    <xf numFmtId="175" fontId="4" fillId="0" borderId="0" xfId="0" applyNumberFormat="1" applyFont="1" applyFill="1" applyBorder="1" applyAlignment="1" applyProtection="1">
      <alignment/>
      <protection/>
    </xf>
    <xf numFmtId="0" fontId="13" fillId="0" borderId="0" xfId="0" applyFont="1" applyFill="1" applyBorder="1" applyAlignment="1" applyProtection="1">
      <alignment horizontal="left"/>
      <protection/>
    </xf>
    <xf numFmtId="0" fontId="13"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174" fontId="5" fillId="0" borderId="0" xfId="0" applyNumberFormat="1" applyFont="1" applyFill="1" applyBorder="1" applyAlignment="1" applyProtection="1">
      <alignment/>
      <protection/>
    </xf>
    <xf numFmtId="0" fontId="4" fillId="0" borderId="0" xfId="0" applyFont="1" applyFill="1" applyBorder="1" applyAlignment="1" applyProtection="1">
      <alignment horizontal="center"/>
      <protection/>
    </xf>
    <xf numFmtId="174" fontId="4" fillId="0" borderId="0" xfId="0" applyNumberFormat="1" applyFont="1" applyFill="1" applyBorder="1" applyAlignment="1" applyProtection="1">
      <alignment/>
      <protection/>
    </xf>
    <xf numFmtId="0" fontId="5" fillId="4" borderId="0" xfId="0" applyFont="1" applyFill="1" applyBorder="1" applyAlignment="1" applyProtection="1">
      <alignment/>
      <protection/>
    </xf>
    <xf numFmtId="0" fontId="5" fillId="4" borderId="0" xfId="0" applyFont="1" applyFill="1" applyBorder="1" applyAlignment="1" applyProtection="1">
      <alignment horizontal="left"/>
      <protection/>
    </xf>
    <xf numFmtId="0" fontId="5" fillId="4" borderId="0" xfId="0" applyFont="1" applyFill="1" applyBorder="1" applyAlignment="1" applyProtection="1">
      <alignment/>
      <protection/>
    </xf>
    <xf numFmtId="0" fontId="4" fillId="4" borderId="0" xfId="0" applyFont="1" applyFill="1" applyBorder="1" applyAlignment="1" applyProtection="1">
      <alignment/>
      <protection/>
    </xf>
    <xf numFmtId="0" fontId="5" fillId="4" borderId="0" xfId="0" applyFont="1" applyFill="1" applyBorder="1" applyAlignment="1" applyProtection="1">
      <alignment horizontal="center"/>
      <protection/>
    </xf>
    <xf numFmtId="0" fontId="4"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4" fillId="3" borderId="0" xfId="0" applyFont="1" applyFill="1" applyBorder="1" applyAlignment="1" applyProtection="1">
      <alignment horizontal="center"/>
      <protection/>
    </xf>
    <xf numFmtId="0" fontId="4" fillId="4" borderId="0" xfId="0" applyFont="1" applyFill="1" applyBorder="1" applyAlignment="1" applyProtection="1">
      <alignment horizontal="left"/>
      <protection/>
    </xf>
    <xf numFmtId="44" fontId="4" fillId="4" borderId="0" xfId="0" applyNumberFormat="1" applyFont="1" applyFill="1" applyBorder="1" applyAlignment="1" applyProtection="1">
      <alignment/>
      <protection/>
    </xf>
    <xf numFmtId="180" fontId="4" fillId="4" borderId="0" xfId="0" applyNumberFormat="1" applyFont="1" applyFill="1" applyBorder="1" applyAlignment="1" applyProtection="1">
      <alignment horizontal="center"/>
      <protection/>
    </xf>
    <xf numFmtId="0" fontId="9" fillId="4" borderId="0" xfId="0" applyFont="1" applyFill="1" applyBorder="1" applyAlignment="1" applyProtection="1">
      <alignment/>
      <protection/>
    </xf>
    <xf numFmtId="15" fontId="5" fillId="4" borderId="0" xfId="0" applyNumberFormat="1" applyFont="1" applyFill="1" applyBorder="1" applyAlignment="1" applyProtection="1">
      <alignment horizontal="left"/>
      <protection/>
    </xf>
    <xf numFmtId="0" fontId="5" fillId="4" borderId="0" xfId="0" applyFont="1" applyFill="1" applyBorder="1" applyAlignment="1" applyProtection="1">
      <alignment vertical="center" wrapText="1"/>
      <protection/>
    </xf>
    <xf numFmtId="0" fontId="8" fillId="4" borderId="0" xfId="0" applyFont="1" applyFill="1" applyBorder="1" applyAlignment="1" applyProtection="1">
      <alignment/>
      <protection/>
    </xf>
    <xf numFmtId="44" fontId="8" fillId="4" borderId="0"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44" fontId="5" fillId="4" borderId="0" xfId="0" applyNumberFormat="1" applyFont="1" applyFill="1" applyBorder="1" applyAlignment="1" applyProtection="1">
      <alignment/>
      <protection/>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wrapText="1"/>
      <protection/>
    </xf>
    <xf numFmtId="0" fontId="4" fillId="2" borderId="0" xfId="0" applyFont="1" applyFill="1" applyBorder="1" applyAlignment="1" applyProtection="1">
      <alignment/>
      <protection/>
    </xf>
    <xf numFmtId="44" fontId="5" fillId="3" borderId="0" xfId="0" applyNumberFormat="1" applyFont="1" applyFill="1" applyBorder="1" applyAlignment="1" applyProtection="1">
      <alignment/>
      <protection/>
    </xf>
    <xf numFmtId="0" fontId="0" fillId="2" borderId="0" xfId="0" applyFill="1" applyBorder="1" applyAlignment="1" applyProtection="1">
      <alignment horizontal="center"/>
      <protection locked="0"/>
    </xf>
    <xf numFmtId="1" fontId="11" fillId="4" borderId="0" xfId="0" applyNumberFormat="1" applyFont="1" applyFill="1" applyBorder="1" applyAlignment="1" applyProtection="1" quotePrefix="1">
      <alignment horizontal="center"/>
      <protection/>
    </xf>
    <xf numFmtId="0" fontId="14" fillId="2" borderId="4" xfId="0" applyFont="1" applyFill="1" applyBorder="1" applyAlignment="1" applyProtection="1">
      <alignment/>
      <protection/>
    </xf>
    <xf numFmtId="42" fontId="0" fillId="2" borderId="0" xfId="0" applyNumberFormat="1" applyFont="1" applyFill="1" applyBorder="1" applyAlignment="1" applyProtection="1">
      <alignment/>
      <protection locked="0"/>
    </xf>
    <xf numFmtId="0" fontId="0" fillId="2" borderId="1" xfId="0" applyNumberFormat="1" applyFont="1" applyFill="1" applyBorder="1" applyAlignment="1" applyProtection="1">
      <alignment/>
      <protection/>
    </xf>
    <xf numFmtId="0" fontId="11" fillId="2" borderId="3" xfId="0" applyFont="1" applyFill="1" applyBorder="1" applyAlignment="1" applyProtection="1">
      <alignment horizontal="right"/>
      <protection/>
    </xf>
    <xf numFmtId="0" fontId="14" fillId="2" borderId="5" xfId="0" applyFont="1" applyFill="1" applyBorder="1" applyAlignment="1" applyProtection="1">
      <alignment/>
      <protection/>
    </xf>
    <xf numFmtId="0" fontId="14" fillId="2" borderId="6" xfId="0" applyFont="1" applyFill="1" applyBorder="1" applyAlignment="1" applyProtection="1">
      <alignment/>
      <protection/>
    </xf>
    <xf numFmtId="0" fontId="14" fillId="2" borderId="7" xfId="0" applyFont="1" applyFill="1" applyBorder="1" applyAlignment="1" applyProtection="1">
      <alignment/>
      <protection/>
    </xf>
    <xf numFmtId="42" fontId="10" fillId="3" borderId="0" xfId="0" applyNumberFormat="1" applyFont="1" applyFill="1" applyBorder="1" applyAlignment="1" applyProtection="1">
      <alignment/>
      <protection/>
    </xf>
    <xf numFmtId="0" fontId="0" fillId="4" borderId="0" xfId="0" applyFont="1" applyFill="1" applyBorder="1" applyAlignment="1" applyProtection="1">
      <alignment/>
      <protection/>
    </xf>
    <xf numFmtId="0" fontId="0" fillId="4" borderId="0" xfId="0" applyNumberFormat="1" applyFont="1" applyFill="1" applyBorder="1" applyAlignment="1" applyProtection="1" quotePrefix="1">
      <alignment horizontal="center"/>
      <protection/>
    </xf>
    <xf numFmtId="1" fontId="0" fillId="4" borderId="0" xfId="0" applyNumberFormat="1" applyFont="1" applyFill="1" applyBorder="1" applyAlignment="1" applyProtection="1" quotePrefix="1">
      <alignment horizontal="center"/>
      <protection/>
    </xf>
    <xf numFmtId="0" fontId="12" fillId="3" borderId="0" xfId="0" applyNumberFormat="1" applyFont="1" applyFill="1" applyBorder="1" applyAlignment="1" applyProtection="1">
      <alignment horizontal="center"/>
      <protection/>
    </xf>
    <xf numFmtId="42" fontId="0" fillId="5" borderId="0" xfId="0" applyNumberFormat="1" applyFont="1" applyFill="1" applyBorder="1" applyAlignment="1" applyProtection="1">
      <alignment/>
      <protection locked="0"/>
    </xf>
    <xf numFmtId="0" fontId="0" fillId="4" borderId="0" xfId="0" applyFill="1" applyBorder="1" applyAlignment="1" applyProtection="1">
      <alignment/>
      <protection/>
    </xf>
    <xf numFmtId="0" fontId="15" fillId="2" borderId="0" xfId="0" applyFont="1" applyFill="1" applyBorder="1" applyAlignment="1" applyProtection="1">
      <alignment horizontal="center"/>
      <protection/>
    </xf>
    <xf numFmtId="0" fontId="0" fillId="2" borderId="0" xfId="0" applyFill="1" applyBorder="1" applyAlignment="1" applyProtection="1">
      <alignment/>
      <protection/>
    </xf>
    <xf numFmtId="0" fontId="11" fillId="2" borderId="0" xfId="0" applyFont="1" applyFill="1" applyBorder="1" applyAlignment="1" applyProtection="1">
      <alignment horizontal="center"/>
      <protection/>
    </xf>
    <xf numFmtId="0" fontId="0" fillId="2" borderId="0" xfId="0" applyNumberFormat="1" applyFont="1" applyFill="1" applyBorder="1" applyAlignment="1" applyProtection="1" quotePrefix="1">
      <alignment horizontal="center"/>
      <protection/>
    </xf>
    <xf numFmtId="1" fontId="0" fillId="2" borderId="0" xfId="0" applyNumberFormat="1" applyFont="1" applyFill="1" applyBorder="1" applyAlignment="1" applyProtection="1" quotePrefix="1">
      <alignment horizontal="center"/>
      <protection/>
    </xf>
    <xf numFmtId="172" fontId="0" fillId="5" borderId="0" xfId="21" applyNumberFormat="1" applyFont="1" applyFill="1" applyBorder="1" applyAlignment="1" applyProtection="1">
      <alignment horizontal="left"/>
      <protection locked="0"/>
    </xf>
    <xf numFmtId="0" fontId="0" fillId="5" borderId="0" xfId="0" applyNumberFormat="1" applyFont="1" applyFill="1" applyBorder="1" applyAlignment="1" applyProtection="1" quotePrefix="1">
      <alignment horizontal="center"/>
      <protection locked="0"/>
    </xf>
    <xf numFmtId="42" fontId="0" fillId="3" borderId="0" xfId="0" applyNumberFormat="1" applyFont="1" applyFill="1" applyBorder="1" applyAlignment="1" applyProtection="1">
      <alignment horizontal="left"/>
      <protection/>
    </xf>
    <xf numFmtId="172" fontId="10" fillId="3" borderId="0" xfId="21" applyNumberFormat="1" applyFont="1" applyFill="1" applyBorder="1" applyAlignment="1" applyProtection="1">
      <alignment/>
      <protection/>
    </xf>
    <xf numFmtId="0" fontId="15" fillId="2" borderId="4" xfId="0" applyFont="1" applyFill="1" applyBorder="1" applyAlignment="1" applyProtection="1">
      <alignment/>
      <protection/>
    </xf>
    <xf numFmtId="0" fontId="0" fillId="2" borderId="1" xfId="0" applyFill="1" applyBorder="1" applyAlignment="1" applyProtection="1">
      <alignment/>
      <protection/>
    </xf>
    <xf numFmtId="0" fontId="0" fillId="2" borderId="6" xfId="0" applyFill="1" applyBorder="1" applyAlignment="1" applyProtection="1">
      <alignment/>
      <protection/>
    </xf>
    <xf numFmtId="9" fontId="0" fillId="2" borderId="0" xfId="0" applyNumberFormat="1" applyFont="1" applyFill="1" applyBorder="1" applyAlignment="1" applyProtection="1">
      <alignment horizontal="center"/>
      <protection locked="0"/>
    </xf>
    <xf numFmtId="9" fontId="0" fillId="4" borderId="0" xfId="0" applyNumberFormat="1" applyFont="1" applyFill="1" applyBorder="1" applyAlignment="1" applyProtection="1">
      <alignment/>
      <protection/>
    </xf>
    <xf numFmtId="9" fontId="10" fillId="4" borderId="0" xfId="0" applyNumberFormat="1" applyFont="1" applyFill="1" applyBorder="1" applyAlignment="1" applyProtection="1">
      <alignment/>
      <protection/>
    </xf>
    <xf numFmtId="9" fontId="12" fillId="4" borderId="0" xfId="0" applyNumberFormat="1" applyFont="1" applyFill="1" applyBorder="1" applyAlignment="1" applyProtection="1">
      <alignment/>
      <protection/>
    </xf>
    <xf numFmtId="42" fontId="10" fillId="3" borderId="0" xfId="0" applyNumberFormat="1" applyFont="1" applyFill="1" applyBorder="1" applyAlignment="1" applyProtection="1">
      <alignment horizontal="center"/>
      <protection/>
    </xf>
    <xf numFmtId="0" fontId="10" fillId="4" borderId="0" xfId="0" applyFont="1" applyFill="1" applyBorder="1" applyAlignment="1" applyProtection="1">
      <alignment horizontal="center"/>
      <protection/>
    </xf>
    <xf numFmtId="0" fontId="10" fillId="2" borderId="4" xfId="0" applyFont="1" applyFill="1" applyBorder="1" applyAlignment="1" applyProtection="1">
      <alignment horizontal="center"/>
      <protection/>
    </xf>
    <xf numFmtId="0" fontId="10" fillId="2" borderId="0" xfId="0" applyFont="1" applyFill="1" applyBorder="1" applyAlignment="1" applyProtection="1">
      <alignment horizontal="center"/>
      <protection/>
    </xf>
    <xf numFmtId="42" fontId="10" fillId="4" borderId="0" xfId="0" applyNumberFormat="1" applyFont="1" applyFill="1" applyBorder="1" applyAlignment="1" applyProtection="1">
      <alignment horizontal="center"/>
      <protection/>
    </xf>
    <xf numFmtId="0" fontId="0" fillId="2" borderId="0" xfId="0" applyFont="1" applyFill="1" applyBorder="1" applyAlignment="1" applyProtection="1">
      <alignment/>
      <protection/>
    </xf>
    <xf numFmtId="0" fontId="4" fillId="0" borderId="8" xfId="0" applyFont="1" applyFill="1" applyBorder="1" applyAlignment="1" applyProtection="1">
      <alignment/>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left"/>
      <protection/>
    </xf>
    <xf numFmtId="0" fontId="4" fillId="0" borderId="3" xfId="0" applyFont="1" applyFill="1" applyBorder="1" applyAlignment="1" applyProtection="1">
      <alignment/>
      <protection/>
    </xf>
    <xf numFmtId="0" fontId="13" fillId="0" borderId="3" xfId="0" applyFont="1" applyFill="1" applyBorder="1" applyAlignment="1" applyProtection="1">
      <alignment horizontal="left"/>
      <protection/>
    </xf>
    <xf numFmtId="0" fontId="4" fillId="2" borderId="3" xfId="0" applyFont="1" applyFill="1" applyBorder="1" applyAlignment="1" applyProtection="1">
      <alignment/>
      <protection/>
    </xf>
    <xf numFmtId="0" fontId="4" fillId="0" borderId="5" xfId="0" applyFont="1" applyFill="1" applyBorder="1" applyAlignment="1" applyProtection="1">
      <alignment/>
      <protection/>
    </xf>
    <xf numFmtId="0" fontId="4" fillId="0" borderId="6" xfId="0" applyFont="1" applyFill="1" applyBorder="1" applyAlignment="1" applyProtection="1">
      <alignment/>
      <protection/>
    </xf>
    <xf numFmtId="0" fontId="4" fillId="0" borderId="6" xfId="0" applyFont="1" applyFill="1" applyBorder="1" applyAlignment="1" applyProtection="1">
      <alignment horizontal="left"/>
      <protection/>
    </xf>
    <xf numFmtId="0" fontId="4" fillId="0" borderId="6" xfId="0" applyFont="1" applyFill="1" applyBorder="1" applyAlignment="1" applyProtection="1">
      <alignment horizontal="center"/>
      <protection/>
    </xf>
    <xf numFmtId="0" fontId="14" fillId="2" borderId="3" xfId="0" applyFont="1" applyFill="1" applyBorder="1" applyAlignment="1" applyProtection="1">
      <alignment/>
      <protection/>
    </xf>
    <xf numFmtId="0" fontId="0" fillId="4" borderId="0" xfId="0" applyFont="1" applyFill="1" applyBorder="1" applyAlignment="1" applyProtection="1">
      <alignment horizontal="left" indent="2"/>
      <protection/>
    </xf>
    <xf numFmtId="42" fontId="0" fillId="3" borderId="0" xfId="21" applyNumberFormat="1" applyFont="1" applyFill="1" applyBorder="1" applyAlignment="1" applyProtection="1">
      <alignment/>
      <protection/>
    </xf>
    <xf numFmtId="0" fontId="10" fillId="4" borderId="0" xfId="0" applyFont="1" applyFill="1" applyBorder="1" applyAlignment="1" applyProtection="1">
      <alignment horizontal="left" indent="2"/>
      <protection/>
    </xf>
    <xf numFmtId="0" fontId="0" fillId="2" borderId="8" xfId="0" applyFill="1" applyBorder="1" applyAlignment="1" applyProtection="1">
      <alignment/>
      <protection/>
    </xf>
    <xf numFmtId="0" fontId="0" fillId="2" borderId="1" xfId="0" applyFont="1" applyFill="1" applyBorder="1" applyAlignment="1" applyProtection="1">
      <alignment horizontal="center"/>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7" xfId="0" applyFill="1" applyBorder="1" applyAlignment="1" applyProtection="1">
      <alignment/>
      <protection/>
    </xf>
    <xf numFmtId="0" fontId="0" fillId="2" borderId="6" xfId="0" applyFont="1" applyFill="1" applyBorder="1" applyAlignment="1" applyProtection="1">
      <alignment horizontal="center"/>
      <protection/>
    </xf>
    <xf numFmtId="42" fontId="0" fillId="2" borderId="0" xfId="0" applyNumberFormat="1" applyFont="1" applyFill="1" applyBorder="1" applyAlignment="1" applyProtection="1">
      <alignment horizontal="center"/>
      <protection locked="0"/>
    </xf>
    <xf numFmtId="42" fontId="0" fillId="5" borderId="0" xfId="0" applyNumberFormat="1" applyFont="1" applyFill="1" applyBorder="1" applyAlignment="1" applyProtection="1">
      <alignment/>
      <protection locked="0"/>
    </xf>
    <xf numFmtId="42" fontId="0" fillId="2" borderId="0" xfId="0" applyNumberFormat="1" applyFont="1" applyFill="1" applyBorder="1" applyAlignment="1" applyProtection="1">
      <alignment horizontal="center"/>
      <protection/>
    </xf>
    <xf numFmtId="42" fontId="0" fillId="2" borderId="0" xfId="0" applyNumberFormat="1" applyFont="1" applyFill="1" applyBorder="1" applyAlignment="1" applyProtection="1">
      <alignment/>
      <protection/>
    </xf>
    <xf numFmtId="0" fontId="0" fillId="2" borderId="1" xfId="0" applyFont="1" applyFill="1" applyBorder="1" applyAlignment="1" applyProtection="1">
      <alignment/>
      <protection/>
    </xf>
    <xf numFmtId="42" fontId="0" fillId="2" borderId="1" xfId="0" applyNumberFormat="1" applyFont="1" applyFill="1" applyBorder="1" applyAlignment="1" applyProtection="1">
      <alignment horizontal="center"/>
      <protection/>
    </xf>
    <xf numFmtId="42" fontId="0" fillId="2" borderId="1" xfId="0" applyNumberFormat="1" applyFont="1" applyFill="1" applyBorder="1" applyAlignment="1" applyProtection="1">
      <alignment/>
      <protection/>
    </xf>
    <xf numFmtId="0" fontId="14" fillId="2" borderId="0" xfId="0" applyFont="1" applyFill="1" applyBorder="1" applyAlignment="1" applyProtection="1">
      <alignment/>
      <protection/>
    </xf>
    <xf numFmtId="0" fontId="14" fillId="2" borderId="0" xfId="0" applyFont="1" applyFill="1" applyBorder="1" applyAlignment="1" applyProtection="1">
      <alignment horizontal="center"/>
      <protection/>
    </xf>
    <xf numFmtId="42" fontId="14" fillId="2" borderId="0" xfId="0" applyNumberFormat="1" applyFont="1" applyFill="1" applyBorder="1" applyAlignment="1" applyProtection="1">
      <alignment horizontal="center"/>
      <protection/>
    </xf>
    <xf numFmtId="42" fontId="14" fillId="2" borderId="0" xfId="0" applyNumberFormat="1" applyFont="1" applyFill="1" applyBorder="1" applyAlignment="1" applyProtection="1">
      <alignment/>
      <protection/>
    </xf>
    <xf numFmtId="0" fontId="23" fillId="2" borderId="0" xfId="0" applyFont="1" applyFill="1" applyBorder="1" applyAlignment="1" applyProtection="1">
      <alignment/>
      <protection/>
    </xf>
    <xf numFmtId="42" fontId="24" fillId="2" borderId="0" xfId="0" applyNumberFormat="1" applyFont="1" applyFill="1" applyBorder="1" applyAlignment="1" applyProtection="1">
      <alignment horizontal="center"/>
      <protection/>
    </xf>
    <xf numFmtId="2" fontId="0" fillId="4" borderId="0" xfId="0" applyNumberFormat="1" applyFont="1" applyFill="1" applyBorder="1" applyAlignment="1" applyProtection="1">
      <alignment/>
      <protection/>
    </xf>
    <xf numFmtId="42" fontId="0" fillId="5" borderId="0" xfId="0" applyNumberFormat="1" applyFont="1" applyFill="1" applyBorder="1" applyAlignment="1" applyProtection="1">
      <alignment horizontal="center"/>
      <protection locked="0"/>
    </xf>
    <xf numFmtId="42" fontId="0" fillId="4" borderId="0" xfId="0" applyNumberFormat="1" applyFont="1" applyFill="1" applyBorder="1" applyAlignment="1" applyProtection="1">
      <alignment/>
      <protection/>
    </xf>
    <xf numFmtId="0" fontId="12" fillId="2" borderId="5" xfId="0" applyFont="1" applyFill="1" applyBorder="1" applyAlignment="1" applyProtection="1">
      <alignment/>
      <protection/>
    </xf>
    <xf numFmtId="0" fontId="24" fillId="2" borderId="0" xfId="0" applyFont="1" applyFill="1" applyBorder="1" applyAlignment="1" applyProtection="1">
      <alignment/>
      <protection/>
    </xf>
    <xf numFmtId="0" fontId="24" fillId="2" borderId="3" xfId="0" applyFont="1" applyFill="1" applyBorder="1" applyAlignment="1" applyProtection="1">
      <alignment/>
      <protection/>
    </xf>
    <xf numFmtId="1" fontId="26" fillId="2" borderId="0" xfId="0" applyNumberFormat="1" applyFont="1" applyFill="1" applyBorder="1" applyAlignment="1" applyProtection="1">
      <alignment/>
      <protection/>
    </xf>
    <xf numFmtId="1" fontId="24" fillId="2" borderId="0" xfId="0" applyNumberFormat="1" applyFont="1" applyFill="1" applyBorder="1" applyAlignment="1" applyProtection="1">
      <alignment/>
      <protection/>
    </xf>
    <xf numFmtId="172" fontId="24" fillId="2" borderId="0" xfId="21" applyNumberFormat="1" applyFont="1" applyFill="1" applyBorder="1" applyAlignment="1" applyProtection="1">
      <alignment/>
      <protection/>
    </xf>
    <xf numFmtId="1" fontId="10" fillId="2" borderId="0" xfId="0" applyNumberFormat="1" applyFont="1" applyFill="1" applyBorder="1" applyAlignment="1" applyProtection="1">
      <alignment/>
      <protection/>
    </xf>
    <xf numFmtId="172" fontId="0" fillId="2" borderId="0" xfId="21" applyNumberFormat="1" applyFont="1" applyFill="1" applyBorder="1" applyAlignment="1" applyProtection="1">
      <alignment/>
      <protection/>
    </xf>
    <xf numFmtId="1" fontId="0" fillId="2" borderId="0" xfId="0" applyNumberFormat="1" applyFont="1" applyFill="1" applyBorder="1" applyAlignment="1" applyProtection="1">
      <alignment/>
      <protection locked="0"/>
    </xf>
    <xf numFmtId="1" fontId="0" fillId="2" borderId="0" xfId="0" applyNumberFormat="1" applyFont="1" applyFill="1" applyBorder="1" applyAlignment="1" applyProtection="1">
      <alignment horizontal="left"/>
      <protection locked="0"/>
    </xf>
    <xf numFmtId="172" fontId="11" fillId="2" borderId="0" xfId="0" applyNumberFormat="1" applyFont="1" applyFill="1" applyBorder="1" applyAlignment="1" applyProtection="1">
      <alignment horizontal="right"/>
      <protection/>
    </xf>
    <xf numFmtId="178" fontId="11" fillId="2" borderId="0" xfId="0" applyNumberFormat="1" applyFont="1" applyFill="1" applyBorder="1" applyAlignment="1" applyProtection="1">
      <alignment/>
      <protection/>
    </xf>
    <xf numFmtId="0" fontId="11" fillId="2" borderId="0" xfId="0" applyFont="1" applyFill="1" applyBorder="1" applyAlignment="1" applyProtection="1">
      <alignment horizontal="left"/>
      <protection locked="0"/>
    </xf>
    <xf numFmtId="0" fontId="0" fillId="2" borderId="7" xfId="0" applyFont="1" applyFill="1" applyBorder="1" applyAlignment="1" applyProtection="1">
      <alignment horizontal="center"/>
      <protection/>
    </xf>
    <xf numFmtId="0" fontId="15" fillId="0" borderId="0" xfId="0" applyFont="1" applyFill="1" applyBorder="1" applyAlignment="1" applyProtection="1">
      <alignment horizontal="left"/>
      <protection/>
    </xf>
    <xf numFmtId="0" fontId="5" fillId="2" borderId="0" xfId="0" applyFont="1" applyFill="1" applyBorder="1" applyAlignment="1" applyProtection="1">
      <alignment/>
      <protection/>
    </xf>
    <xf numFmtId="0" fontId="9" fillId="2" borderId="0" xfId="0" applyFont="1" applyFill="1" applyBorder="1" applyAlignment="1" applyProtection="1">
      <alignment/>
      <protection/>
    </xf>
    <xf numFmtId="15" fontId="5" fillId="2" borderId="0" xfId="0" applyNumberFormat="1" applyFont="1" applyFill="1" applyBorder="1" applyAlignment="1" applyProtection="1">
      <alignment horizontal="left"/>
      <protection/>
    </xf>
    <xf numFmtId="0" fontId="4" fillId="2" borderId="4" xfId="0" applyFont="1" applyFill="1" applyBorder="1" applyAlignment="1" applyProtection="1">
      <alignment/>
      <protection/>
    </xf>
    <xf numFmtId="0" fontId="5" fillId="2" borderId="0" xfId="0" applyFont="1" applyFill="1" applyBorder="1" applyAlignment="1" applyProtection="1">
      <alignment/>
      <protection/>
    </xf>
    <xf numFmtId="174" fontId="5" fillId="2" borderId="0" xfId="0" applyNumberFormat="1" applyFont="1" applyFill="1" applyBorder="1" applyAlignment="1" applyProtection="1">
      <alignment/>
      <protection/>
    </xf>
    <xf numFmtId="1" fontId="4" fillId="2" borderId="0" xfId="0" applyNumberFormat="1" applyFont="1" applyFill="1" applyBorder="1" applyAlignment="1" applyProtection="1">
      <alignment/>
      <protection/>
    </xf>
    <xf numFmtId="175" fontId="4" fillId="2" borderId="0" xfId="0" applyNumberFormat="1" applyFont="1" applyFill="1" applyBorder="1" applyAlignment="1" applyProtection="1">
      <alignment/>
      <protection/>
    </xf>
    <xf numFmtId="0" fontId="15" fillId="2" borderId="0" xfId="0" applyFont="1" applyFill="1" applyBorder="1" applyAlignment="1" applyProtection="1">
      <alignment horizontal="left"/>
      <protection/>
    </xf>
    <xf numFmtId="42" fontId="0" fillId="3" borderId="0" xfId="21" applyNumberFormat="1" applyFont="1" applyFill="1" applyBorder="1" applyAlignment="1" applyProtection="1">
      <alignment horizontal="left"/>
      <protection/>
    </xf>
    <xf numFmtId="0" fontId="5" fillId="4" borderId="0" xfId="0" applyNumberFormat="1" applyFont="1" applyFill="1" applyBorder="1" applyAlignment="1" applyProtection="1">
      <alignment/>
      <protection/>
    </xf>
    <xf numFmtId="178" fontId="0" fillId="4" borderId="0" xfId="0" applyNumberFormat="1" applyFont="1" applyFill="1" applyBorder="1" applyAlignment="1" applyProtection="1">
      <alignment/>
      <protection/>
    </xf>
    <xf numFmtId="178" fontId="0" fillId="2" borderId="0" xfId="0" applyNumberFormat="1" applyFont="1" applyFill="1" applyBorder="1" applyAlignment="1" applyProtection="1">
      <alignment/>
      <protection/>
    </xf>
    <xf numFmtId="0" fontId="0" fillId="3" borderId="0" xfId="0" applyFill="1" applyBorder="1" applyAlignment="1" applyProtection="1">
      <alignment horizontal="center"/>
      <protection/>
    </xf>
    <xf numFmtId="44" fontId="0" fillId="3" borderId="0" xfId="0" applyNumberFormat="1" applyFill="1" applyBorder="1" applyAlignment="1" applyProtection="1">
      <alignment/>
      <protection/>
    </xf>
    <xf numFmtId="178" fontId="0" fillId="4" borderId="0" xfId="0" applyNumberFormat="1" applyFont="1" applyFill="1" applyBorder="1" applyAlignment="1" applyProtection="1">
      <alignment horizontal="center"/>
      <protection/>
    </xf>
    <xf numFmtId="178" fontId="10" fillId="4" borderId="0" xfId="0" applyNumberFormat="1" applyFont="1" applyFill="1" applyBorder="1" applyAlignment="1" applyProtection="1">
      <alignment horizontal="center"/>
      <protection/>
    </xf>
    <xf numFmtId="2" fontId="0" fillId="4" borderId="0" xfId="0" applyNumberFormat="1" applyFont="1" applyFill="1" applyBorder="1" applyAlignment="1" applyProtection="1">
      <alignment horizontal="center"/>
      <protection/>
    </xf>
    <xf numFmtId="178" fontId="0" fillId="3" borderId="0" xfId="0" applyNumberFormat="1" applyFont="1" applyFill="1" applyBorder="1" applyAlignment="1" applyProtection="1">
      <alignment horizontal="center"/>
      <protection/>
    </xf>
    <xf numFmtId="178" fontId="10" fillId="3" borderId="0" xfId="0" applyNumberFormat="1" applyFont="1" applyFill="1" applyBorder="1" applyAlignment="1" applyProtection="1">
      <alignment horizontal="center"/>
      <protection/>
    </xf>
    <xf numFmtId="0" fontId="10" fillId="2" borderId="0" xfId="0" applyFont="1" applyFill="1" applyBorder="1" applyAlignment="1" applyProtection="1">
      <alignment horizontal="right"/>
      <protection/>
    </xf>
    <xf numFmtId="178" fontId="0" fillId="2" borderId="0" xfId="0" applyNumberFormat="1" applyFont="1" applyFill="1" applyBorder="1" applyAlignment="1" applyProtection="1">
      <alignment horizontal="center"/>
      <protection/>
    </xf>
    <xf numFmtId="178" fontId="10" fillId="2" borderId="0" xfId="0" applyNumberFormat="1" applyFont="1" applyFill="1" applyBorder="1" applyAlignment="1" applyProtection="1">
      <alignment horizontal="center"/>
      <protection/>
    </xf>
    <xf numFmtId="44" fontId="0" fillId="4" borderId="0" xfId="0" applyNumberFormat="1" applyFont="1" applyFill="1" applyBorder="1" applyAlignment="1" applyProtection="1">
      <alignment/>
      <protection/>
    </xf>
    <xf numFmtId="44" fontId="0" fillId="2" borderId="0" xfId="0" applyNumberFormat="1" applyFont="1" applyFill="1" applyBorder="1" applyAlignment="1" applyProtection="1">
      <alignment/>
      <protection/>
    </xf>
    <xf numFmtId="195" fontId="0" fillId="4" borderId="0" xfId="0" applyNumberFormat="1" applyFont="1" applyFill="1" applyBorder="1" applyAlignment="1" applyProtection="1">
      <alignment horizontal="center"/>
      <protection/>
    </xf>
    <xf numFmtId="0" fontId="0" fillId="4" borderId="0" xfId="0" applyFont="1" applyFill="1" applyBorder="1" applyAlignment="1" applyProtection="1">
      <alignment/>
      <protection locked="0"/>
    </xf>
    <xf numFmtId="42" fontId="11" fillId="4" borderId="0" xfId="0" applyNumberFormat="1" applyFont="1" applyFill="1" applyBorder="1" applyAlignment="1" applyProtection="1">
      <alignment horizontal="center"/>
      <protection/>
    </xf>
    <xf numFmtId="42" fontId="10" fillId="2" borderId="0" xfId="0" applyNumberFormat="1" applyFont="1" applyFill="1" applyBorder="1" applyAlignment="1" applyProtection="1">
      <alignment horizontal="center"/>
      <protection/>
    </xf>
    <xf numFmtId="2" fontId="12" fillId="4" borderId="0" xfId="0" applyNumberFormat="1" applyFont="1" applyFill="1" applyBorder="1" applyAlignment="1" applyProtection="1">
      <alignment horizontal="center"/>
      <protection/>
    </xf>
    <xf numFmtId="44" fontId="0" fillId="2" borderId="4" xfId="0" applyNumberFormat="1" applyFont="1" applyFill="1" applyBorder="1" applyAlignment="1" applyProtection="1">
      <alignment/>
      <protection/>
    </xf>
    <xf numFmtId="0" fontId="12" fillId="2" borderId="0" xfId="0" applyNumberFormat="1" applyFont="1" applyFill="1" applyBorder="1" applyAlignment="1" applyProtection="1">
      <alignment horizontal="left"/>
      <protection/>
    </xf>
    <xf numFmtId="0" fontId="12" fillId="4" borderId="0" xfId="0" applyNumberFormat="1" applyFont="1" applyFill="1" applyBorder="1" applyAlignment="1" applyProtection="1">
      <alignment horizontal="left"/>
      <protection/>
    </xf>
    <xf numFmtId="0" fontId="0" fillId="2" borderId="0" xfId="0" applyFont="1" applyFill="1" applyBorder="1" applyAlignment="1" applyProtection="1">
      <alignment horizontal="left"/>
      <protection locked="0"/>
    </xf>
    <xf numFmtId="0" fontId="10" fillId="2" borderId="0" xfId="0" applyNumberFormat="1" applyFont="1" applyFill="1" applyBorder="1" applyAlignment="1" applyProtection="1">
      <alignment horizontal="center"/>
      <protection/>
    </xf>
    <xf numFmtId="0" fontId="15" fillId="2" borderId="0" xfId="0" applyNumberFormat="1" applyFont="1" applyFill="1" applyBorder="1" applyAlignment="1" applyProtection="1">
      <alignment horizontal="left"/>
      <protection/>
    </xf>
    <xf numFmtId="172" fontId="12" fillId="3" borderId="0" xfId="0" applyNumberFormat="1" applyFont="1" applyFill="1" applyBorder="1" applyAlignment="1" applyProtection="1">
      <alignment horizontal="center"/>
      <protection/>
    </xf>
    <xf numFmtId="10" fontId="8" fillId="0" borderId="6" xfId="0" applyNumberFormat="1" applyFont="1" applyFill="1" applyBorder="1" applyAlignment="1" applyProtection="1">
      <alignment horizontal="center"/>
      <protection/>
    </xf>
    <xf numFmtId="0" fontId="14" fillId="0" borderId="0" xfId="0" applyFont="1" applyFill="1" applyBorder="1" applyAlignment="1" applyProtection="1">
      <alignment/>
      <protection/>
    </xf>
    <xf numFmtId="1" fontId="14" fillId="0" borderId="0" xfId="0" applyNumberFormat="1" applyFont="1" applyFill="1" applyBorder="1" applyAlignment="1" applyProtection="1">
      <alignment/>
      <protection/>
    </xf>
    <xf numFmtId="175" fontId="14" fillId="0" borderId="0" xfId="0" applyNumberFormat="1" applyFont="1" applyFill="1" applyBorder="1" applyAlignment="1" applyProtection="1">
      <alignment/>
      <protection/>
    </xf>
    <xf numFmtId="0" fontId="0" fillId="2" borderId="0" xfId="0" applyFont="1" applyFill="1" applyBorder="1" applyAlignment="1" applyProtection="1">
      <alignment horizontal="right"/>
      <protection/>
    </xf>
    <xf numFmtId="44" fontId="11" fillId="2" borderId="0" xfId="21" applyNumberFormat="1" applyFont="1" applyFill="1" applyBorder="1" applyAlignment="1" applyProtection="1">
      <alignment/>
      <protection/>
    </xf>
    <xf numFmtId="44" fontId="11" fillId="4" borderId="0" xfId="21" applyNumberFormat="1" applyFont="1" applyFill="1" applyBorder="1" applyAlignment="1" applyProtection="1">
      <alignment/>
      <protection/>
    </xf>
    <xf numFmtId="0" fontId="11" fillId="2" borderId="0" xfId="0" applyFont="1" applyFill="1" applyBorder="1" applyAlignment="1" applyProtection="1">
      <alignment horizontal="left"/>
      <protection/>
    </xf>
    <xf numFmtId="175" fontId="0" fillId="2" borderId="0" xfId="0" applyNumberFormat="1" applyFont="1" applyFill="1" applyBorder="1" applyAlignment="1" applyProtection="1">
      <alignment/>
      <protection/>
    </xf>
    <xf numFmtId="0" fontId="11" fillId="4" borderId="0" xfId="0" applyFont="1" applyFill="1" applyBorder="1" applyAlignment="1" applyProtection="1">
      <alignment/>
      <protection/>
    </xf>
    <xf numFmtId="9" fontId="0" fillId="4" borderId="0" xfId="0" applyNumberFormat="1" applyFont="1" applyFill="1" applyBorder="1" applyAlignment="1" applyProtection="1">
      <alignment horizontal="center"/>
      <protection/>
    </xf>
    <xf numFmtId="9" fontId="12" fillId="4" borderId="0" xfId="0" applyNumberFormat="1" applyFont="1" applyFill="1" applyBorder="1" applyAlignment="1" applyProtection="1">
      <alignment horizontal="center"/>
      <protection/>
    </xf>
    <xf numFmtId="0" fontId="0" fillId="4" borderId="0" xfId="0" applyNumberFormat="1" applyFont="1" applyFill="1" applyBorder="1" applyAlignment="1" applyProtection="1">
      <alignment horizontal="left"/>
      <protection/>
    </xf>
    <xf numFmtId="172" fontId="12" fillId="2" borderId="0" xfId="0" applyNumberFormat="1" applyFont="1" applyFill="1" applyBorder="1" applyAlignment="1" applyProtection="1">
      <alignment horizontal="center"/>
      <protection/>
    </xf>
    <xf numFmtId="0" fontId="10" fillId="2" borderId="0" xfId="0" applyFont="1" applyFill="1" applyBorder="1" applyAlignment="1" applyProtection="1">
      <alignment horizontal="left"/>
      <protection/>
    </xf>
    <xf numFmtId="0" fontId="0" fillId="2" borderId="0" xfId="0" applyNumberFormat="1" applyFont="1" applyFill="1" applyBorder="1" applyAlignment="1" applyProtection="1">
      <alignment horizontal="center"/>
      <protection/>
    </xf>
    <xf numFmtId="2" fontId="11" fillId="2" borderId="0" xfId="0" applyNumberFormat="1" applyFont="1" applyFill="1" applyBorder="1" applyAlignment="1" applyProtection="1">
      <alignment horizontal="center"/>
      <protection/>
    </xf>
    <xf numFmtId="1" fontId="0" fillId="2" borderId="0" xfId="0" applyNumberFormat="1" applyFont="1" applyFill="1" applyBorder="1" applyAlignment="1" applyProtection="1">
      <alignment horizontal="center"/>
      <protection/>
    </xf>
    <xf numFmtId="0" fontId="0" fillId="2" borderId="0" xfId="0" applyFont="1" applyFill="1" applyBorder="1" applyAlignment="1" applyProtection="1" quotePrefix="1">
      <alignment/>
      <protection/>
    </xf>
    <xf numFmtId="9" fontId="11" fillId="3" borderId="0" xfId="0" applyNumberFormat="1" applyFont="1" applyFill="1" applyBorder="1" applyAlignment="1" applyProtection="1">
      <alignment horizontal="center"/>
      <protection/>
    </xf>
    <xf numFmtId="0" fontId="0" fillId="2" borderId="0" xfId="0" applyFill="1" applyBorder="1" applyAlignment="1" applyProtection="1">
      <alignment horizontal="center"/>
      <protection/>
    </xf>
    <xf numFmtId="1" fontId="0" fillId="2" borderId="6" xfId="0" applyNumberFormat="1" applyFont="1" applyFill="1" applyBorder="1" applyAlignment="1" applyProtection="1">
      <alignment horizontal="center"/>
      <protection/>
    </xf>
    <xf numFmtId="0" fontId="0" fillId="2" borderId="6" xfId="0" applyNumberFormat="1" applyFont="1" applyFill="1" applyBorder="1" applyAlignment="1" applyProtection="1" quotePrefix="1">
      <alignment horizontal="center"/>
      <protection/>
    </xf>
    <xf numFmtId="1" fontId="12" fillId="3" borderId="0" xfId="0" applyNumberFormat="1" applyFont="1" applyFill="1" applyBorder="1" applyAlignment="1" applyProtection="1">
      <alignment horizontal="center"/>
      <protection/>
    </xf>
    <xf numFmtId="0" fontId="0" fillId="2" borderId="0" xfId="0" applyFill="1" applyAlignment="1" applyProtection="1">
      <alignment/>
      <protection/>
    </xf>
    <xf numFmtId="0" fontId="0" fillId="2" borderId="1" xfId="0" applyFill="1" applyBorder="1" applyAlignment="1" applyProtection="1">
      <alignment horizontal="left"/>
      <protection/>
    </xf>
    <xf numFmtId="0" fontId="0" fillId="2" borderId="1" xfId="0" applyFill="1" applyBorder="1" applyAlignment="1" applyProtection="1">
      <alignment horizontal="center"/>
      <protection/>
    </xf>
    <xf numFmtId="0" fontId="0" fillId="2" borderId="0" xfId="0" applyFill="1" applyBorder="1" applyAlignment="1" applyProtection="1">
      <alignment horizontal="left"/>
      <protection/>
    </xf>
    <xf numFmtId="172" fontId="10" fillId="4" borderId="0" xfId="0" applyNumberFormat="1" applyFont="1" applyFill="1" applyBorder="1" applyAlignment="1" applyProtection="1">
      <alignment horizontal="center"/>
      <protection/>
    </xf>
    <xf numFmtId="2" fontId="10" fillId="4" borderId="0" xfId="0" applyNumberFormat="1" applyFont="1" applyFill="1" applyBorder="1" applyAlignment="1" applyProtection="1">
      <alignment horizontal="center"/>
      <protection/>
    </xf>
    <xf numFmtId="44" fontId="10" fillId="4" borderId="0" xfId="0" applyNumberFormat="1" applyFont="1" applyFill="1" applyBorder="1" applyAlignment="1" applyProtection="1">
      <alignment horizontal="center"/>
      <protection/>
    </xf>
    <xf numFmtId="0" fontId="5" fillId="2" borderId="0" xfId="0" applyFont="1" applyFill="1" applyBorder="1" applyAlignment="1" applyProtection="1">
      <alignment horizontal="left"/>
      <protection/>
    </xf>
    <xf numFmtId="2" fontId="10" fillId="2" borderId="0" xfId="0" applyNumberFormat="1" applyFont="1" applyFill="1" applyBorder="1" applyAlignment="1" applyProtection="1">
      <alignment horizontal="center"/>
      <protection/>
    </xf>
    <xf numFmtId="172" fontId="10" fillId="2" borderId="0" xfId="0" applyNumberFormat="1" applyFont="1" applyFill="1" applyBorder="1" applyAlignment="1" applyProtection="1">
      <alignment horizontal="center"/>
      <protection/>
    </xf>
    <xf numFmtId="44" fontId="10" fillId="2" borderId="0" xfId="0" applyNumberFormat="1" applyFont="1" applyFill="1" applyBorder="1" applyAlignment="1" applyProtection="1">
      <alignment horizontal="center"/>
      <protection/>
    </xf>
    <xf numFmtId="0" fontId="0" fillId="2" borderId="6" xfId="0" applyFill="1" applyBorder="1" applyAlignment="1" applyProtection="1">
      <alignment horizontal="left"/>
      <protection/>
    </xf>
    <xf numFmtId="0" fontId="0" fillId="2" borderId="6" xfId="0" applyFill="1" applyBorder="1" applyAlignment="1" applyProtection="1">
      <alignment horizontal="center"/>
      <protection/>
    </xf>
    <xf numFmtId="44" fontId="10" fillId="4" borderId="0" xfId="0" applyNumberFormat="1" applyFont="1" applyFill="1" applyBorder="1" applyAlignment="1" applyProtection="1">
      <alignment/>
      <protection/>
    </xf>
    <xf numFmtId="1" fontId="0" fillId="4" borderId="0" xfId="0" applyNumberFormat="1" applyFont="1" applyFill="1" applyBorder="1" applyAlignment="1" applyProtection="1">
      <alignment horizontal="left"/>
      <protection/>
    </xf>
    <xf numFmtId="4" fontId="4" fillId="4" borderId="0" xfId="0" applyNumberFormat="1" applyFont="1" applyFill="1" applyBorder="1" applyAlignment="1" applyProtection="1">
      <alignment/>
      <protection/>
    </xf>
    <xf numFmtId="0" fontId="4" fillId="0" borderId="0" xfId="0" applyFont="1" applyBorder="1" applyAlignment="1" applyProtection="1">
      <alignment/>
      <protection/>
    </xf>
    <xf numFmtId="44" fontId="4" fillId="3" borderId="0" xfId="0" applyNumberFormat="1" applyFont="1" applyFill="1" applyBorder="1" applyAlignment="1" applyProtection="1">
      <alignment/>
      <protection/>
    </xf>
    <xf numFmtId="42" fontId="4" fillId="3" borderId="0" xfId="0" applyNumberFormat="1" applyFont="1" applyFill="1" applyBorder="1" applyAlignment="1" applyProtection="1">
      <alignment horizontal="center"/>
      <protection/>
    </xf>
    <xf numFmtId="49" fontId="4" fillId="0" borderId="0" xfId="0" applyNumberFormat="1" applyFont="1" applyBorder="1" applyAlignment="1" applyProtection="1">
      <alignment horizontal="right"/>
      <protection/>
    </xf>
    <xf numFmtId="0" fontId="4" fillId="4" borderId="0" xfId="0" applyFont="1" applyFill="1" applyBorder="1" applyAlignment="1" applyProtection="1">
      <alignment horizontal="right"/>
      <protection/>
    </xf>
    <xf numFmtId="0" fontId="4" fillId="4" borderId="0" xfId="0" applyFont="1" applyFill="1" applyBorder="1" applyAlignment="1" applyProtection="1">
      <alignment horizontal="right" wrapText="1"/>
      <protection/>
    </xf>
    <xf numFmtId="2" fontId="4" fillId="3" borderId="0" xfId="0" applyNumberFormat="1" applyFont="1" applyFill="1" applyBorder="1" applyAlignment="1" applyProtection="1">
      <alignment horizontal="right" wrapText="1"/>
      <protection/>
    </xf>
    <xf numFmtId="0" fontId="5" fillId="4" borderId="0" xfId="0" applyFont="1" applyFill="1" applyBorder="1" applyAlignment="1" applyProtection="1">
      <alignment horizontal="right"/>
      <protection/>
    </xf>
    <xf numFmtId="3" fontId="4" fillId="4" borderId="0" xfId="0" applyNumberFormat="1" applyFont="1" applyFill="1" applyBorder="1" applyAlignment="1" applyProtection="1">
      <alignment/>
      <protection/>
    </xf>
    <xf numFmtId="2" fontId="5" fillId="3" borderId="0" xfId="0" applyNumberFormat="1" applyFont="1" applyFill="1" applyBorder="1" applyAlignment="1" applyProtection="1">
      <alignment horizontal="right" wrapText="1"/>
      <protection/>
    </xf>
    <xf numFmtId="0" fontId="4" fillId="4" borderId="0" xfId="0" applyNumberFormat="1" applyFont="1" applyFill="1" applyBorder="1" applyAlignment="1" applyProtection="1">
      <alignment/>
      <protection/>
    </xf>
    <xf numFmtId="0" fontId="4" fillId="4" borderId="0" xfId="0" applyNumberFormat="1" applyFont="1" applyFill="1" applyBorder="1" applyAlignment="1" applyProtection="1">
      <alignment horizontal="right"/>
      <protection/>
    </xf>
    <xf numFmtId="0" fontId="5" fillId="0" borderId="6" xfId="0" applyFont="1" applyFill="1" applyBorder="1" applyAlignment="1" applyProtection="1">
      <alignment/>
      <protection/>
    </xf>
    <xf numFmtId="0" fontId="5" fillId="0" borderId="6" xfId="0" applyFont="1" applyFill="1" applyBorder="1" applyAlignment="1" applyProtection="1">
      <alignment horizontal="left"/>
      <protection/>
    </xf>
    <xf numFmtId="0" fontId="5" fillId="0" borderId="6" xfId="0" applyFont="1" applyFill="1" applyBorder="1" applyAlignment="1" applyProtection="1">
      <alignment/>
      <protection/>
    </xf>
    <xf numFmtId="175" fontId="0" fillId="2" borderId="6" xfId="0" applyNumberFormat="1" applyFont="1" applyFill="1" applyBorder="1" applyAlignment="1" applyProtection="1">
      <alignment/>
      <protection/>
    </xf>
    <xf numFmtId="42" fontId="0" fillId="4" borderId="0" xfId="0" applyNumberFormat="1" applyFont="1" applyFill="1" applyBorder="1" applyAlignment="1" applyProtection="1">
      <alignment horizontal="left"/>
      <protection/>
    </xf>
    <xf numFmtId="2" fontId="0" fillId="2" borderId="0" xfId="0" applyNumberFormat="1" applyFont="1" applyFill="1" applyBorder="1" applyAlignment="1" applyProtection="1">
      <alignment horizontal="center"/>
      <protection/>
    </xf>
    <xf numFmtId="0" fontId="0" fillId="2" borderId="3" xfId="0" applyFont="1" applyFill="1" applyBorder="1" applyAlignment="1" applyProtection="1">
      <alignment horizontal="center"/>
      <protection/>
    </xf>
    <xf numFmtId="178" fontId="0" fillId="5" borderId="0" xfId="0" applyNumberFormat="1" applyFont="1" applyFill="1" applyBorder="1" applyAlignment="1" applyProtection="1">
      <alignment horizontal="center"/>
      <protection locked="0"/>
    </xf>
    <xf numFmtId="195" fontId="0" fillId="2" borderId="0" xfId="0" applyNumberFormat="1" applyFont="1" applyFill="1" applyBorder="1" applyAlignment="1" applyProtection="1">
      <alignment/>
      <protection/>
    </xf>
    <xf numFmtId="0" fontId="0" fillId="2" borderId="6" xfId="0" applyFont="1" applyFill="1" applyBorder="1" applyAlignment="1" applyProtection="1">
      <alignment horizontal="left"/>
      <protection/>
    </xf>
    <xf numFmtId="0" fontId="11" fillId="3" borderId="0" xfId="0" applyNumberFormat="1" applyFont="1" applyFill="1" applyBorder="1" applyAlignment="1" applyProtection="1">
      <alignment horizontal="center"/>
      <protection/>
    </xf>
    <xf numFmtId="218" fontId="10" fillId="4" borderId="0" xfId="0" applyNumberFormat="1" applyFont="1" applyFill="1" applyBorder="1" applyAlignment="1" applyProtection="1">
      <alignment horizontal="center"/>
      <protection/>
    </xf>
    <xf numFmtId="1" fontId="10" fillId="4" borderId="0" xfId="0" applyNumberFormat="1" applyFont="1" applyFill="1" applyBorder="1" applyAlignment="1" applyProtection="1">
      <alignment horizontal="center"/>
      <protection/>
    </xf>
    <xf numFmtId="0" fontId="0" fillId="2" borderId="0" xfId="0" applyFont="1" applyFill="1" applyBorder="1" applyAlignment="1" applyProtection="1">
      <alignment/>
      <protection locked="0"/>
    </xf>
    <xf numFmtId="178" fontId="0" fillId="2" borderId="0" xfId="0" applyNumberFormat="1" applyFont="1" applyFill="1" applyBorder="1" applyAlignment="1" applyProtection="1">
      <alignment horizontal="center"/>
      <protection locked="0"/>
    </xf>
    <xf numFmtId="218" fontId="0" fillId="2" borderId="0" xfId="0" applyNumberFormat="1" applyFont="1" applyFill="1" applyBorder="1" applyAlignment="1" applyProtection="1">
      <alignment horizontal="center"/>
      <protection locked="0"/>
    </xf>
    <xf numFmtId="218" fontId="0" fillId="3" borderId="0" xfId="0" applyNumberFormat="1" applyFont="1" applyFill="1" applyBorder="1" applyAlignment="1" applyProtection="1">
      <alignment horizontal="center"/>
      <protection/>
    </xf>
    <xf numFmtId="0" fontId="11" fillId="3" borderId="0" xfId="0" applyFont="1" applyFill="1" applyBorder="1" applyAlignment="1" applyProtection="1">
      <alignment horizontal="center"/>
      <protection/>
    </xf>
    <xf numFmtId="2" fontId="0" fillId="3" borderId="0" xfId="0" applyNumberFormat="1" applyFont="1" applyFill="1" applyBorder="1" applyAlignment="1" applyProtection="1">
      <alignment horizontal="center"/>
      <protection/>
    </xf>
    <xf numFmtId="2" fontId="12" fillId="3" borderId="0" xfId="0" applyNumberFormat="1" applyFont="1" applyFill="1" applyBorder="1" applyAlignment="1" applyProtection="1">
      <alignment horizontal="center"/>
      <protection/>
    </xf>
    <xf numFmtId="2" fontId="10" fillId="3" borderId="0" xfId="0" applyNumberFormat="1" applyFont="1" applyFill="1" applyBorder="1" applyAlignment="1" applyProtection="1">
      <alignment horizontal="center"/>
      <protection/>
    </xf>
    <xf numFmtId="2" fontId="0" fillId="2" borderId="0" xfId="0" applyNumberFormat="1" applyFont="1" applyFill="1" applyBorder="1" applyAlignment="1" applyProtection="1">
      <alignment/>
      <protection/>
    </xf>
    <xf numFmtId="172" fontId="0" fillId="2" borderId="0" xfId="0" applyNumberFormat="1" applyFont="1" applyFill="1" applyBorder="1" applyAlignment="1" applyProtection="1">
      <alignment horizontal="left"/>
      <protection locked="0"/>
    </xf>
    <xf numFmtId="172" fontId="12" fillId="2" borderId="0" xfId="0" applyNumberFormat="1" applyFont="1" applyFill="1" applyBorder="1" applyAlignment="1" applyProtection="1" quotePrefix="1">
      <alignment horizontal="center"/>
      <protection locked="0"/>
    </xf>
    <xf numFmtId="178" fontId="10" fillId="4" borderId="0" xfId="0" applyNumberFormat="1" applyFont="1" applyFill="1" applyBorder="1" applyAlignment="1" applyProtection="1">
      <alignment horizontal="center"/>
      <protection locked="0"/>
    </xf>
    <xf numFmtId="9" fontId="11" fillId="2" borderId="0" xfId="0" applyNumberFormat="1" applyFont="1" applyFill="1" applyBorder="1" applyAlignment="1" applyProtection="1">
      <alignment horizontal="center"/>
      <protection locked="0"/>
    </xf>
    <xf numFmtId="42" fontId="11" fillId="3" borderId="0" xfId="0" applyNumberFormat="1" applyFont="1" applyFill="1" applyBorder="1" applyAlignment="1" applyProtection="1">
      <alignment horizontal="center"/>
      <protection/>
    </xf>
    <xf numFmtId="0" fontId="11" fillId="2" borderId="3" xfId="0" applyNumberFormat="1" applyFont="1" applyFill="1" applyBorder="1" applyAlignment="1" applyProtection="1">
      <alignment/>
      <protection/>
    </xf>
    <xf numFmtId="0" fontId="11" fillId="4" borderId="0" xfId="0" applyNumberFormat="1" applyFont="1" applyFill="1" applyBorder="1" applyAlignment="1" applyProtection="1">
      <alignment/>
      <protection/>
    </xf>
    <xf numFmtId="0" fontId="11" fillId="4" borderId="0" xfId="0" applyNumberFormat="1" applyFont="1" applyFill="1" applyBorder="1" applyAlignment="1" applyProtection="1">
      <alignment horizontal="left"/>
      <protection/>
    </xf>
    <xf numFmtId="0" fontId="11" fillId="2" borderId="0" xfId="0" applyNumberFormat="1" applyFont="1" applyFill="1" applyBorder="1" applyAlignment="1" applyProtection="1">
      <alignment/>
      <protection/>
    </xf>
    <xf numFmtId="0" fontId="11" fillId="2" borderId="4" xfId="0" applyNumberFormat="1" applyFont="1" applyFill="1" applyBorder="1" applyAlignment="1" applyProtection="1">
      <alignment/>
      <protection/>
    </xf>
    <xf numFmtId="44" fontId="5" fillId="3" borderId="0" xfId="0" applyNumberFormat="1" applyFont="1" applyFill="1" applyBorder="1" applyAlignment="1" applyProtection="1">
      <alignment horizontal="right"/>
      <protection/>
    </xf>
    <xf numFmtId="44" fontId="5" fillId="4" borderId="0" xfId="0" applyNumberFormat="1" applyFont="1" applyFill="1" applyBorder="1" applyAlignment="1" applyProtection="1">
      <alignment horizontal="center"/>
      <protection/>
    </xf>
    <xf numFmtId="44" fontId="4" fillId="2" borderId="0" xfId="0" applyNumberFormat="1" applyFont="1" applyFill="1" applyBorder="1" applyAlignment="1" applyProtection="1">
      <alignment/>
      <protection locked="0"/>
    </xf>
    <xf numFmtId="42" fontId="4" fillId="2" borderId="0" xfId="0" applyNumberFormat="1" applyFont="1" applyFill="1" applyBorder="1" applyAlignment="1" applyProtection="1">
      <alignment horizontal="center"/>
      <protection locked="0"/>
    </xf>
    <xf numFmtId="0" fontId="5" fillId="3" borderId="0" xfId="0" applyFont="1" applyFill="1" applyBorder="1" applyAlignment="1" applyProtection="1">
      <alignment horizontal="center"/>
      <protection/>
    </xf>
    <xf numFmtId="42" fontId="0" fillId="3" borderId="0" xfId="0" applyNumberFormat="1" applyFont="1" applyFill="1" applyBorder="1" applyAlignment="1" applyProtection="1">
      <alignment horizontal="right"/>
      <protection/>
    </xf>
    <xf numFmtId="9" fontId="10" fillId="4" borderId="0" xfId="0" applyNumberFormat="1" applyFont="1" applyFill="1" applyBorder="1" applyAlignment="1" applyProtection="1">
      <alignment/>
      <protection locked="0"/>
    </xf>
    <xf numFmtId="42" fontId="10" fillId="3" borderId="0" xfId="0" applyNumberFormat="1" applyFont="1" applyFill="1" applyBorder="1" applyAlignment="1" applyProtection="1">
      <alignment horizontal="left"/>
      <protection/>
    </xf>
    <xf numFmtId="42" fontId="11" fillId="3" borderId="0" xfId="0" applyNumberFormat="1" applyFont="1" applyFill="1" applyBorder="1" applyAlignment="1" applyProtection="1">
      <alignment/>
      <protection/>
    </xf>
    <xf numFmtId="175" fontId="0" fillId="2" borderId="1" xfId="0" applyNumberFormat="1" applyFont="1" applyFill="1" applyBorder="1" applyAlignment="1" applyProtection="1">
      <alignment/>
      <protection/>
    </xf>
    <xf numFmtId="0" fontId="4" fillId="2" borderId="0" xfId="0" applyFont="1" applyFill="1" applyBorder="1" applyAlignment="1" applyProtection="1">
      <alignment/>
      <protection locked="0"/>
    </xf>
    <xf numFmtId="178" fontId="4" fillId="2" borderId="0" xfId="0" applyNumberFormat="1" applyFont="1" applyFill="1" applyBorder="1" applyAlignment="1" applyProtection="1">
      <alignment/>
      <protection locked="0"/>
    </xf>
    <xf numFmtId="4" fontId="4" fillId="2" borderId="0" xfId="0" applyNumberFormat="1" applyFont="1" applyFill="1" applyBorder="1" applyAlignment="1" applyProtection="1">
      <alignment/>
      <protection locked="0"/>
    </xf>
    <xf numFmtId="0" fontId="4" fillId="4" borderId="0" xfId="0" applyFont="1" applyFill="1" applyBorder="1" applyAlignment="1" applyProtection="1">
      <alignment/>
      <protection locked="0"/>
    </xf>
    <xf numFmtId="1" fontId="0" fillId="6" borderId="0" xfId="0" applyNumberFormat="1" applyFont="1" applyFill="1" applyBorder="1" applyAlignment="1" applyProtection="1">
      <alignment horizontal="left"/>
      <protection/>
    </xf>
    <xf numFmtId="1" fontId="0" fillId="6" borderId="0" xfId="0" applyNumberFormat="1" applyFont="1" applyFill="1" applyBorder="1" applyAlignment="1" applyProtection="1">
      <alignment horizontal="center"/>
      <protection/>
    </xf>
    <xf numFmtId="179" fontId="0" fillId="6" borderId="0" xfId="0" applyNumberFormat="1" applyFont="1" applyFill="1" applyBorder="1" applyAlignment="1" applyProtection="1">
      <alignment horizontal="left"/>
      <protection/>
    </xf>
    <xf numFmtId="0" fontId="0" fillId="6" borderId="0" xfId="0" applyFont="1" applyFill="1" applyBorder="1" applyAlignment="1" applyProtection="1">
      <alignment horizontal="center"/>
      <protection/>
    </xf>
    <xf numFmtId="4" fontId="0" fillId="6" borderId="0" xfId="0" applyNumberFormat="1" applyFont="1" applyFill="1" applyBorder="1" applyAlignment="1" applyProtection="1">
      <alignment horizontal="center"/>
      <protection/>
    </xf>
    <xf numFmtId="178" fontId="0" fillId="6" borderId="0" xfId="0" applyNumberFormat="1" applyFont="1" applyFill="1" applyBorder="1" applyAlignment="1" applyProtection="1">
      <alignment horizontal="center"/>
      <protection/>
    </xf>
    <xf numFmtId="42" fontId="0" fillId="6" borderId="0" xfId="0" applyNumberFormat="1" applyFont="1" applyFill="1" applyBorder="1" applyAlignment="1" applyProtection="1">
      <alignment horizontal="center"/>
      <protection/>
    </xf>
    <xf numFmtId="42" fontId="0" fillId="6" borderId="0" xfId="0" applyNumberFormat="1" applyFont="1" applyFill="1" applyBorder="1" applyAlignment="1" applyProtection="1" quotePrefix="1">
      <alignment horizontal="center"/>
      <protection/>
    </xf>
    <xf numFmtId="0" fontId="28"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Alignment="1">
      <alignment horizontal="center"/>
    </xf>
    <xf numFmtId="0" fontId="0" fillId="0" borderId="0" xfId="0" applyAlignment="1" quotePrefix="1">
      <alignment/>
    </xf>
    <xf numFmtId="0" fontId="12" fillId="0" borderId="0" xfId="0" applyFont="1" applyAlignment="1">
      <alignment/>
    </xf>
    <xf numFmtId="0" fontId="31" fillId="0" borderId="0" xfId="0" applyFont="1" applyAlignment="1">
      <alignment/>
    </xf>
    <xf numFmtId="0" fontId="10" fillId="5" borderId="9" xfId="0" applyFont="1" applyFill="1" applyBorder="1" applyAlignment="1">
      <alignment horizontal="center"/>
    </xf>
    <xf numFmtId="178" fontId="0" fillId="0" borderId="0" xfId="0" applyNumberFormat="1" applyAlignment="1">
      <alignment horizontal="center"/>
    </xf>
    <xf numFmtId="1" fontId="11" fillId="2" borderId="0" xfId="0" applyNumberFormat="1" applyFont="1" applyFill="1" applyBorder="1" applyAlignment="1" applyProtection="1">
      <alignment horizontal="center"/>
      <protection/>
    </xf>
    <xf numFmtId="2" fontId="4" fillId="4" borderId="0" xfId="0" applyNumberFormat="1" applyFont="1" applyFill="1" applyBorder="1" applyAlignment="1" applyProtection="1">
      <alignment horizontal="right" wrapText="1"/>
      <protection/>
    </xf>
    <xf numFmtId="2" fontId="5" fillId="4" borderId="0" xfId="0" applyNumberFormat="1" applyFont="1" applyFill="1" applyBorder="1" applyAlignment="1" applyProtection="1">
      <alignment horizontal="right" wrapText="1"/>
      <protection/>
    </xf>
    <xf numFmtId="44" fontId="34" fillId="4" borderId="0" xfId="0" applyNumberFormat="1" applyFont="1" applyFill="1" applyBorder="1" applyAlignment="1" applyProtection="1">
      <alignment horizontal="center"/>
      <protection/>
    </xf>
    <xf numFmtId="44" fontId="0" fillId="5" borderId="0" xfId="0" applyNumberFormat="1" applyFont="1" applyFill="1" applyBorder="1" applyAlignment="1" applyProtection="1">
      <alignment/>
      <protection locked="0"/>
    </xf>
    <xf numFmtId="2" fontId="11" fillId="2" borderId="0" xfId="0" applyNumberFormat="1" applyFont="1" applyFill="1" applyBorder="1" applyAlignment="1" applyProtection="1">
      <alignment horizontal="center"/>
      <protection locked="0"/>
    </xf>
    <xf numFmtId="42" fontId="10" fillId="2" borderId="0" xfId="0" applyNumberFormat="1" applyFont="1" applyFill="1" applyBorder="1" applyAlignment="1" applyProtection="1">
      <alignment horizontal="center"/>
      <protection locked="0"/>
    </xf>
    <xf numFmtId="0" fontId="0" fillId="4" borderId="1" xfId="0" applyFont="1" applyFill="1" applyBorder="1" applyAlignment="1" applyProtection="1">
      <alignment/>
      <protection/>
    </xf>
    <xf numFmtId="0" fontId="0" fillId="2" borderId="1" xfId="0" applyFont="1" applyFill="1" applyBorder="1" applyAlignment="1" applyProtection="1">
      <alignment horizontal="center"/>
      <protection locked="0"/>
    </xf>
    <xf numFmtId="218" fontId="0" fillId="2" borderId="1" xfId="0" applyNumberFormat="1" applyFont="1" applyFill="1" applyBorder="1" applyAlignment="1" applyProtection="1">
      <alignment horizontal="center"/>
      <protection locked="0"/>
    </xf>
    <xf numFmtId="218" fontId="0" fillId="3" borderId="1" xfId="0" applyNumberFormat="1" applyFont="1" applyFill="1" applyBorder="1" applyAlignment="1" applyProtection="1">
      <alignment horizontal="center"/>
      <protection/>
    </xf>
    <xf numFmtId="178" fontId="0" fillId="2" borderId="1" xfId="0" applyNumberFormat="1" applyFont="1" applyFill="1" applyBorder="1" applyAlignment="1" applyProtection="1">
      <alignment horizontal="center"/>
      <protection locked="0"/>
    </xf>
    <xf numFmtId="178" fontId="0" fillId="3" borderId="1" xfId="0" applyNumberFormat="1" applyFont="1" applyFill="1" applyBorder="1" applyAlignment="1" applyProtection="1">
      <alignment horizontal="center"/>
      <protection/>
    </xf>
    <xf numFmtId="42" fontId="0" fillId="3" borderId="1" xfId="0" applyNumberFormat="1" applyFont="1" applyFill="1" applyBorder="1" applyAlignment="1" applyProtection="1">
      <alignment/>
      <protection/>
    </xf>
    <xf numFmtId="42" fontId="0" fillId="3" borderId="1" xfId="0" applyNumberFormat="1" applyFont="1" applyFill="1" applyBorder="1" applyAlignment="1" applyProtection="1">
      <alignment horizontal="center"/>
      <protection/>
    </xf>
    <xf numFmtId="42" fontId="0" fillId="2" borderId="1" xfId="0" applyNumberFormat="1" applyFont="1" applyFill="1" applyBorder="1" applyAlignment="1" applyProtection="1">
      <alignment horizontal="center"/>
      <protection locked="0"/>
    </xf>
    <xf numFmtId="0" fontId="0" fillId="4" borderId="6" xfId="0" applyFont="1" applyFill="1" applyBorder="1" applyAlignment="1" applyProtection="1">
      <alignment/>
      <protection/>
    </xf>
    <xf numFmtId="0" fontId="0" fillId="2" borderId="6" xfId="0" applyFont="1" applyFill="1" applyBorder="1" applyAlignment="1" applyProtection="1">
      <alignment horizontal="center"/>
      <protection locked="0"/>
    </xf>
    <xf numFmtId="218" fontId="0" fillId="2" borderId="6" xfId="0" applyNumberFormat="1" applyFont="1" applyFill="1" applyBorder="1" applyAlignment="1" applyProtection="1">
      <alignment horizontal="center"/>
      <protection locked="0"/>
    </xf>
    <xf numFmtId="218" fontId="0" fillId="3" borderId="6" xfId="0" applyNumberFormat="1" applyFont="1" applyFill="1" applyBorder="1" applyAlignment="1" applyProtection="1">
      <alignment horizontal="center"/>
      <protection/>
    </xf>
    <xf numFmtId="1" fontId="0" fillId="3" borderId="6" xfId="0" applyNumberFormat="1" applyFont="1" applyFill="1" applyBorder="1" applyAlignment="1" applyProtection="1">
      <alignment horizontal="center"/>
      <protection/>
    </xf>
    <xf numFmtId="178" fontId="0" fillId="2" borderId="6" xfId="0" applyNumberFormat="1" applyFont="1" applyFill="1" applyBorder="1" applyAlignment="1" applyProtection="1">
      <alignment horizontal="center"/>
      <protection locked="0"/>
    </xf>
    <xf numFmtId="178" fontId="0" fillId="3" borderId="6" xfId="0" applyNumberFormat="1" applyFont="1" applyFill="1" applyBorder="1" applyAlignment="1" applyProtection="1">
      <alignment horizontal="center"/>
      <protection/>
    </xf>
    <xf numFmtId="42" fontId="0" fillId="3" borderId="6" xfId="0" applyNumberFormat="1" applyFont="1" applyFill="1" applyBorder="1" applyAlignment="1" applyProtection="1">
      <alignment/>
      <protection/>
    </xf>
    <xf numFmtId="42" fontId="0" fillId="3" borderId="6" xfId="0" applyNumberFormat="1" applyFont="1" applyFill="1" applyBorder="1" applyAlignment="1" applyProtection="1">
      <alignment horizontal="center"/>
      <protection/>
    </xf>
    <xf numFmtId="42" fontId="0" fillId="2" borderId="6" xfId="0" applyNumberFormat="1" applyFont="1" applyFill="1" applyBorder="1" applyAlignment="1" applyProtection="1">
      <alignment horizontal="center"/>
      <protection locked="0"/>
    </xf>
    <xf numFmtId="0" fontId="11" fillId="2" borderId="0" xfId="0" applyFont="1" applyFill="1" applyAlignment="1" applyProtection="1">
      <alignment horizontal="left"/>
      <protection/>
    </xf>
    <xf numFmtId="0" fontId="11" fillId="2" borderId="0" xfId="0" applyNumberFormat="1" applyFont="1" applyFill="1" applyBorder="1" applyAlignment="1" applyProtection="1">
      <alignment horizontal="left"/>
      <protection/>
    </xf>
    <xf numFmtId="42" fontId="11" fillId="3" borderId="0" xfId="21" applyNumberFormat="1" applyFont="1" applyFill="1" applyBorder="1" applyAlignment="1" applyProtection="1">
      <alignment horizontal="left"/>
      <protection/>
    </xf>
    <xf numFmtId="42" fontId="12" fillId="3" borderId="0" xfId="21" applyNumberFormat="1" applyFont="1" applyFill="1" applyBorder="1" applyAlignment="1" applyProtection="1">
      <alignment horizontal="left"/>
      <protection/>
    </xf>
    <xf numFmtId="42" fontId="10" fillId="3" borderId="0" xfId="21" applyNumberFormat="1" applyFont="1" applyFill="1" applyBorder="1" applyAlignment="1" applyProtection="1">
      <alignment horizontal="left"/>
      <protection/>
    </xf>
    <xf numFmtId="42" fontId="10" fillId="2" borderId="0" xfId="0" applyNumberFormat="1" applyFont="1" applyFill="1" applyBorder="1" applyAlignment="1" applyProtection="1">
      <alignment/>
      <protection/>
    </xf>
    <xf numFmtId="42" fontId="10" fillId="4" borderId="0" xfId="0" applyNumberFormat="1" applyFont="1" applyFill="1" applyBorder="1" applyAlignment="1" applyProtection="1">
      <alignment horizontal="right"/>
      <protection/>
    </xf>
    <xf numFmtId="0" fontId="13" fillId="2" borderId="0" xfId="0" applyFont="1" applyFill="1" applyBorder="1" applyAlignment="1" applyProtection="1">
      <alignment/>
      <protection/>
    </xf>
    <xf numFmtId="0" fontId="11" fillId="2" borderId="3" xfId="0" applyFont="1" applyFill="1" applyBorder="1" applyAlignment="1" applyProtection="1">
      <alignment horizontal="center"/>
      <protection/>
    </xf>
    <xf numFmtId="0" fontId="11" fillId="2" borderId="4" xfId="0" applyFont="1" applyFill="1" applyBorder="1" applyAlignment="1" applyProtection="1">
      <alignment horizontal="center"/>
      <protection/>
    </xf>
    <xf numFmtId="0" fontId="0" fillId="2" borderId="6" xfId="0" applyFont="1" applyFill="1" applyBorder="1" applyAlignment="1" applyProtection="1">
      <alignment horizontal="left"/>
      <protection locked="0"/>
    </xf>
    <xf numFmtId="0" fontId="0" fillId="4" borderId="6" xfId="0" applyFont="1" applyFill="1" applyBorder="1" applyAlignment="1" applyProtection="1">
      <alignment horizontal="center"/>
      <protection/>
    </xf>
    <xf numFmtId="0" fontId="0" fillId="3" borderId="6" xfId="0" applyNumberFormat="1" applyFont="1" applyFill="1" applyBorder="1" applyAlignment="1" applyProtection="1">
      <alignment horizontal="center"/>
      <protection/>
    </xf>
    <xf numFmtId="0" fontId="0" fillId="2" borderId="1" xfId="0" applyFont="1" applyFill="1" applyBorder="1" applyAlignment="1" applyProtection="1">
      <alignment horizontal="left"/>
      <protection locked="0"/>
    </xf>
    <xf numFmtId="0" fontId="0" fillId="4" borderId="1" xfId="0" applyFont="1" applyFill="1" applyBorder="1" applyAlignment="1" applyProtection="1">
      <alignment horizontal="center"/>
      <protection/>
    </xf>
    <xf numFmtId="0" fontId="0" fillId="3" borderId="1" xfId="0" applyNumberFormat="1" applyFont="1" applyFill="1" applyBorder="1" applyAlignment="1" applyProtection="1">
      <alignment horizontal="center"/>
      <protection/>
    </xf>
    <xf numFmtId="42" fontId="0" fillId="2" borderId="0" xfId="0" applyNumberFormat="1" applyFont="1" applyFill="1" applyBorder="1" applyAlignment="1" applyProtection="1">
      <alignment/>
      <protection locked="0"/>
    </xf>
    <xf numFmtId="42" fontId="12" fillId="4" borderId="0" xfId="0" applyNumberFormat="1" applyFont="1" applyFill="1" applyBorder="1" applyAlignment="1" applyProtection="1">
      <alignment horizontal="center"/>
      <protection/>
    </xf>
    <xf numFmtId="0" fontId="0" fillId="4" borderId="0" xfId="0" applyFont="1" applyFill="1" applyBorder="1" applyAlignment="1" applyProtection="1" quotePrefix="1">
      <alignment horizontal="left"/>
      <protection/>
    </xf>
    <xf numFmtId="0" fontId="4" fillId="3" borderId="0" xfId="0" applyFont="1" applyFill="1" applyBorder="1" applyAlignment="1" applyProtection="1">
      <alignment/>
      <protection/>
    </xf>
    <xf numFmtId="42" fontId="11" fillId="4" borderId="0" xfId="0" applyNumberFormat="1" applyFont="1" applyFill="1" applyBorder="1" applyAlignment="1" applyProtection="1">
      <alignment horizontal="right"/>
      <protection/>
    </xf>
    <xf numFmtId="42" fontId="11" fillId="4" borderId="0" xfId="0" applyNumberFormat="1" applyFont="1" applyFill="1" applyBorder="1" applyAlignment="1" applyProtection="1">
      <alignment/>
      <protection/>
    </xf>
    <xf numFmtId="223" fontId="0" fillId="4" borderId="0" xfId="0" applyNumberFormat="1" applyFont="1" applyFill="1" applyBorder="1" applyAlignment="1" applyProtection="1">
      <alignment horizontal="left"/>
      <protection/>
    </xf>
    <xf numFmtId="0" fontId="10" fillId="3" borderId="0" xfId="0" applyFont="1" applyFill="1" applyBorder="1" applyAlignment="1" applyProtection="1">
      <alignment horizontal="center"/>
      <protection/>
    </xf>
    <xf numFmtId="0" fontId="38" fillId="4" borderId="0" xfId="0" applyFont="1" applyFill="1" applyBorder="1" applyAlignment="1" applyProtection="1">
      <alignment/>
      <protection/>
    </xf>
    <xf numFmtId="10" fontId="39" fillId="4" borderId="0" xfId="0" applyNumberFormat="1" applyFont="1" applyFill="1" applyBorder="1" applyAlignment="1" applyProtection="1">
      <alignment/>
      <protection/>
    </xf>
    <xf numFmtId="0" fontId="39" fillId="4" borderId="0" xfId="0" applyFont="1" applyFill="1" applyBorder="1" applyAlignment="1" applyProtection="1">
      <alignment/>
      <protection/>
    </xf>
    <xf numFmtId="10" fontId="39" fillId="4" borderId="0" xfId="0" applyNumberFormat="1" applyFont="1" applyFill="1" applyBorder="1" applyAlignment="1" applyProtection="1">
      <alignment horizontal="right"/>
      <protection/>
    </xf>
    <xf numFmtId="0" fontId="36" fillId="4" borderId="0" xfId="0" applyFont="1" applyFill="1" applyBorder="1" applyAlignment="1" applyProtection="1">
      <alignment/>
      <protection/>
    </xf>
    <xf numFmtId="0" fontId="35" fillId="4" borderId="0" xfId="0" applyFont="1" applyFill="1" applyBorder="1" applyAlignment="1" applyProtection="1">
      <alignment/>
      <protection/>
    </xf>
    <xf numFmtId="0" fontId="37" fillId="4" borderId="0" xfId="0" applyFont="1" applyFill="1" applyBorder="1" applyAlignment="1" applyProtection="1">
      <alignment horizontal="center"/>
      <protection/>
    </xf>
    <xf numFmtId="185" fontId="11" fillId="3" borderId="0" xfId="0" applyNumberFormat="1" applyFont="1" applyFill="1" applyBorder="1" applyAlignment="1" applyProtection="1">
      <alignment horizontal="center"/>
      <protection/>
    </xf>
    <xf numFmtId="3" fontId="4" fillId="3" borderId="0" xfId="0" applyNumberFormat="1" applyFont="1" applyFill="1" applyBorder="1" applyAlignment="1" applyProtection="1">
      <alignment horizontal="center"/>
      <protection/>
    </xf>
    <xf numFmtId="195" fontId="0" fillId="5" borderId="0" xfId="0" applyNumberFormat="1" applyFont="1" applyFill="1" applyBorder="1" applyAlignment="1" applyProtection="1">
      <alignment horizontal="center"/>
      <protection locked="0"/>
    </xf>
    <xf numFmtId="195" fontId="10" fillId="3" borderId="0" xfId="0" applyNumberFormat="1" applyFont="1" applyFill="1" applyBorder="1" applyAlignment="1" applyProtection="1">
      <alignment horizontal="center"/>
      <protection/>
    </xf>
    <xf numFmtId="195" fontId="10" fillId="4" borderId="0" xfId="0" applyNumberFormat="1" applyFont="1" applyFill="1" applyBorder="1" applyAlignment="1" applyProtection="1">
      <alignment horizontal="center"/>
      <protection/>
    </xf>
    <xf numFmtId="44" fontId="0" fillId="4" borderId="0" xfId="0" applyNumberFormat="1" applyFont="1" applyFill="1" applyBorder="1" applyAlignment="1" applyProtection="1">
      <alignment horizontal="center"/>
      <protection/>
    </xf>
    <xf numFmtId="0" fontId="13" fillId="2" borderId="3" xfId="0" applyFont="1" applyFill="1" applyBorder="1" applyAlignment="1" applyProtection="1">
      <alignment/>
      <protection/>
    </xf>
    <xf numFmtId="9" fontId="0" fillId="2" borderId="0" xfId="20" applyFont="1" applyFill="1" applyBorder="1" applyAlignment="1" applyProtection="1">
      <alignment horizontal="center"/>
      <protection locked="0"/>
    </xf>
    <xf numFmtId="9" fontId="0" fillId="4" borderId="0" xfId="20" applyFont="1" applyFill="1" applyBorder="1" applyAlignment="1" applyProtection="1">
      <alignment horizontal="center"/>
      <protection/>
    </xf>
    <xf numFmtId="9" fontId="0" fillId="3" borderId="0" xfId="20" applyFont="1" applyFill="1" applyBorder="1" applyAlignment="1" applyProtection="1">
      <alignment horizontal="center"/>
      <protection/>
    </xf>
    <xf numFmtId="9" fontId="0" fillId="4" borderId="0" xfId="20" applyFont="1" applyFill="1" applyBorder="1" applyAlignment="1" applyProtection="1">
      <alignment horizontal="right"/>
      <protection/>
    </xf>
    <xf numFmtId="0" fontId="0" fillId="3" borderId="0" xfId="0" applyFont="1" applyFill="1" applyBorder="1" applyAlignment="1" applyProtection="1">
      <alignment horizontal="center"/>
      <protection/>
    </xf>
    <xf numFmtId="185" fontId="0" fillId="2" borderId="0" xfId="20" applyNumberFormat="1" applyFont="1" applyFill="1" applyBorder="1" applyAlignment="1" applyProtection="1">
      <alignment horizontal="center"/>
      <protection locked="0"/>
    </xf>
    <xf numFmtId="9" fontId="0" fillId="3" borderId="0" xfId="20" applyNumberFormat="1" applyFont="1" applyFill="1" applyBorder="1" applyAlignment="1" applyProtection="1">
      <alignment horizontal="center"/>
      <protection/>
    </xf>
    <xf numFmtId="0" fontId="10" fillId="2" borderId="6" xfId="0" applyFont="1" applyFill="1" applyBorder="1" applyAlignment="1" applyProtection="1">
      <alignment/>
      <protection/>
    </xf>
    <xf numFmtId="176" fontId="10" fillId="2" borderId="6" xfId="0" applyNumberFormat="1" applyFont="1" applyFill="1" applyBorder="1" applyAlignment="1" applyProtection="1">
      <alignment horizontal="center"/>
      <protection/>
    </xf>
    <xf numFmtId="0" fontId="0" fillId="2" borderId="0" xfId="0" applyFont="1" applyFill="1" applyAlignment="1" applyProtection="1">
      <alignment/>
      <protection/>
    </xf>
    <xf numFmtId="0" fontId="4" fillId="2" borderId="0" xfId="0" applyFont="1" applyFill="1" applyBorder="1" applyAlignment="1" applyProtection="1">
      <alignment horizontal="center"/>
      <protection locked="0"/>
    </xf>
    <xf numFmtId="181" fontId="4" fillId="2" borderId="0" xfId="0" applyNumberFormat="1" applyFont="1" applyFill="1" applyBorder="1" applyAlignment="1" applyProtection="1">
      <alignment horizontal="center"/>
      <protection locked="0"/>
    </xf>
    <xf numFmtId="42" fontId="11" fillId="5" borderId="0" xfId="0" applyNumberFormat="1" applyFont="1" applyFill="1" applyBorder="1" applyAlignment="1" applyProtection="1">
      <alignment horizontal="center"/>
      <protection locked="0"/>
    </xf>
    <xf numFmtId="0" fontId="0" fillId="4" borderId="0" xfId="0" applyFill="1" applyBorder="1" applyAlignment="1" applyProtection="1">
      <alignment horizontal="left"/>
      <protection/>
    </xf>
    <xf numFmtId="0" fontId="10" fillId="2" borderId="4" xfId="0" applyFont="1" applyFill="1" applyBorder="1" applyAlignment="1" applyProtection="1">
      <alignment horizontal="right"/>
      <protection/>
    </xf>
    <xf numFmtId="0" fontId="40" fillId="2" borderId="3" xfId="0" applyFont="1" applyFill="1" applyBorder="1" applyAlignment="1" applyProtection="1">
      <alignment/>
      <protection/>
    </xf>
    <xf numFmtId="0" fontId="41" fillId="2" borderId="0" xfId="0" applyNumberFormat="1" applyFont="1" applyFill="1" applyBorder="1" applyAlignment="1" applyProtection="1">
      <alignment horizontal="center"/>
      <protection/>
    </xf>
    <xf numFmtId="0" fontId="40" fillId="2" borderId="0" xfId="0" applyFont="1" applyFill="1" applyBorder="1" applyAlignment="1" applyProtection="1">
      <alignment/>
      <protection/>
    </xf>
    <xf numFmtId="0" fontId="40" fillId="3" borderId="0" xfId="0" applyFont="1" applyFill="1" applyBorder="1" applyAlignment="1" applyProtection="1">
      <alignment/>
      <protection/>
    </xf>
    <xf numFmtId="0" fontId="40" fillId="3" borderId="0" xfId="0" applyFont="1" applyFill="1" applyBorder="1" applyAlignment="1" applyProtection="1">
      <alignment horizontal="center"/>
      <protection/>
    </xf>
    <xf numFmtId="0" fontId="41" fillId="3" borderId="0" xfId="0" applyFont="1" applyFill="1" applyBorder="1" applyAlignment="1" applyProtection="1">
      <alignment horizontal="center"/>
      <protection/>
    </xf>
    <xf numFmtId="0" fontId="40" fillId="2" borderId="0" xfId="0" applyFont="1" applyFill="1" applyBorder="1" applyAlignment="1" applyProtection="1">
      <alignment horizontal="center"/>
      <protection/>
    </xf>
    <xf numFmtId="0" fontId="42" fillId="2" borderId="4" xfId="0" applyFont="1" applyFill="1" applyBorder="1" applyAlignment="1" applyProtection="1">
      <alignment/>
      <protection/>
    </xf>
    <xf numFmtId="0" fontId="42" fillId="2" borderId="0" xfId="0" applyFont="1" applyFill="1" applyBorder="1" applyAlignment="1" applyProtection="1">
      <alignment/>
      <protection/>
    </xf>
    <xf numFmtId="0" fontId="41" fillId="2" borderId="0" xfId="0" applyFont="1" applyFill="1" applyBorder="1" applyAlignment="1" applyProtection="1">
      <alignment horizontal="center"/>
      <protection/>
    </xf>
    <xf numFmtId="0" fontId="40" fillId="2" borderId="0" xfId="0" applyFont="1" applyFill="1" applyBorder="1" applyAlignment="1" applyProtection="1">
      <alignment/>
      <protection/>
    </xf>
    <xf numFmtId="0" fontId="41" fillId="2" borderId="0" xfId="0" applyFont="1" applyFill="1" applyBorder="1" applyAlignment="1" applyProtection="1">
      <alignment/>
      <protection/>
    </xf>
    <xf numFmtId="0" fontId="40" fillId="2" borderId="4" xfId="0" applyFont="1" applyFill="1" applyBorder="1" applyAlignment="1" applyProtection="1">
      <alignment/>
      <protection/>
    </xf>
    <xf numFmtId="0" fontId="39" fillId="4" borderId="0" xfId="0" applyFont="1" applyFill="1" applyBorder="1" applyAlignment="1" applyProtection="1">
      <alignment horizontal="right"/>
      <protection/>
    </xf>
    <xf numFmtId="0" fontId="35" fillId="4" borderId="0" xfId="0" applyFont="1" applyFill="1" applyBorder="1" applyAlignment="1" applyProtection="1">
      <alignment horizontal="center"/>
      <protection/>
    </xf>
    <xf numFmtId="10" fontId="36" fillId="4" borderId="0" xfId="0" applyNumberFormat="1" applyFont="1" applyFill="1" applyBorder="1" applyAlignment="1" applyProtection="1">
      <alignment/>
      <protection/>
    </xf>
    <xf numFmtId="10" fontId="36" fillId="3" borderId="0" xfId="0" applyNumberFormat="1" applyFont="1" applyFill="1" applyBorder="1" applyAlignment="1" applyProtection="1">
      <alignment/>
      <protection/>
    </xf>
    <xf numFmtId="10" fontId="36" fillId="2" borderId="0" xfId="0" applyNumberFormat="1" applyFont="1" applyFill="1" applyBorder="1" applyAlignment="1" applyProtection="1">
      <alignment/>
      <protection locked="0"/>
    </xf>
    <xf numFmtId="0" fontId="4" fillId="2" borderId="2" xfId="0" applyFont="1" applyFill="1" applyBorder="1" applyAlignment="1" applyProtection="1">
      <alignment/>
      <protection/>
    </xf>
    <xf numFmtId="0" fontId="4" fillId="2" borderId="7" xfId="0" applyFont="1" applyFill="1" applyBorder="1" applyAlignment="1" applyProtection="1">
      <alignment/>
      <protection/>
    </xf>
    <xf numFmtId="44" fontId="4" fillId="0" borderId="0" xfId="0" applyNumberFormat="1" applyFont="1" applyBorder="1" applyAlignment="1" applyProtection="1">
      <alignment/>
      <protection locked="0"/>
    </xf>
    <xf numFmtId="42" fontId="43" fillId="4" borderId="0" xfId="21" applyNumberFormat="1" applyFont="1" applyFill="1" applyBorder="1" applyAlignment="1" applyProtection="1">
      <alignment horizontal="left"/>
      <protection/>
    </xf>
    <xf numFmtId="42" fontId="29" fillId="4" borderId="0" xfId="0" applyNumberFormat="1" applyFont="1" applyFill="1" applyBorder="1" applyAlignment="1" applyProtection="1">
      <alignment/>
      <protection/>
    </xf>
    <xf numFmtId="42" fontId="31" fillId="4" borderId="0" xfId="0" applyNumberFormat="1" applyFont="1" applyFill="1" applyBorder="1" applyAlignment="1" applyProtection="1">
      <alignment/>
      <protection/>
    </xf>
    <xf numFmtId="10" fontId="0" fillId="2" borderId="0" xfId="0" applyNumberFormat="1" applyFont="1" applyFill="1" applyBorder="1" applyAlignment="1" applyProtection="1">
      <alignment horizontal="center"/>
      <protection locked="0"/>
    </xf>
    <xf numFmtId="10" fontId="0" fillId="3" borderId="0" xfId="0" applyNumberFormat="1" applyFont="1" applyFill="1" applyBorder="1" applyAlignment="1" applyProtection="1">
      <alignment horizontal="center"/>
      <protection/>
    </xf>
    <xf numFmtId="10" fontId="0" fillId="3" borderId="0" xfId="20" applyNumberFormat="1" applyFont="1" applyFill="1" applyBorder="1" applyAlignment="1" applyProtection="1">
      <alignment horizontal="center"/>
      <protection/>
    </xf>
    <xf numFmtId="181" fontId="11" fillId="3" borderId="0" xfId="0" applyNumberFormat="1" applyFont="1" applyFill="1" applyBorder="1" applyAlignment="1" applyProtection="1">
      <alignment horizontal="center"/>
      <protection/>
    </xf>
    <xf numFmtId="42" fontId="0" fillId="2" borderId="0" xfId="0" applyNumberFormat="1" applyFont="1" applyFill="1" applyBorder="1" applyAlignment="1" applyProtection="1">
      <alignment horizontal="left"/>
      <protection/>
    </xf>
    <xf numFmtId="1" fontId="12" fillId="4" borderId="0" xfId="0" applyNumberFormat="1" applyFont="1" applyFill="1" applyBorder="1" applyAlignment="1" applyProtection="1">
      <alignment horizontal="center"/>
      <protection/>
    </xf>
    <xf numFmtId="0" fontId="5" fillId="0" borderId="1" xfId="0" applyFont="1" applyFill="1" applyBorder="1" applyAlignment="1" applyProtection="1">
      <alignment/>
      <protection/>
    </xf>
    <xf numFmtId="0" fontId="5" fillId="0" borderId="1" xfId="0" applyFont="1" applyFill="1" applyBorder="1" applyAlignment="1" applyProtection="1">
      <alignment horizontal="left"/>
      <protection/>
    </xf>
    <xf numFmtId="0" fontId="5" fillId="0" borderId="1" xfId="0" applyFont="1" applyFill="1" applyBorder="1" applyAlignment="1" applyProtection="1">
      <alignment/>
      <protection/>
    </xf>
    <xf numFmtId="0" fontId="5" fillId="2" borderId="4" xfId="0" applyFont="1" applyFill="1" applyBorder="1" applyAlignment="1" applyProtection="1">
      <alignment horizontal="center"/>
      <protection/>
    </xf>
    <xf numFmtId="44" fontId="4" fillId="0" borderId="0" xfId="0" applyNumberFormat="1" applyFont="1" applyFill="1" applyBorder="1" applyAlignment="1" applyProtection="1">
      <alignment/>
      <protection locked="0"/>
    </xf>
    <xf numFmtId="0" fontId="35" fillId="4" borderId="0" xfId="0" applyFont="1" applyFill="1" applyBorder="1" applyAlignment="1" applyProtection="1">
      <alignment horizontal="right"/>
      <protection/>
    </xf>
    <xf numFmtId="10" fontId="36" fillId="4" borderId="0" xfId="0" applyNumberFormat="1" applyFont="1" applyFill="1" applyBorder="1" applyAlignment="1" applyProtection="1">
      <alignment horizontal="right"/>
      <protection/>
    </xf>
    <xf numFmtId="0" fontId="36" fillId="4" borderId="0" xfId="0" applyFont="1" applyFill="1" applyBorder="1" applyAlignment="1" applyProtection="1">
      <alignment horizontal="left"/>
      <protection/>
    </xf>
    <xf numFmtId="42" fontId="34" fillId="4" borderId="0" xfId="0" applyNumberFormat="1" applyFont="1" applyFill="1" applyBorder="1" applyAlignment="1" applyProtection="1">
      <alignment/>
      <protection/>
    </xf>
    <xf numFmtId="42" fontId="34" fillId="4" borderId="0" xfId="21" applyNumberFormat="1" applyFont="1" applyFill="1" applyBorder="1" applyAlignment="1" applyProtection="1">
      <alignment horizontal="left"/>
      <protection/>
    </xf>
    <xf numFmtId="2" fontId="0" fillId="3" borderId="6" xfId="0" applyNumberFormat="1" applyFont="1" applyFill="1" applyBorder="1" applyAlignment="1" applyProtection="1">
      <alignment horizontal="center"/>
      <protection/>
    </xf>
    <xf numFmtId="42" fontId="12" fillId="4" borderId="0" xfId="0" applyNumberFormat="1" applyFont="1" applyFill="1" applyBorder="1" applyAlignment="1" applyProtection="1">
      <alignment horizontal="right"/>
      <protection/>
    </xf>
    <xf numFmtId="1" fontId="12" fillId="4" borderId="0" xfId="0" applyNumberFormat="1" applyFont="1" applyFill="1" applyBorder="1" applyAlignment="1" applyProtection="1">
      <alignment horizontal="left"/>
      <protection locked="0"/>
    </xf>
    <xf numFmtId="10" fontId="0" fillId="4" borderId="0" xfId="0" applyNumberFormat="1" applyFont="1" applyFill="1" applyBorder="1" applyAlignment="1" applyProtection="1">
      <alignment horizontal="center"/>
      <protection/>
    </xf>
    <xf numFmtId="14" fontId="4" fillId="2" borderId="0" xfId="0" applyNumberFormat="1" applyFont="1" applyFill="1" applyBorder="1" applyAlignment="1" applyProtection="1">
      <alignment horizontal="center"/>
      <protection locked="0"/>
    </xf>
    <xf numFmtId="0" fontId="4" fillId="5" borderId="0" xfId="0" applyFont="1" applyFill="1" applyBorder="1" applyAlignment="1" applyProtection="1">
      <alignment horizontal="center"/>
      <protection locked="0"/>
    </xf>
    <xf numFmtId="44" fontId="4" fillId="2" borderId="0" xfId="0" applyNumberFormat="1" applyFont="1" applyFill="1" applyBorder="1" applyAlignment="1" applyProtection="1">
      <alignment horizontal="center"/>
      <protection locked="0"/>
    </xf>
    <xf numFmtId="44" fontId="4" fillId="5" borderId="0" xfId="0" applyNumberFormat="1" applyFont="1" applyFill="1" applyBorder="1" applyAlignment="1" applyProtection="1">
      <alignment horizontal="center"/>
      <protection locked="0"/>
    </xf>
    <xf numFmtId="42" fontId="4" fillId="5" borderId="0" xfId="0" applyNumberFormat="1" applyFont="1" applyFill="1" applyBorder="1" applyAlignment="1" applyProtection="1">
      <alignment horizontal="center"/>
      <protection locked="0"/>
    </xf>
    <xf numFmtId="44" fontId="4" fillId="4" borderId="0" xfId="0" applyNumberFormat="1" applyFont="1" applyFill="1" applyBorder="1" applyAlignment="1" applyProtection="1">
      <alignment/>
      <protection locked="0"/>
    </xf>
    <xf numFmtId="0" fontId="10" fillId="3" borderId="0" xfId="0" applyFont="1" applyFill="1" applyBorder="1" applyAlignment="1" applyProtection="1">
      <alignment horizontal="center"/>
      <protection/>
    </xf>
    <xf numFmtId="0" fontId="41" fillId="3" borderId="0" xfId="0" applyNumberFormat="1" applyFont="1" applyFill="1" applyBorder="1" applyAlignment="1" applyProtection="1">
      <alignment horizontal="center"/>
      <protection/>
    </xf>
    <xf numFmtId="0" fontId="40" fillId="3" borderId="0" xfId="0" applyFont="1" applyFill="1" applyBorder="1" applyAlignment="1" applyProtection="1">
      <alignment horizontal="center"/>
      <protection/>
    </xf>
    <xf numFmtId="0" fontId="41" fillId="3" borderId="0" xfId="0" applyFont="1" applyFill="1" applyBorder="1" applyAlignment="1" applyProtection="1">
      <alignment horizontal="center"/>
      <protection/>
    </xf>
    <xf numFmtId="0" fontId="40" fillId="0" borderId="0" xfId="0" applyFont="1" applyBorder="1" applyAlignment="1" applyProtection="1">
      <alignment horizontal="center"/>
      <protection/>
    </xf>
    <xf numFmtId="0" fontId="5"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4" fillId="0" borderId="0" xfId="0" applyFont="1" applyBorder="1" applyAlignment="1" applyProtection="1">
      <alignment/>
      <protection/>
    </xf>
    <xf numFmtId="0" fontId="5" fillId="3" borderId="0" xfId="0" applyNumberFormat="1" applyFont="1" applyFill="1" applyBorder="1" applyAlignment="1" applyProtection="1">
      <alignment horizontal="center"/>
      <protection/>
    </xf>
    <xf numFmtId="0" fontId="4" fillId="3" borderId="0" xfId="0" applyFont="1" applyFill="1" applyBorder="1" applyAlignment="1" applyProtection="1">
      <alignment/>
      <protection/>
    </xf>
  </cellXfs>
  <cellStyles count="9">
    <cellStyle name="Normal" xfId="0"/>
    <cellStyle name="Euro" xfId="15"/>
    <cellStyle name="Followed Hyperlink" xfId="16"/>
    <cellStyle name="Hyperlink"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Desinvesteringen </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4"/>
              <c:pt idx="0">
                <c:v>2007</c:v>
              </c:pt>
              <c:pt idx="1">
                <c:v>2008</c:v>
              </c:pt>
              <c:pt idx="2">
                <c:v>2009</c:v>
              </c:pt>
              <c:pt idx="3">
                <c:v>2010</c:v>
              </c:pt>
            </c:numLit>
          </c:cat>
          <c:val>
            <c:numLit>
              <c:ptCount val="4"/>
              <c:pt idx="0">
                <c:v>0</c:v>
              </c:pt>
              <c:pt idx="1">
                <c:v>0</c:v>
              </c:pt>
              <c:pt idx="2">
                <c:v>0</c:v>
              </c:pt>
              <c:pt idx="3">
                <c:v>0</c:v>
              </c:pt>
            </c:numLit>
          </c:val>
        </c:ser>
        <c:axId val="60437495"/>
        <c:axId val="7066544"/>
      </c:barChart>
      <c:catAx>
        <c:axId val="60437495"/>
        <c:scaling>
          <c:orientation val="minMax"/>
        </c:scaling>
        <c:axPos val="b"/>
        <c:delete val="0"/>
        <c:numFmt formatCode="General" sourceLinked="1"/>
        <c:majorTickMark val="out"/>
        <c:minorTickMark val="none"/>
        <c:tickLblPos val="nextTo"/>
        <c:crossAx val="7066544"/>
        <c:crosses val="autoZero"/>
        <c:auto val="1"/>
        <c:lblOffset val="100"/>
        <c:tickLblSkip val="2"/>
        <c:tickMarkSkip val="2"/>
        <c:noMultiLvlLbl val="0"/>
      </c:catAx>
      <c:valAx>
        <c:axId val="7066544"/>
        <c:scaling>
          <c:orientation val="minMax"/>
        </c:scaling>
        <c:axPos val="l"/>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60437495"/>
        <c:crossesAt val="1"/>
        <c:crossBetween val="between"/>
        <c:dispUnits/>
      </c:valAx>
      <c:spPr>
        <a:gradFill rotWithShape="1">
          <a:gsLst>
            <a:gs pos="0">
              <a:srgbClr val="FFFFFF"/>
            </a:gs>
            <a:gs pos="100000">
              <a:srgbClr val="C0C0C0"/>
            </a:gs>
          </a:gsLst>
          <a:lin ang="5400000" scaled="1"/>
        </a:gra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Afschrijvingen (totaal)</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4"/>
              <c:pt idx="0">
                <c:v>2007</c:v>
              </c:pt>
              <c:pt idx="1">
                <c:v>2008</c:v>
              </c:pt>
              <c:pt idx="2">
                <c:v>2009</c:v>
              </c:pt>
              <c:pt idx="3">
                <c:v>2010</c:v>
              </c:pt>
            </c:numLit>
          </c:cat>
          <c:val>
            <c:numLit>
              <c:ptCount val="4"/>
              <c:pt idx="0">
                <c:v>300</c:v>
              </c:pt>
              <c:pt idx="1">
                <c:v>300</c:v>
              </c:pt>
              <c:pt idx="2">
                <c:v>300</c:v>
              </c:pt>
              <c:pt idx="3">
                <c:v>300</c:v>
              </c:pt>
            </c:numLit>
          </c:val>
        </c:ser>
        <c:axId val="63598897"/>
        <c:axId val="35519162"/>
      </c:barChart>
      <c:catAx>
        <c:axId val="63598897"/>
        <c:scaling>
          <c:orientation val="minMax"/>
        </c:scaling>
        <c:axPos val="b"/>
        <c:delete val="0"/>
        <c:numFmt formatCode="General" sourceLinked="1"/>
        <c:majorTickMark val="out"/>
        <c:minorTickMark val="none"/>
        <c:tickLblPos val="nextTo"/>
        <c:crossAx val="35519162"/>
        <c:crosses val="autoZero"/>
        <c:auto val="1"/>
        <c:lblOffset val="100"/>
        <c:tickLblSkip val="2"/>
        <c:tickMarkSkip val="2"/>
        <c:noMultiLvlLbl val="0"/>
      </c:catAx>
      <c:valAx>
        <c:axId val="35519162"/>
        <c:scaling>
          <c:orientation val="minMax"/>
        </c:scaling>
        <c:axPos val="l"/>
        <c:delete val="0"/>
        <c:numFmt formatCode="General" sourceLinked="1"/>
        <c:majorTickMark val="out"/>
        <c:minorTickMark val="none"/>
        <c:tickLblPos val="nextTo"/>
        <c:txPr>
          <a:bodyPr/>
          <a:lstStyle/>
          <a:p>
            <a:pPr>
              <a:defRPr lang="en-US" cap="none" sz="300" b="0" i="0" u="none" baseline="0">
                <a:latin typeface="Arial"/>
                <a:ea typeface="Arial"/>
                <a:cs typeface="Arial"/>
              </a:defRPr>
            </a:pPr>
          </a:p>
        </c:txPr>
        <c:crossAx val="63598897"/>
        <c:crossesAt val="1"/>
        <c:crossBetween val="between"/>
        <c:dispUnits/>
      </c:valAx>
      <c:spPr>
        <a:gradFill rotWithShape="1">
          <a:gsLst>
            <a:gs pos="0">
              <a:srgbClr val="FFFFFF"/>
            </a:gs>
            <a:gs pos="100000">
              <a:srgbClr val="C0C0C0"/>
            </a:gs>
          </a:gsLst>
          <a:lin ang="5400000" scaled="1"/>
        </a:gra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Waarde materiële vaste activa
</a:t>
            </a:r>
            <a:r>
              <a:rPr lang="en-US" cap="none" sz="125" b="0" i="1" u="none" baseline="0">
                <a:latin typeface="Arial"/>
                <a:ea typeface="Arial"/>
                <a:cs typeface="Arial"/>
              </a:rPr>
              <a:t>(per 31-12)</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4"/>
              <c:pt idx="0">
                <c:v>2007</c:v>
              </c:pt>
              <c:pt idx="1">
                <c:v>2008</c:v>
              </c:pt>
              <c:pt idx="2">
                <c:v>2009</c:v>
              </c:pt>
              <c:pt idx="3">
                <c:v>2010</c:v>
              </c:pt>
            </c:numLit>
          </c:cat>
          <c:val>
            <c:numLit>
              <c:ptCount val="4"/>
              <c:pt idx="0">
                <c:v>11700</c:v>
              </c:pt>
              <c:pt idx="1">
                <c:v>11400</c:v>
              </c:pt>
              <c:pt idx="2">
                <c:v>11100</c:v>
              </c:pt>
              <c:pt idx="3">
                <c:v>10800</c:v>
              </c:pt>
            </c:numLit>
          </c:val>
        </c:ser>
        <c:axId val="51237003"/>
        <c:axId val="58479844"/>
      </c:barChart>
      <c:catAx>
        <c:axId val="51237003"/>
        <c:scaling>
          <c:orientation val="minMax"/>
        </c:scaling>
        <c:axPos val="b"/>
        <c:delete val="0"/>
        <c:numFmt formatCode="General" sourceLinked="1"/>
        <c:majorTickMark val="out"/>
        <c:minorTickMark val="none"/>
        <c:tickLblPos val="nextTo"/>
        <c:crossAx val="58479844"/>
        <c:crosses val="autoZero"/>
        <c:auto val="1"/>
        <c:lblOffset val="100"/>
        <c:tickLblSkip val="2"/>
        <c:tickMarkSkip val="2"/>
        <c:noMultiLvlLbl val="0"/>
      </c:catAx>
      <c:valAx>
        <c:axId val="58479844"/>
        <c:scaling>
          <c:orientation val="minMax"/>
        </c:scaling>
        <c:axPos val="l"/>
        <c:delete val="0"/>
        <c:numFmt formatCode="General" sourceLinked="1"/>
        <c:majorTickMark val="out"/>
        <c:minorTickMark val="none"/>
        <c:tickLblPos val="nextTo"/>
        <c:txPr>
          <a:bodyPr/>
          <a:lstStyle/>
          <a:p>
            <a:pPr>
              <a:defRPr lang="en-US" cap="none" sz="150" b="0" i="0" u="none" baseline="0">
                <a:latin typeface="Arial"/>
                <a:ea typeface="Arial"/>
                <a:cs typeface="Arial"/>
              </a:defRPr>
            </a:pPr>
          </a:p>
        </c:txPr>
        <c:crossAx val="51237003"/>
        <c:crossesAt val="1"/>
        <c:crossBetween val="between"/>
        <c:dispUnits/>
      </c:valAx>
      <c:spPr>
        <a:gradFill rotWithShape="1">
          <a:gsLst>
            <a:gs pos="0">
              <a:srgbClr val="FFFFFF"/>
            </a:gs>
            <a:gs pos="100000">
              <a:srgbClr val="C0C0C0"/>
            </a:gs>
          </a:gsLst>
          <a:lin ang="5400000" scaled="1"/>
        </a:gra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952500</xdr:colOff>
      <xdr:row>1</xdr:row>
      <xdr:rowOff>114300</xdr:rowOff>
    </xdr:from>
    <xdr:to>
      <xdr:col>12</xdr:col>
      <xdr:colOff>28575</xdr:colOff>
      <xdr:row>4</xdr:row>
      <xdr:rowOff>57150</xdr:rowOff>
    </xdr:to>
    <xdr:pic>
      <xdr:nvPicPr>
        <xdr:cNvPr id="1" name="Picture 179"/>
        <xdr:cNvPicPr preferRelativeResize="1">
          <a:picLocks noChangeAspect="1"/>
        </xdr:cNvPicPr>
      </xdr:nvPicPr>
      <xdr:blipFill>
        <a:blip r:embed="rId1"/>
        <a:stretch>
          <a:fillRect/>
        </a:stretch>
      </xdr:blipFill>
      <xdr:spPr>
        <a:xfrm>
          <a:off x="8534400" y="276225"/>
          <a:ext cx="1504950" cy="49530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72</xdr:row>
      <xdr:rowOff>0</xdr:rowOff>
    </xdr:from>
    <xdr:to>
      <xdr:col>10</xdr:col>
      <xdr:colOff>0</xdr:colOff>
      <xdr:row>72</xdr:row>
      <xdr:rowOff>0</xdr:rowOff>
    </xdr:to>
    <xdr:graphicFrame>
      <xdr:nvGraphicFramePr>
        <xdr:cNvPr id="1" name="Chart 1"/>
        <xdr:cNvGraphicFramePr/>
      </xdr:nvGraphicFramePr>
      <xdr:xfrm>
        <a:off x="8972550" y="11039475"/>
        <a:ext cx="619125" cy="0"/>
      </xdr:xfrm>
      <a:graphic>
        <a:graphicData uri="http://schemas.openxmlformats.org/drawingml/2006/chart">
          <c:chart xmlns:c="http://schemas.openxmlformats.org/drawingml/2006/chart" r:id="rId1"/>
        </a:graphicData>
      </a:graphic>
    </xdr:graphicFrame>
    <xdr:clientData/>
  </xdr:twoCellAnchor>
  <xdr:twoCellAnchor>
    <xdr:from>
      <xdr:col>3</xdr:col>
      <xdr:colOff>104775</xdr:colOff>
      <xdr:row>72</xdr:row>
      <xdr:rowOff>0</xdr:rowOff>
    </xdr:from>
    <xdr:to>
      <xdr:col>9</xdr:col>
      <xdr:colOff>104775</xdr:colOff>
      <xdr:row>72</xdr:row>
      <xdr:rowOff>0</xdr:rowOff>
    </xdr:to>
    <xdr:graphicFrame>
      <xdr:nvGraphicFramePr>
        <xdr:cNvPr id="2" name="Chart 2"/>
        <xdr:cNvGraphicFramePr/>
      </xdr:nvGraphicFramePr>
      <xdr:xfrm>
        <a:off x="847725" y="11039475"/>
        <a:ext cx="7724775" cy="0"/>
      </xdr:xfrm>
      <a:graphic>
        <a:graphicData uri="http://schemas.openxmlformats.org/drawingml/2006/chart">
          <c:chart xmlns:c="http://schemas.openxmlformats.org/drawingml/2006/chart" r:id="rId2"/>
        </a:graphicData>
      </a:graphic>
    </xdr:graphicFrame>
    <xdr:clientData/>
  </xdr:twoCellAnchor>
  <xdr:twoCellAnchor>
    <xdr:from>
      <xdr:col>9</xdr:col>
      <xdr:colOff>504825</xdr:colOff>
      <xdr:row>72</xdr:row>
      <xdr:rowOff>0</xdr:rowOff>
    </xdr:from>
    <xdr:to>
      <xdr:col>10</xdr:col>
      <xdr:colOff>0</xdr:colOff>
      <xdr:row>72</xdr:row>
      <xdr:rowOff>0</xdr:rowOff>
    </xdr:to>
    <xdr:graphicFrame>
      <xdr:nvGraphicFramePr>
        <xdr:cNvPr id="3" name="Chart 3"/>
        <xdr:cNvGraphicFramePr/>
      </xdr:nvGraphicFramePr>
      <xdr:xfrm>
        <a:off x="8972550" y="11039475"/>
        <a:ext cx="619125" cy="0"/>
      </xdr:xfrm>
      <a:graphic>
        <a:graphicData uri="http://schemas.openxmlformats.org/drawingml/2006/chart">
          <c:chart xmlns:c="http://schemas.openxmlformats.org/drawingml/2006/chart" r:id="rId3"/>
        </a:graphicData>
      </a:graphic>
    </xdr:graphicFrame>
    <xdr:clientData/>
  </xdr:twoCellAnchor>
  <xdr:twoCellAnchor>
    <xdr:from>
      <xdr:col>13</xdr:col>
      <xdr:colOff>876300</xdr:colOff>
      <xdr:row>1</xdr:row>
      <xdr:rowOff>66675</xdr:rowOff>
    </xdr:from>
    <xdr:to>
      <xdr:col>15</xdr:col>
      <xdr:colOff>133350</xdr:colOff>
      <xdr:row>4</xdr:row>
      <xdr:rowOff>9525</xdr:rowOff>
    </xdr:to>
    <xdr:pic>
      <xdr:nvPicPr>
        <xdr:cNvPr id="4" name="Picture 21"/>
        <xdr:cNvPicPr preferRelativeResize="1">
          <a:picLocks noChangeAspect="1"/>
        </xdr:cNvPicPr>
      </xdr:nvPicPr>
      <xdr:blipFill>
        <a:blip r:embed="rId4"/>
        <a:stretch>
          <a:fillRect/>
        </a:stretch>
      </xdr:blipFill>
      <xdr:spPr>
        <a:xfrm>
          <a:off x="13839825" y="219075"/>
          <a:ext cx="1504950" cy="466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1009650</xdr:colOff>
      <xdr:row>1</xdr:row>
      <xdr:rowOff>57150</xdr:rowOff>
    </xdr:from>
    <xdr:to>
      <xdr:col>10</xdr:col>
      <xdr:colOff>57150</xdr:colOff>
      <xdr:row>4</xdr:row>
      <xdr:rowOff>0</xdr:rowOff>
    </xdr:to>
    <xdr:pic>
      <xdr:nvPicPr>
        <xdr:cNvPr id="1" name="Picture 4"/>
        <xdr:cNvPicPr preferRelativeResize="1">
          <a:picLocks noChangeAspect="1"/>
        </xdr:cNvPicPr>
      </xdr:nvPicPr>
      <xdr:blipFill>
        <a:blip r:embed="rId1"/>
        <a:stretch>
          <a:fillRect/>
        </a:stretch>
      </xdr:blipFill>
      <xdr:spPr>
        <a:xfrm>
          <a:off x="7229475" y="219075"/>
          <a:ext cx="150495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885825</xdr:colOff>
      <xdr:row>1</xdr:row>
      <xdr:rowOff>66675</xdr:rowOff>
    </xdr:from>
    <xdr:to>
      <xdr:col>11</xdr:col>
      <xdr:colOff>142875</xdr:colOff>
      <xdr:row>4</xdr:row>
      <xdr:rowOff>0</xdr:rowOff>
    </xdr:to>
    <xdr:pic>
      <xdr:nvPicPr>
        <xdr:cNvPr id="1" name="Picture 1"/>
        <xdr:cNvPicPr preferRelativeResize="1">
          <a:picLocks noChangeAspect="1"/>
        </xdr:cNvPicPr>
      </xdr:nvPicPr>
      <xdr:blipFill>
        <a:blip r:embed="rId1"/>
        <a:stretch>
          <a:fillRect/>
        </a:stretch>
      </xdr:blipFill>
      <xdr:spPr>
        <a:xfrm>
          <a:off x="8334375" y="228600"/>
          <a:ext cx="150495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990600</xdr:colOff>
      <xdr:row>1</xdr:row>
      <xdr:rowOff>57150</xdr:rowOff>
    </xdr:from>
    <xdr:to>
      <xdr:col>11</xdr:col>
      <xdr:colOff>133350</xdr:colOff>
      <xdr:row>4</xdr:row>
      <xdr:rowOff>0</xdr:rowOff>
    </xdr:to>
    <xdr:pic>
      <xdr:nvPicPr>
        <xdr:cNvPr id="1" name="Picture 8"/>
        <xdr:cNvPicPr preferRelativeResize="1">
          <a:picLocks noChangeAspect="1"/>
        </xdr:cNvPicPr>
      </xdr:nvPicPr>
      <xdr:blipFill>
        <a:blip r:embed="rId1"/>
        <a:stretch>
          <a:fillRect/>
        </a:stretch>
      </xdr:blipFill>
      <xdr:spPr>
        <a:xfrm>
          <a:off x="8334375" y="219075"/>
          <a:ext cx="150495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904875</xdr:colOff>
      <xdr:row>1</xdr:row>
      <xdr:rowOff>66675</xdr:rowOff>
    </xdr:from>
    <xdr:to>
      <xdr:col>9</xdr:col>
      <xdr:colOff>161925</xdr:colOff>
      <xdr:row>4</xdr:row>
      <xdr:rowOff>9525</xdr:rowOff>
    </xdr:to>
    <xdr:pic>
      <xdr:nvPicPr>
        <xdr:cNvPr id="1" name="Picture 7"/>
        <xdr:cNvPicPr preferRelativeResize="1">
          <a:picLocks noChangeAspect="1"/>
        </xdr:cNvPicPr>
      </xdr:nvPicPr>
      <xdr:blipFill>
        <a:blip r:embed="rId1"/>
        <a:stretch>
          <a:fillRect/>
        </a:stretch>
      </xdr:blipFill>
      <xdr:spPr>
        <a:xfrm>
          <a:off x="7124700" y="238125"/>
          <a:ext cx="1504950"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1</xdr:row>
      <xdr:rowOff>66675</xdr:rowOff>
    </xdr:from>
    <xdr:to>
      <xdr:col>18</xdr:col>
      <xdr:colOff>114300</xdr:colOff>
      <xdr:row>4</xdr:row>
      <xdr:rowOff>9525</xdr:rowOff>
    </xdr:to>
    <xdr:pic>
      <xdr:nvPicPr>
        <xdr:cNvPr id="1" name="Picture 30"/>
        <xdr:cNvPicPr preferRelativeResize="1">
          <a:picLocks noChangeAspect="1"/>
        </xdr:cNvPicPr>
      </xdr:nvPicPr>
      <xdr:blipFill>
        <a:blip r:embed="rId1"/>
        <a:stretch>
          <a:fillRect/>
        </a:stretch>
      </xdr:blipFill>
      <xdr:spPr>
        <a:xfrm>
          <a:off x="10467975" y="228600"/>
          <a:ext cx="150495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266700</xdr:colOff>
      <xdr:row>1</xdr:row>
      <xdr:rowOff>57150</xdr:rowOff>
    </xdr:from>
    <xdr:to>
      <xdr:col>17</xdr:col>
      <xdr:colOff>647700</xdr:colOff>
      <xdr:row>4</xdr:row>
      <xdr:rowOff>0</xdr:rowOff>
    </xdr:to>
    <xdr:pic>
      <xdr:nvPicPr>
        <xdr:cNvPr id="1" name="Picture 49"/>
        <xdr:cNvPicPr preferRelativeResize="1">
          <a:picLocks noChangeAspect="1"/>
        </xdr:cNvPicPr>
      </xdr:nvPicPr>
      <xdr:blipFill>
        <a:blip r:embed="rId1"/>
        <a:stretch>
          <a:fillRect/>
        </a:stretch>
      </xdr:blipFill>
      <xdr:spPr>
        <a:xfrm>
          <a:off x="13344525" y="219075"/>
          <a:ext cx="150495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1676400</xdr:colOff>
      <xdr:row>1</xdr:row>
      <xdr:rowOff>66675</xdr:rowOff>
    </xdr:from>
    <xdr:to>
      <xdr:col>22</xdr:col>
      <xdr:colOff>133350</xdr:colOff>
      <xdr:row>4</xdr:row>
      <xdr:rowOff>9525</xdr:rowOff>
    </xdr:to>
    <xdr:pic>
      <xdr:nvPicPr>
        <xdr:cNvPr id="1" name="Picture 29"/>
        <xdr:cNvPicPr preferRelativeResize="1">
          <a:picLocks noChangeAspect="1"/>
        </xdr:cNvPicPr>
      </xdr:nvPicPr>
      <xdr:blipFill>
        <a:blip r:embed="rId1"/>
        <a:stretch>
          <a:fillRect/>
        </a:stretch>
      </xdr:blipFill>
      <xdr:spPr>
        <a:xfrm>
          <a:off x="14668500" y="228600"/>
          <a:ext cx="150495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1676400</xdr:colOff>
      <xdr:row>1</xdr:row>
      <xdr:rowOff>66675</xdr:rowOff>
    </xdr:from>
    <xdr:to>
      <xdr:col>22</xdr:col>
      <xdr:colOff>133350</xdr:colOff>
      <xdr:row>4</xdr:row>
      <xdr:rowOff>9525</xdr:rowOff>
    </xdr:to>
    <xdr:pic>
      <xdr:nvPicPr>
        <xdr:cNvPr id="1" name="Picture 2"/>
        <xdr:cNvPicPr preferRelativeResize="1">
          <a:picLocks noChangeAspect="1"/>
        </xdr:cNvPicPr>
      </xdr:nvPicPr>
      <xdr:blipFill>
        <a:blip r:embed="rId1"/>
        <a:stretch>
          <a:fillRect/>
        </a:stretch>
      </xdr:blipFill>
      <xdr:spPr>
        <a:xfrm>
          <a:off x="14668500" y="228600"/>
          <a:ext cx="1504950"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247650</xdr:colOff>
      <xdr:row>1</xdr:row>
      <xdr:rowOff>66675</xdr:rowOff>
    </xdr:from>
    <xdr:to>
      <xdr:col>44</xdr:col>
      <xdr:colOff>161925</xdr:colOff>
      <xdr:row>4</xdr:row>
      <xdr:rowOff>9525</xdr:rowOff>
    </xdr:to>
    <xdr:pic>
      <xdr:nvPicPr>
        <xdr:cNvPr id="1" name="Picture 3"/>
        <xdr:cNvPicPr preferRelativeResize="1">
          <a:picLocks noChangeAspect="1"/>
        </xdr:cNvPicPr>
      </xdr:nvPicPr>
      <xdr:blipFill>
        <a:blip r:embed="rId1"/>
        <a:stretch>
          <a:fillRect/>
        </a:stretch>
      </xdr:blipFill>
      <xdr:spPr>
        <a:xfrm>
          <a:off x="14354175" y="228600"/>
          <a:ext cx="150495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990600</xdr:colOff>
      <xdr:row>1</xdr:row>
      <xdr:rowOff>76200</xdr:rowOff>
    </xdr:from>
    <xdr:to>
      <xdr:col>13</xdr:col>
      <xdr:colOff>76200</xdr:colOff>
      <xdr:row>4</xdr:row>
      <xdr:rowOff>19050</xdr:rowOff>
    </xdr:to>
    <xdr:pic>
      <xdr:nvPicPr>
        <xdr:cNvPr id="1" name="Picture 4"/>
        <xdr:cNvPicPr preferRelativeResize="1">
          <a:picLocks noChangeAspect="1"/>
        </xdr:cNvPicPr>
      </xdr:nvPicPr>
      <xdr:blipFill>
        <a:blip r:embed="rId1"/>
        <a:stretch>
          <a:fillRect/>
        </a:stretch>
      </xdr:blipFill>
      <xdr:spPr>
        <a:xfrm>
          <a:off x="9229725" y="238125"/>
          <a:ext cx="150495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113</xdr:row>
      <xdr:rowOff>0</xdr:rowOff>
    </xdr:from>
    <xdr:to>
      <xdr:col>11</xdr:col>
      <xdr:colOff>0</xdr:colOff>
      <xdr:row>113</xdr:row>
      <xdr:rowOff>0</xdr:rowOff>
    </xdr:to>
    <xdr:pic>
      <xdr:nvPicPr>
        <xdr:cNvPr id="1" name="Picture 37"/>
        <xdr:cNvPicPr preferRelativeResize="1">
          <a:picLocks noChangeAspect="1"/>
        </xdr:cNvPicPr>
      </xdr:nvPicPr>
      <xdr:blipFill>
        <a:blip r:embed="rId1"/>
        <a:stretch>
          <a:fillRect/>
        </a:stretch>
      </xdr:blipFill>
      <xdr:spPr>
        <a:xfrm>
          <a:off x="6467475" y="17402175"/>
          <a:ext cx="2695575" cy="0"/>
        </a:xfrm>
        <a:prstGeom prst="rect">
          <a:avLst/>
        </a:prstGeom>
        <a:noFill/>
        <a:ln w="9525" cmpd="sng">
          <a:noFill/>
        </a:ln>
      </xdr:spPr>
    </xdr:pic>
    <xdr:clientData/>
  </xdr:twoCellAnchor>
  <xdr:twoCellAnchor>
    <xdr:from>
      <xdr:col>8</xdr:col>
      <xdr:colOff>676275</xdr:colOff>
      <xdr:row>223</xdr:row>
      <xdr:rowOff>0</xdr:rowOff>
    </xdr:from>
    <xdr:to>
      <xdr:col>10</xdr:col>
      <xdr:colOff>171450</xdr:colOff>
      <xdr:row>223</xdr:row>
      <xdr:rowOff>0</xdr:rowOff>
    </xdr:to>
    <xdr:pic>
      <xdr:nvPicPr>
        <xdr:cNvPr id="2" name="Picture 41"/>
        <xdr:cNvPicPr preferRelativeResize="1">
          <a:picLocks noChangeAspect="1"/>
        </xdr:cNvPicPr>
      </xdr:nvPicPr>
      <xdr:blipFill>
        <a:blip r:embed="rId1"/>
        <a:stretch>
          <a:fillRect/>
        </a:stretch>
      </xdr:blipFill>
      <xdr:spPr>
        <a:xfrm>
          <a:off x="6467475" y="35290125"/>
          <a:ext cx="1743075" cy="0"/>
        </a:xfrm>
        <a:prstGeom prst="rect">
          <a:avLst/>
        </a:prstGeom>
        <a:noFill/>
        <a:ln w="9525" cmpd="sng">
          <a:noFill/>
        </a:ln>
      </xdr:spPr>
    </xdr:pic>
    <xdr:clientData/>
  </xdr:twoCellAnchor>
  <xdr:twoCellAnchor>
    <xdr:from>
      <xdr:col>10</xdr:col>
      <xdr:colOff>990600</xdr:colOff>
      <xdr:row>1</xdr:row>
      <xdr:rowOff>85725</xdr:rowOff>
    </xdr:from>
    <xdr:to>
      <xdr:col>13</xdr:col>
      <xdr:colOff>66675</xdr:colOff>
      <xdr:row>4</xdr:row>
      <xdr:rowOff>28575</xdr:rowOff>
    </xdr:to>
    <xdr:pic>
      <xdr:nvPicPr>
        <xdr:cNvPr id="3" name="Picture 47"/>
        <xdr:cNvPicPr preferRelativeResize="1">
          <a:picLocks noChangeAspect="1"/>
        </xdr:cNvPicPr>
      </xdr:nvPicPr>
      <xdr:blipFill>
        <a:blip r:embed="rId1"/>
        <a:stretch>
          <a:fillRect/>
        </a:stretch>
      </xdr:blipFill>
      <xdr:spPr>
        <a:xfrm>
          <a:off x="9029700" y="257175"/>
          <a:ext cx="150495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904875</xdr:colOff>
      <xdr:row>1</xdr:row>
      <xdr:rowOff>66675</xdr:rowOff>
    </xdr:from>
    <xdr:to>
      <xdr:col>15</xdr:col>
      <xdr:colOff>161925</xdr:colOff>
      <xdr:row>4</xdr:row>
      <xdr:rowOff>9525</xdr:rowOff>
    </xdr:to>
    <xdr:pic>
      <xdr:nvPicPr>
        <xdr:cNvPr id="1" name="Picture 1"/>
        <xdr:cNvPicPr preferRelativeResize="1">
          <a:picLocks noChangeAspect="1"/>
        </xdr:cNvPicPr>
      </xdr:nvPicPr>
      <xdr:blipFill>
        <a:blip r:embed="rId1"/>
        <a:stretch>
          <a:fillRect/>
        </a:stretch>
      </xdr:blipFill>
      <xdr:spPr>
        <a:xfrm>
          <a:off x="13868400" y="228600"/>
          <a:ext cx="150495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619125</xdr:colOff>
      <xdr:row>1</xdr:row>
      <xdr:rowOff>66675</xdr:rowOff>
    </xdr:from>
    <xdr:to>
      <xdr:col>24</xdr:col>
      <xdr:colOff>161925</xdr:colOff>
      <xdr:row>4</xdr:row>
      <xdr:rowOff>9525</xdr:rowOff>
    </xdr:to>
    <xdr:pic>
      <xdr:nvPicPr>
        <xdr:cNvPr id="1" name="Picture 3"/>
        <xdr:cNvPicPr preferRelativeResize="1">
          <a:picLocks noChangeAspect="1"/>
        </xdr:cNvPicPr>
      </xdr:nvPicPr>
      <xdr:blipFill>
        <a:blip r:embed="rId1"/>
        <a:stretch>
          <a:fillRect/>
        </a:stretch>
      </xdr:blipFill>
      <xdr:spPr>
        <a:xfrm>
          <a:off x="19516725" y="238125"/>
          <a:ext cx="15049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L202"/>
  <sheetViews>
    <sheetView showGridLines="0" tabSelected="1" workbookViewId="0" topLeftCell="A1">
      <selection activeCell="B2" sqref="B2"/>
    </sheetView>
  </sheetViews>
  <sheetFormatPr defaultColWidth="9.140625" defaultRowHeight="12.75"/>
  <cols>
    <col min="1" max="1" width="5.7109375" style="0" customWidth="1"/>
    <col min="2" max="2" width="2.7109375" style="0" customWidth="1"/>
    <col min="16" max="16" width="3.00390625" style="0" customWidth="1"/>
  </cols>
  <sheetData>
    <row r="3" spans="3:12" ht="15">
      <c r="C3" s="370" t="s">
        <v>596</v>
      </c>
      <c r="L3" s="377" t="s">
        <v>597</v>
      </c>
    </row>
    <row r="4" ht="12.75">
      <c r="C4" s="372"/>
    </row>
    <row r="5" ht="12.75">
      <c r="C5" s="371"/>
    </row>
    <row r="6" spans="3:8" ht="12.75">
      <c r="C6" t="s">
        <v>414</v>
      </c>
      <c r="G6" s="378" t="s">
        <v>456</v>
      </c>
      <c r="H6" t="s">
        <v>457</v>
      </c>
    </row>
    <row r="7" ht="12.75">
      <c r="C7" t="s">
        <v>415</v>
      </c>
    </row>
    <row r="9" ht="12.75">
      <c r="C9" t="s">
        <v>542</v>
      </c>
    </row>
    <row r="10" ht="12.75">
      <c r="C10" t="s">
        <v>650</v>
      </c>
    </row>
    <row r="11" ht="12.75">
      <c r="C11" s="372" t="s">
        <v>651</v>
      </c>
    </row>
    <row r="12" ht="12.75">
      <c r="C12" s="372" t="s">
        <v>652</v>
      </c>
    </row>
    <row r="13" ht="12.75">
      <c r="C13" s="372" t="s">
        <v>543</v>
      </c>
    </row>
    <row r="14" ht="12.75">
      <c r="C14" s="372" t="s">
        <v>544</v>
      </c>
    </row>
    <row r="15" ht="12.75">
      <c r="C15" s="372" t="s">
        <v>653</v>
      </c>
    </row>
    <row r="16" ht="12.75">
      <c r="C16" s="372" t="s">
        <v>654</v>
      </c>
    </row>
    <row r="17" ht="12.75">
      <c r="C17" s="372" t="s">
        <v>459</v>
      </c>
    </row>
    <row r="18" ht="12.75">
      <c r="C18" s="372"/>
    </row>
    <row r="19" ht="12.75">
      <c r="C19" t="s">
        <v>416</v>
      </c>
    </row>
    <row r="20" ht="12.75">
      <c r="C20" t="s">
        <v>417</v>
      </c>
    </row>
    <row r="21" ht="12.75">
      <c r="C21" t="s">
        <v>460</v>
      </c>
    </row>
    <row r="23" ht="12.75">
      <c r="C23" t="s">
        <v>461</v>
      </c>
    </row>
    <row r="25" ht="12.75">
      <c r="C25" s="371" t="s">
        <v>462</v>
      </c>
    </row>
    <row r="26" ht="12.75">
      <c r="C26" s="371"/>
    </row>
    <row r="27" ht="12.75">
      <c r="C27" t="s">
        <v>418</v>
      </c>
    </row>
    <row r="28" ht="12.75">
      <c r="C28" t="s">
        <v>463</v>
      </c>
    </row>
    <row r="29" ht="12.75">
      <c r="C29" t="s">
        <v>464</v>
      </c>
    </row>
    <row r="30" ht="12.75">
      <c r="C30" t="s">
        <v>465</v>
      </c>
    </row>
    <row r="32" ht="12.75">
      <c r="C32" t="s">
        <v>667</v>
      </c>
    </row>
    <row r="33" ht="12.75">
      <c r="C33" t="s">
        <v>668</v>
      </c>
    </row>
    <row r="34" ht="12.75">
      <c r="C34" t="s">
        <v>669</v>
      </c>
    </row>
    <row r="35" ht="12.75">
      <c r="C35" t="s">
        <v>670</v>
      </c>
    </row>
    <row r="36" ht="12.75">
      <c r="C36" t="s">
        <v>671</v>
      </c>
    </row>
    <row r="37" ht="12.75">
      <c r="C37" s="373"/>
    </row>
    <row r="38" ht="12.75">
      <c r="C38" t="s">
        <v>466</v>
      </c>
    </row>
    <row r="39" ht="12.75">
      <c r="C39" t="s">
        <v>655</v>
      </c>
    </row>
    <row r="40" ht="12.75">
      <c r="C40" t="s">
        <v>656</v>
      </c>
    </row>
    <row r="41" ht="12.75">
      <c r="C41" t="s">
        <v>657</v>
      </c>
    </row>
    <row r="42" ht="12.75">
      <c r="C42" t="s">
        <v>658</v>
      </c>
    </row>
    <row r="44" ht="12.75">
      <c r="C44" t="s">
        <v>660</v>
      </c>
    </row>
    <row r="45" ht="12.75">
      <c r="C45" t="s">
        <v>661</v>
      </c>
    </row>
    <row r="46" ht="12.75">
      <c r="C46" s="373" t="s">
        <v>662</v>
      </c>
    </row>
    <row r="47" ht="12.75">
      <c r="C47" s="373" t="s">
        <v>672</v>
      </c>
    </row>
    <row r="49" ht="12.75">
      <c r="C49" t="s">
        <v>419</v>
      </c>
    </row>
    <row r="50" ht="12.75">
      <c r="C50" t="s">
        <v>420</v>
      </c>
    </row>
    <row r="51" ht="12.75">
      <c r="C51" s="373" t="s">
        <v>421</v>
      </c>
    </row>
    <row r="52" ht="12.75">
      <c r="C52" s="373" t="s">
        <v>422</v>
      </c>
    </row>
    <row r="53" ht="12.75">
      <c r="C53" t="s">
        <v>423</v>
      </c>
    </row>
    <row r="54" ht="12.75">
      <c r="C54" t="s">
        <v>467</v>
      </c>
    </row>
    <row r="55" ht="12.75">
      <c r="C55" t="s">
        <v>424</v>
      </c>
    </row>
    <row r="56" ht="12.75">
      <c r="D56" t="s">
        <v>425</v>
      </c>
    </row>
    <row r="58" ht="12.75">
      <c r="C58" t="s">
        <v>468</v>
      </c>
    </row>
    <row r="59" ht="12.75">
      <c r="C59" t="s">
        <v>545</v>
      </c>
    </row>
    <row r="60" ht="12.75">
      <c r="C60" s="371" t="s">
        <v>659</v>
      </c>
    </row>
    <row r="62" ht="12.75">
      <c r="C62" t="s">
        <v>663</v>
      </c>
    </row>
    <row r="63" ht="12.75">
      <c r="C63" t="s">
        <v>15</v>
      </c>
    </row>
    <row r="64" ht="12.75">
      <c r="C64" t="s">
        <v>17</v>
      </c>
    </row>
    <row r="65" ht="12.75">
      <c r="C65" s="372" t="s">
        <v>673</v>
      </c>
    </row>
    <row r="66" ht="12.75">
      <c r="C66" s="372" t="s">
        <v>674</v>
      </c>
    </row>
    <row r="67" ht="12.75">
      <c r="C67" s="372" t="s">
        <v>16</v>
      </c>
    </row>
    <row r="68" ht="12.75">
      <c r="C68" t="s">
        <v>18</v>
      </c>
    </row>
    <row r="70" ht="12.75">
      <c r="C70" s="371" t="s">
        <v>469</v>
      </c>
    </row>
    <row r="71" ht="12.75">
      <c r="C71" s="371"/>
    </row>
    <row r="72" ht="12.75">
      <c r="C72" t="s">
        <v>470</v>
      </c>
    </row>
    <row r="73" ht="12.75">
      <c r="C73" t="s">
        <v>546</v>
      </c>
    </row>
    <row r="74" ht="12.75">
      <c r="C74" t="s">
        <v>426</v>
      </c>
    </row>
    <row r="75" ht="12.75">
      <c r="C75" t="s">
        <v>547</v>
      </c>
    </row>
    <row r="76" ht="12.75">
      <c r="C76" t="s">
        <v>548</v>
      </c>
    </row>
    <row r="78" ht="12.75">
      <c r="C78" s="373" t="s">
        <v>238</v>
      </c>
    </row>
    <row r="79" ht="12.75">
      <c r="C79" t="s">
        <v>0</v>
      </c>
    </row>
    <row r="80" ht="12.75">
      <c r="C80" t="s">
        <v>1</v>
      </c>
    </row>
    <row r="81" ht="12.75">
      <c r="C81" t="s">
        <v>19</v>
      </c>
    </row>
    <row r="82" ht="12.75">
      <c r="C82" s="372" t="s">
        <v>471</v>
      </c>
    </row>
    <row r="83" ht="12.75">
      <c r="C83" s="372" t="s">
        <v>646</v>
      </c>
    </row>
    <row r="85" ht="12.75">
      <c r="C85" t="s">
        <v>472</v>
      </c>
    </row>
    <row r="86" ht="12.75">
      <c r="C86" t="s">
        <v>473</v>
      </c>
    </row>
    <row r="88" ht="12.75">
      <c r="C88" s="371" t="s">
        <v>20</v>
      </c>
    </row>
    <row r="90" ht="12.75">
      <c r="C90" t="s">
        <v>2</v>
      </c>
    </row>
    <row r="91" ht="12.75">
      <c r="C91" t="s">
        <v>427</v>
      </c>
    </row>
    <row r="92" ht="12.75">
      <c r="C92" t="s">
        <v>21</v>
      </c>
    </row>
    <row r="93" ht="12.75">
      <c r="C93" t="s">
        <v>474</v>
      </c>
    </row>
    <row r="94" ht="12.75">
      <c r="C94" t="s">
        <v>475</v>
      </c>
    </row>
    <row r="95" spans="3:5" ht="12.75">
      <c r="C95" t="s">
        <v>424</v>
      </c>
      <c r="D95" s="374" t="s">
        <v>428</v>
      </c>
      <c r="E95" s="379">
        <v>1</v>
      </c>
    </row>
    <row r="96" spans="4:6" ht="12.75">
      <c r="D96" s="374" t="s">
        <v>428</v>
      </c>
      <c r="E96" s="379">
        <v>-0.1025</v>
      </c>
      <c r="F96" t="s">
        <v>458</v>
      </c>
    </row>
    <row r="97" ht="12.75">
      <c r="C97" t="s">
        <v>551</v>
      </c>
    </row>
    <row r="99" ht="12.75">
      <c r="C99" t="s">
        <v>476</v>
      </c>
    </row>
    <row r="100" ht="12.75">
      <c r="C100" s="375" t="s">
        <v>429</v>
      </c>
    </row>
    <row r="101" ht="12.75">
      <c r="C101" s="375" t="s">
        <v>477</v>
      </c>
    </row>
    <row r="102" ht="12.75">
      <c r="C102" t="s">
        <v>478</v>
      </c>
    </row>
    <row r="104" ht="12.75">
      <c r="C104" s="372" t="s">
        <v>22</v>
      </c>
    </row>
    <row r="105" ht="12.75">
      <c r="C105" s="372" t="s">
        <v>23</v>
      </c>
    </row>
    <row r="107" ht="12.75">
      <c r="C107" s="371" t="s">
        <v>549</v>
      </c>
    </row>
    <row r="108" ht="12.75">
      <c r="C108" s="371"/>
    </row>
    <row r="109" ht="12.75">
      <c r="C109" t="s">
        <v>430</v>
      </c>
    </row>
    <row r="110" ht="12.75">
      <c r="C110" t="s">
        <v>479</v>
      </c>
    </row>
    <row r="111" ht="12.75">
      <c r="C111" t="s">
        <v>431</v>
      </c>
    </row>
    <row r="112" ht="12.75">
      <c r="C112" t="s">
        <v>480</v>
      </c>
    </row>
    <row r="113" ht="12.75">
      <c r="C113" t="s">
        <v>481</v>
      </c>
    </row>
    <row r="115" ht="12.75">
      <c r="C115" t="s">
        <v>432</v>
      </c>
    </row>
    <row r="116" ht="12.75">
      <c r="C116" t="s">
        <v>552</v>
      </c>
    </row>
    <row r="117" ht="12.75">
      <c r="C117" t="s">
        <v>433</v>
      </c>
    </row>
    <row r="118" ht="12.75">
      <c r="C118" t="s">
        <v>434</v>
      </c>
    </row>
    <row r="119" ht="12.75">
      <c r="C119" t="s">
        <v>24</v>
      </c>
    </row>
    <row r="120" ht="12.75">
      <c r="C120" t="s">
        <v>25</v>
      </c>
    </row>
    <row r="121" ht="12.75">
      <c r="C121" t="s">
        <v>26</v>
      </c>
    </row>
    <row r="123" ht="12.75">
      <c r="C123" t="s">
        <v>435</v>
      </c>
    </row>
    <row r="124" ht="12.75">
      <c r="C124" t="s">
        <v>436</v>
      </c>
    </row>
    <row r="125" ht="12.75">
      <c r="C125" t="s">
        <v>437</v>
      </c>
    </row>
    <row r="127" ht="12.75">
      <c r="C127" s="371" t="s">
        <v>482</v>
      </c>
    </row>
    <row r="128" ht="12.75">
      <c r="C128" s="371"/>
    </row>
    <row r="129" ht="12.75">
      <c r="C129" t="s">
        <v>438</v>
      </c>
    </row>
    <row r="130" ht="12.75">
      <c r="C130" t="s">
        <v>439</v>
      </c>
    </row>
    <row r="131" ht="12.75">
      <c r="C131" t="s">
        <v>483</v>
      </c>
    </row>
    <row r="132" ht="12.75">
      <c r="C132" t="s">
        <v>484</v>
      </c>
    </row>
    <row r="134" ht="12.75">
      <c r="C134" s="371" t="s">
        <v>485</v>
      </c>
    </row>
    <row r="135" ht="12.75">
      <c r="C135" s="376"/>
    </row>
    <row r="136" ht="12.75">
      <c r="C136" t="s">
        <v>440</v>
      </c>
    </row>
    <row r="137" ht="12.75">
      <c r="C137" t="s">
        <v>486</v>
      </c>
    </row>
    <row r="138" ht="12.75">
      <c r="C138" t="s">
        <v>441</v>
      </c>
    </row>
    <row r="139" ht="12.75">
      <c r="C139" t="s">
        <v>442</v>
      </c>
    </row>
    <row r="141" ht="12.75">
      <c r="C141" t="s">
        <v>4</v>
      </c>
    </row>
    <row r="142" ht="12.75">
      <c r="C142" t="s">
        <v>6</v>
      </c>
    </row>
    <row r="143" ht="12.75">
      <c r="C143" t="s">
        <v>7</v>
      </c>
    </row>
    <row r="144" ht="12.75">
      <c r="C144" t="s">
        <v>5</v>
      </c>
    </row>
    <row r="145" ht="12.75">
      <c r="C145" t="s">
        <v>3</v>
      </c>
    </row>
    <row r="147" ht="12.75">
      <c r="C147" s="371" t="s">
        <v>443</v>
      </c>
    </row>
    <row r="149" ht="12.75">
      <c r="C149" t="s">
        <v>487</v>
      </c>
    </row>
    <row r="150" ht="12.75">
      <c r="C150" t="s">
        <v>521</v>
      </c>
    </row>
    <row r="151" ht="12.75">
      <c r="C151" t="s">
        <v>522</v>
      </c>
    </row>
    <row r="153" ht="12.75">
      <c r="C153" s="371" t="s">
        <v>444</v>
      </c>
    </row>
    <row r="154" ht="12.75">
      <c r="C154" s="371"/>
    </row>
    <row r="155" ht="12.75">
      <c r="C155" t="s">
        <v>445</v>
      </c>
    </row>
    <row r="156" ht="12.75">
      <c r="C156" t="s">
        <v>488</v>
      </c>
    </row>
    <row r="157" ht="12.75">
      <c r="C157" t="s">
        <v>489</v>
      </c>
    </row>
    <row r="159" ht="12.75">
      <c r="C159" s="371" t="s">
        <v>523</v>
      </c>
    </row>
    <row r="161" ht="12.75">
      <c r="C161" t="s">
        <v>526</v>
      </c>
    </row>
    <row r="162" ht="12.75">
      <c r="C162" t="s">
        <v>527</v>
      </c>
    </row>
    <row r="163" ht="12.75">
      <c r="C163" t="s">
        <v>446</v>
      </c>
    </row>
    <row r="165" ht="12.75">
      <c r="C165" s="371" t="s">
        <v>490</v>
      </c>
    </row>
    <row r="167" ht="12.75">
      <c r="C167" t="s">
        <v>27</v>
      </c>
    </row>
    <row r="169" ht="12.75">
      <c r="C169" s="371" t="s">
        <v>28</v>
      </c>
    </row>
    <row r="171" ht="12.75">
      <c r="C171" t="s">
        <v>29</v>
      </c>
    </row>
    <row r="173" ht="12.75">
      <c r="C173" s="371" t="s">
        <v>524</v>
      </c>
    </row>
    <row r="175" ht="12.75">
      <c r="C175" t="s">
        <v>491</v>
      </c>
    </row>
    <row r="176" ht="12.75">
      <c r="C176" t="s">
        <v>447</v>
      </c>
    </row>
    <row r="177" ht="12.75">
      <c r="C177" t="s">
        <v>550</v>
      </c>
    </row>
    <row r="179" ht="12.75">
      <c r="C179" s="371" t="s">
        <v>525</v>
      </c>
    </row>
    <row r="181" ht="12.75">
      <c r="C181" t="s">
        <v>553</v>
      </c>
    </row>
    <row r="182" ht="12.75">
      <c r="C182" t="s">
        <v>448</v>
      </c>
    </row>
    <row r="183" ht="12.75">
      <c r="C183" t="s">
        <v>30</v>
      </c>
    </row>
    <row r="185" ht="12.75">
      <c r="C185" s="371" t="s">
        <v>492</v>
      </c>
    </row>
    <row r="186" ht="12.75">
      <c r="C186" s="371"/>
    </row>
    <row r="187" ht="12.75">
      <c r="C187" t="s">
        <v>449</v>
      </c>
    </row>
    <row r="188" ht="12.75">
      <c r="C188" t="s">
        <v>31</v>
      </c>
    </row>
    <row r="189" ht="12.75">
      <c r="C189" t="s">
        <v>32</v>
      </c>
    </row>
    <row r="190" ht="12.75">
      <c r="C190" t="s">
        <v>450</v>
      </c>
    </row>
    <row r="191" ht="12.75">
      <c r="C191" t="s">
        <v>33</v>
      </c>
    </row>
    <row r="192" ht="12.75">
      <c r="C192" t="s">
        <v>451</v>
      </c>
    </row>
    <row r="193" ht="12.75">
      <c r="C193" t="s">
        <v>34</v>
      </c>
    </row>
    <row r="194" ht="12.75">
      <c r="C194" t="s">
        <v>8</v>
      </c>
    </row>
    <row r="196" ht="12.75">
      <c r="C196" s="371" t="s">
        <v>452</v>
      </c>
    </row>
    <row r="197" ht="12.75">
      <c r="C197" s="371"/>
    </row>
    <row r="198" ht="12.75">
      <c r="C198" t="s">
        <v>453</v>
      </c>
    </row>
    <row r="199" ht="12.75">
      <c r="C199" t="s">
        <v>455</v>
      </c>
    </row>
    <row r="200" ht="12.75">
      <c r="C200" t="s">
        <v>454</v>
      </c>
    </row>
    <row r="201" ht="12.75">
      <c r="C201" t="s">
        <v>35</v>
      </c>
    </row>
    <row r="202" ht="12.75">
      <c r="C202" t="s">
        <v>493</v>
      </c>
    </row>
  </sheetData>
  <sheetProtection password="DE55" sheet="1" objects="1" scenarios="1"/>
  <printOptions/>
  <pageMargins left="0.75" right="0.75" top="1" bottom="1" header="0.5" footer="0.5"/>
  <pageSetup horizontalDpi="600" verticalDpi="600" orientation="portrait" paperSize="9" scale="65" r:id="rId1"/>
  <headerFooter alignWithMargins="0">
    <oddHeader>&amp;L&amp;"Arial,Vet"&amp;F&amp;R&amp;"Arial,Vet"&amp;A</oddHeader>
    <oddFooter>&amp;L&amp;"Arial,Vet"keizer / goedhart&amp;C&amp;"Arial,Vet"&amp;D&amp;R&amp;"Arial,Vet"pagina &amp;P</oddFooter>
  </headerFooter>
  <rowBreaks count="2" manualBreakCount="2">
    <brk id="87" min="1" max="15" man="1"/>
    <brk id="172" min="1" max="15" man="1"/>
  </rowBreaks>
</worksheet>
</file>

<file path=xl/worksheets/sheet10.xml><?xml version="1.0" encoding="utf-8"?>
<worksheet xmlns="http://schemas.openxmlformats.org/spreadsheetml/2006/main" xmlns:r="http://schemas.openxmlformats.org/officeDocument/2006/relationships">
  <dimension ref="B2:AN183"/>
  <sheetViews>
    <sheetView zoomScale="85" zoomScaleNormal="85" workbookViewId="0" topLeftCell="A1">
      <pane ySplit="12" topLeftCell="BM13" activePane="bottomLeft" state="frozen"/>
      <selection pane="topLeft" activeCell="I5" sqref="I5"/>
      <selection pane="bottomLeft" activeCell="B2" sqref="B2"/>
    </sheetView>
  </sheetViews>
  <sheetFormatPr defaultColWidth="9.140625" defaultRowHeight="12.75"/>
  <cols>
    <col min="1" max="1" width="5.7109375" style="5" customWidth="1"/>
    <col min="2" max="3" width="2.7109375" style="5" customWidth="1"/>
    <col min="4" max="4" width="25.7109375" style="5" customWidth="1"/>
    <col min="5" max="5" width="35.7109375" style="5" customWidth="1"/>
    <col min="6" max="8" width="14.7109375" style="5" customWidth="1"/>
    <col min="9" max="9" width="2.7109375" style="5" customWidth="1"/>
    <col min="10" max="10" width="11.7109375" style="5" hidden="1" customWidth="1"/>
    <col min="11" max="13" width="14.8515625" style="5" customWidth="1"/>
    <col min="14" max="14" width="1.7109375" style="5" customWidth="1"/>
    <col min="15" max="24" width="14.7109375" style="5" customWidth="1"/>
    <col min="25" max="29" width="2.7109375" style="5" customWidth="1"/>
    <col min="30" max="30" width="14.7109375" style="11" customWidth="1"/>
    <col min="31" max="39" width="14.7109375" style="5" customWidth="1"/>
    <col min="40" max="41" width="2.7109375" style="5" customWidth="1"/>
    <col min="42" max="16384" width="9.140625" style="5" customWidth="1"/>
  </cols>
  <sheetData>
    <row r="1" ht="13.5" thickBot="1"/>
    <row r="2" spans="2:26" ht="12.75">
      <c r="B2" s="15"/>
      <c r="C2" s="1"/>
      <c r="D2" s="1"/>
      <c r="E2" s="1"/>
      <c r="F2" s="1"/>
      <c r="G2" s="1"/>
      <c r="H2" s="1"/>
      <c r="I2" s="1"/>
      <c r="J2" s="1"/>
      <c r="K2" s="1"/>
      <c r="L2" s="1"/>
      <c r="M2" s="1"/>
      <c r="N2" s="1"/>
      <c r="O2" s="1"/>
      <c r="P2" s="1"/>
      <c r="Q2" s="1"/>
      <c r="R2" s="1"/>
      <c r="S2" s="1"/>
      <c r="T2" s="1"/>
      <c r="U2" s="1"/>
      <c r="V2" s="1"/>
      <c r="W2" s="1"/>
      <c r="X2" s="1"/>
      <c r="Y2" s="1"/>
      <c r="Z2" s="2"/>
    </row>
    <row r="3" spans="2:26" ht="12.75">
      <c r="B3" s="3"/>
      <c r="Z3" s="6"/>
    </row>
    <row r="4" spans="2:30" s="85" customFormat="1" ht="18" customHeight="1">
      <c r="B4" s="20"/>
      <c r="C4" s="85" t="s">
        <v>147</v>
      </c>
      <c r="Z4" s="161"/>
      <c r="AD4" s="413"/>
    </row>
    <row r="5" spans="2:30" s="4" customFormat="1" ht="12.75" customHeight="1">
      <c r="B5" s="9"/>
      <c r="C5" s="11" t="s">
        <v>516</v>
      </c>
      <c r="Z5" s="36"/>
      <c r="AD5" s="40"/>
    </row>
    <row r="6" spans="2:26" ht="12.75">
      <c r="B6" s="3"/>
      <c r="Z6" s="6"/>
    </row>
    <row r="7" spans="2:39" ht="12.75">
      <c r="B7" s="3"/>
      <c r="M7" s="100">
        <f>M181</f>
        <v>0</v>
      </c>
      <c r="O7" s="100">
        <f aca="true" t="shared" si="0" ref="O7:X7">O181</f>
        <v>0</v>
      </c>
      <c r="P7" s="100">
        <f t="shared" si="0"/>
        <v>0</v>
      </c>
      <c r="Q7" s="100">
        <f t="shared" si="0"/>
        <v>0</v>
      </c>
      <c r="R7" s="100">
        <f t="shared" si="0"/>
        <v>0</v>
      </c>
      <c r="S7" s="100">
        <f t="shared" si="0"/>
        <v>0</v>
      </c>
      <c r="T7" s="100">
        <f t="shared" si="0"/>
        <v>0</v>
      </c>
      <c r="U7" s="100">
        <f t="shared" si="0"/>
        <v>0</v>
      </c>
      <c r="V7" s="100">
        <f t="shared" si="0"/>
        <v>0</v>
      </c>
      <c r="W7" s="100">
        <f t="shared" si="0"/>
        <v>0</v>
      </c>
      <c r="X7" s="100">
        <f t="shared" si="0"/>
        <v>0</v>
      </c>
      <c r="Z7" s="6"/>
      <c r="AD7" s="100">
        <f aca="true" t="shared" si="1" ref="AD7:AM7">AD181</f>
        <v>0</v>
      </c>
      <c r="AE7" s="100">
        <f t="shared" si="1"/>
        <v>0</v>
      </c>
      <c r="AF7" s="100">
        <f t="shared" si="1"/>
        <v>0</v>
      </c>
      <c r="AG7" s="100">
        <f t="shared" si="1"/>
        <v>0</v>
      </c>
      <c r="AH7" s="100">
        <f t="shared" si="1"/>
        <v>0</v>
      </c>
      <c r="AI7" s="100">
        <f t="shared" si="1"/>
        <v>0</v>
      </c>
      <c r="AJ7" s="100">
        <f t="shared" si="1"/>
        <v>0</v>
      </c>
      <c r="AK7" s="100">
        <f t="shared" si="1"/>
        <v>0</v>
      </c>
      <c r="AL7" s="100">
        <f t="shared" si="1"/>
        <v>0</v>
      </c>
      <c r="AM7" s="100">
        <f t="shared" si="1"/>
        <v>0</v>
      </c>
    </row>
    <row r="8" spans="2:26" ht="12.75">
      <c r="B8" s="3"/>
      <c r="Z8" s="6"/>
    </row>
    <row r="9" spans="2:26" ht="12.75">
      <c r="B9" s="3"/>
      <c r="Z9" s="6"/>
    </row>
    <row r="10" spans="2:40" s="154" customFormat="1" ht="12.75">
      <c r="B10" s="414"/>
      <c r="C10" s="57"/>
      <c r="D10" s="57" t="s">
        <v>107</v>
      </c>
      <c r="E10" s="57" t="s">
        <v>106</v>
      </c>
      <c r="F10" s="57" t="s">
        <v>81</v>
      </c>
      <c r="G10" s="57" t="s">
        <v>104</v>
      </c>
      <c r="H10" s="57" t="s">
        <v>105</v>
      </c>
      <c r="I10" s="57"/>
      <c r="J10" s="57" t="s">
        <v>111</v>
      </c>
      <c r="K10" s="57" t="s">
        <v>87</v>
      </c>
      <c r="L10" s="58" t="s">
        <v>326</v>
      </c>
      <c r="M10" s="57" t="s">
        <v>125</v>
      </c>
      <c r="N10" s="57"/>
      <c r="O10" s="57">
        <f>M11</f>
        <v>2007</v>
      </c>
      <c r="P10" s="137">
        <f>O10+1</f>
        <v>2008</v>
      </c>
      <c r="Q10" s="137">
        <f>O10+2</f>
        <v>2009</v>
      </c>
      <c r="R10" s="56">
        <f aca="true" t="shared" si="2" ref="R10:X10">O10+3</f>
        <v>2010</v>
      </c>
      <c r="S10" s="56">
        <f t="shared" si="2"/>
        <v>2011</v>
      </c>
      <c r="T10" s="56">
        <f t="shared" si="2"/>
        <v>2012</v>
      </c>
      <c r="U10" s="56">
        <f t="shared" si="2"/>
        <v>2013</v>
      </c>
      <c r="V10" s="56">
        <f t="shared" si="2"/>
        <v>2014</v>
      </c>
      <c r="W10" s="56">
        <f t="shared" si="2"/>
        <v>2015</v>
      </c>
      <c r="X10" s="56">
        <f t="shared" si="2"/>
        <v>2016</v>
      </c>
      <c r="Y10" s="57"/>
      <c r="Z10" s="415"/>
      <c r="AC10" s="57"/>
      <c r="AD10" s="57">
        <f aca="true" t="shared" si="3" ref="AD10:AM10">O10</f>
        <v>2007</v>
      </c>
      <c r="AE10" s="57">
        <f t="shared" si="3"/>
        <v>2008</v>
      </c>
      <c r="AF10" s="57">
        <f t="shared" si="3"/>
        <v>2009</v>
      </c>
      <c r="AG10" s="57">
        <f t="shared" si="3"/>
        <v>2010</v>
      </c>
      <c r="AH10" s="57">
        <f t="shared" si="3"/>
        <v>2011</v>
      </c>
      <c r="AI10" s="57">
        <f t="shared" si="3"/>
        <v>2012</v>
      </c>
      <c r="AJ10" s="57">
        <f t="shared" si="3"/>
        <v>2013</v>
      </c>
      <c r="AK10" s="57">
        <f t="shared" si="3"/>
        <v>2014</v>
      </c>
      <c r="AL10" s="57">
        <f t="shared" si="3"/>
        <v>2015</v>
      </c>
      <c r="AM10" s="57">
        <f t="shared" si="3"/>
        <v>2016</v>
      </c>
      <c r="AN10" s="57"/>
    </row>
    <row r="11" spans="2:40" s="154" customFormat="1" ht="12.75">
      <c r="B11" s="414"/>
      <c r="C11" s="57"/>
      <c r="D11" s="57"/>
      <c r="E11" s="57"/>
      <c r="F11" s="57" t="s">
        <v>79</v>
      </c>
      <c r="G11" s="57"/>
      <c r="H11" s="57" t="s">
        <v>84</v>
      </c>
      <c r="I11" s="57"/>
      <c r="J11" s="57"/>
      <c r="K11" s="57" t="s">
        <v>112</v>
      </c>
      <c r="L11" s="58" t="s">
        <v>87</v>
      </c>
      <c r="M11" s="58">
        <f>tab!G13</f>
        <v>2007</v>
      </c>
      <c r="N11" s="57"/>
      <c r="O11" s="57" t="s">
        <v>87</v>
      </c>
      <c r="P11" s="57" t="s">
        <v>87</v>
      </c>
      <c r="Q11" s="57" t="s">
        <v>87</v>
      </c>
      <c r="R11" s="57" t="s">
        <v>87</v>
      </c>
      <c r="S11" s="57" t="s">
        <v>87</v>
      </c>
      <c r="T11" s="57" t="s">
        <v>87</v>
      </c>
      <c r="U11" s="57" t="s">
        <v>87</v>
      </c>
      <c r="V11" s="57" t="s">
        <v>87</v>
      </c>
      <c r="W11" s="57" t="s">
        <v>87</v>
      </c>
      <c r="X11" s="57" t="s">
        <v>87</v>
      </c>
      <c r="Y11" s="57"/>
      <c r="Z11" s="415"/>
      <c r="AC11" s="57"/>
      <c r="AD11" s="57" t="s">
        <v>88</v>
      </c>
      <c r="AE11" s="57" t="s">
        <v>88</v>
      </c>
      <c r="AF11" s="57" t="s">
        <v>88</v>
      </c>
      <c r="AG11" s="57" t="s">
        <v>88</v>
      </c>
      <c r="AH11" s="57" t="s">
        <v>88</v>
      </c>
      <c r="AI11" s="57" t="s">
        <v>88</v>
      </c>
      <c r="AJ11" s="57" t="s">
        <v>88</v>
      </c>
      <c r="AK11" s="57" t="s">
        <v>88</v>
      </c>
      <c r="AL11" s="57" t="s">
        <v>88</v>
      </c>
      <c r="AM11" s="57" t="s">
        <v>88</v>
      </c>
      <c r="AN11" s="57"/>
    </row>
    <row r="12" spans="2:40" s="154" customFormat="1" ht="12.75">
      <c r="B12" s="414"/>
      <c r="C12" s="57"/>
      <c r="D12" s="57"/>
      <c r="E12" s="57"/>
      <c r="F12" s="57"/>
      <c r="G12" s="57"/>
      <c r="H12" s="57"/>
      <c r="I12" s="57"/>
      <c r="J12" s="57"/>
      <c r="K12" s="57"/>
      <c r="L12" s="58"/>
      <c r="M12" s="58"/>
      <c r="N12" s="57"/>
      <c r="O12" s="57"/>
      <c r="P12" s="57"/>
      <c r="Q12" s="57"/>
      <c r="R12" s="57"/>
      <c r="S12" s="57"/>
      <c r="T12" s="57"/>
      <c r="U12" s="57"/>
      <c r="V12" s="57"/>
      <c r="W12" s="57"/>
      <c r="X12" s="57"/>
      <c r="Y12" s="57"/>
      <c r="Z12" s="415"/>
      <c r="AC12" s="57"/>
      <c r="AD12" s="57"/>
      <c r="AE12" s="57"/>
      <c r="AF12" s="57"/>
      <c r="AG12" s="57"/>
      <c r="AH12" s="57"/>
      <c r="AI12" s="57"/>
      <c r="AJ12" s="57"/>
      <c r="AK12" s="57"/>
      <c r="AL12" s="57"/>
      <c r="AM12" s="57"/>
      <c r="AN12" s="57"/>
    </row>
    <row r="13" spans="2:40" ht="12.75">
      <c r="B13" s="3"/>
      <c r="C13" s="30"/>
      <c r="D13" s="260"/>
      <c r="E13" s="260"/>
      <c r="F13" s="17"/>
      <c r="G13" s="196"/>
      <c r="H13" s="17"/>
      <c r="I13" s="30"/>
      <c r="J13" s="31">
        <f>IF(H13="geen",9999999999,H13)</f>
        <v>0</v>
      </c>
      <c r="K13" s="22">
        <f aca="true" t="shared" si="4" ref="K13:K76">IF(G13=0,0,(G13/J13))</f>
        <v>0</v>
      </c>
      <c r="L13" s="54" t="str">
        <f aca="true" t="shared" si="5" ref="L13:L76">IF(J13=0,"-",(IF(J13&gt;3000,"-",F13+J13-1)))</f>
        <v>-</v>
      </c>
      <c r="M13" s="22">
        <f aca="true" t="shared" si="6" ref="M13:M76">IF(H13="geen",IF(F13&lt;$O$10,G13,0),IF(F13&gt;=$O$10,0,IF((G13-($O$10-F13)*K13)&lt;0,0,G13-($O$10-F13)*K13)))</f>
        <v>0</v>
      </c>
      <c r="N13" s="30"/>
      <c r="O13" s="22">
        <f aca="true" t="shared" si="7" ref="O13:X38">(IF(O$10&lt;$F13,0,IF($L13&lt;=O$10-1,0,$K13)))</f>
        <v>0</v>
      </c>
      <c r="P13" s="22">
        <f t="shared" si="7"/>
        <v>0</v>
      </c>
      <c r="Q13" s="22">
        <f t="shared" si="7"/>
        <v>0</v>
      </c>
      <c r="R13" s="22">
        <f t="shared" si="7"/>
        <v>0</v>
      </c>
      <c r="S13" s="22">
        <f t="shared" si="7"/>
        <v>0</v>
      </c>
      <c r="T13" s="22">
        <f t="shared" si="7"/>
        <v>0</v>
      </c>
      <c r="U13" s="22">
        <f t="shared" si="7"/>
        <v>0</v>
      </c>
      <c r="V13" s="22">
        <f t="shared" si="7"/>
        <v>0</v>
      </c>
      <c r="W13" s="22">
        <f t="shared" si="7"/>
        <v>0</v>
      </c>
      <c r="X13" s="22">
        <f t="shared" si="7"/>
        <v>0</v>
      </c>
      <c r="Y13" s="30"/>
      <c r="Z13" s="6"/>
      <c r="AC13" s="30"/>
      <c r="AD13" s="342">
        <f aca="true" t="shared" si="8" ref="AD13:AM28">IF(AD$10=$F13,$G13,0)</f>
        <v>0</v>
      </c>
      <c r="AE13" s="342">
        <f t="shared" si="8"/>
        <v>0</v>
      </c>
      <c r="AF13" s="342">
        <f t="shared" si="8"/>
        <v>0</v>
      </c>
      <c r="AG13" s="342">
        <f t="shared" si="8"/>
        <v>0</v>
      </c>
      <c r="AH13" s="342">
        <f t="shared" si="8"/>
        <v>0</v>
      </c>
      <c r="AI13" s="342">
        <f t="shared" si="8"/>
        <v>0</v>
      </c>
      <c r="AJ13" s="342">
        <f t="shared" si="8"/>
        <v>0</v>
      </c>
      <c r="AK13" s="342">
        <f t="shared" si="8"/>
        <v>0</v>
      </c>
      <c r="AL13" s="342">
        <f t="shared" si="8"/>
        <v>0</v>
      </c>
      <c r="AM13" s="342">
        <f t="shared" si="8"/>
        <v>0</v>
      </c>
      <c r="AN13" s="30"/>
    </row>
    <row r="14" spans="2:40" ht="12.75">
      <c r="B14" s="3"/>
      <c r="C14" s="30"/>
      <c r="D14" s="260"/>
      <c r="E14" s="260"/>
      <c r="F14" s="17"/>
      <c r="G14" s="196"/>
      <c r="H14" s="17"/>
      <c r="I14" s="30"/>
      <c r="J14" s="31">
        <f aca="true" t="shared" si="9" ref="J14:J80">IF(H14="geen",9999999999,H14)</f>
        <v>0</v>
      </c>
      <c r="K14" s="22">
        <f t="shared" si="4"/>
        <v>0</v>
      </c>
      <c r="L14" s="54" t="str">
        <f t="shared" si="5"/>
        <v>-</v>
      </c>
      <c r="M14" s="22">
        <f t="shared" si="6"/>
        <v>0</v>
      </c>
      <c r="N14" s="30"/>
      <c r="O14" s="22">
        <f t="shared" si="7"/>
        <v>0</v>
      </c>
      <c r="P14" s="22">
        <f t="shared" si="7"/>
        <v>0</v>
      </c>
      <c r="Q14" s="22">
        <f t="shared" si="7"/>
        <v>0</v>
      </c>
      <c r="R14" s="22">
        <f t="shared" si="7"/>
        <v>0</v>
      </c>
      <c r="S14" s="22">
        <f t="shared" si="7"/>
        <v>0</v>
      </c>
      <c r="T14" s="22">
        <f t="shared" si="7"/>
        <v>0</v>
      </c>
      <c r="U14" s="22">
        <f t="shared" si="7"/>
        <v>0</v>
      </c>
      <c r="V14" s="22">
        <f t="shared" si="7"/>
        <v>0</v>
      </c>
      <c r="W14" s="22">
        <f t="shared" si="7"/>
        <v>0</v>
      </c>
      <c r="X14" s="22">
        <f t="shared" si="7"/>
        <v>0</v>
      </c>
      <c r="Y14" s="30"/>
      <c r="Z14" s="6"/>
      <c r="AC14" s="30"/>
      <c r="AD14" s="342">
        <f t="shared" si="8"/>
        <v>0</v>
      </c>
      <c r="AE14" s="342">
        <f t="shared" si="8"/>
        <v>0</v>
      </c>
      <c r="AF14" s="342">
        <f t="shared" si="8"/>
        <v>0</v>
      </c>
      <c r="AG14" s="342">
        <f t="shared" si="8"/>
        <v>0</v>
      </c>
      <c r="AH14" s="342">
        <f t="shared" si="8"/>
        <v>0</v>
      </c>
      <c r="AI14" s="342">
        <f t="shared" si="8"/>
        <v>0</v>
      </c>
      <c r="AJ14" s="342">
        <f t="shared" si="8"/>
        <v>0</v>
      </c>
      <c r="AK14" s="342">
        <f t="shared" si="8"/>
        <v>0</v>
      </c>
      <c r="AL14" s="342">
        <f t="shared" si="8"/>
        <v>0</v>
      </c>
      <c r="AM14" s="342">
        <f t="shared" si="8"/>
        <v>0</v>
      </c>
      <c r="AN14" s="30"/>
    </row>
    <row r="15" spans="2:40" ht="12.75">
      <c r="B15" s="3"/>
      <c r="C15" s="30"/>
      <c r="D15" s="260"/>
      <c r="E15" s="260"/>
      <c r="F15" s="17"/>
      <c r="G15" s="196"/>
      <c r="H15" s="17"/>
      <c r="I15" s="30"/>
      <c r="J15" s="31">
        <f t="shared" si="9"/>
        <v>0</v>
      </c>
      <c r="K15" s="22">
        <f t="shared" si="4"/>
        <v>0</v>
      </c>
      <c r="L15" s="54" t="str">
        <f t="shared" si="5"/>
        <v>-</v>
      </c>
      <c r="M15" s="22">
        <f t="shared" si="6"/>
        <v>0</v>
      </c>
      <c r="N15" s="30"/>
      <c r="O15" s="22">
        <f t="shared" si="7"/>
        <v>0</v>
      </c>
      <c r="P15" s="22">
        <f t="shared" si="7"/>
        <v>0</v>
      </c>
      <c r="Q15" s="22">
        <f t="shared" si="7"/>
        <v>0</v>
      </c>
      <c r="R15" s="22">
        <f t="shared" si="7"/>
        <v>0</v>
      </c>
      <c r="S15" s="22">
        <f t="shared" si="7"/>
        <v>0</v>
      </c>
      <c r="T15" s="22">
        <f t="shared" si="7"/>
        <v>0</v>
      </c>
      <c r="U15" s="22">
        <f t="shared" si="7"/>
        <v>0</v>
      </c>
      <c r="V15" s="22">
        <f t="shared" si="7"/>
        <v>0</v>
      </c>
      <c r="W15" s="22">
        <f t="shared" si="7"/>
        <v>0</v>
      </c>
      <c r="X15" s="22">
        <f t="shared" si="7"/>
        <v>0</v>
      </c>
      <c r="Y15" s="30"/>
      <c r="Z15" s="6"/>
      <c r="AC15" s="30"/>
      <c r="AD15" s="342">
        <f t="shared" si="8"/>
        <v>0</v>
      </c>
      <c r="AE15" s="342">
        <f t="shared" si="8"/>
        <v>0</v>
      </c>
      <c r="AF15" s="342">
        <f t="shared" si="8"/>
        <v>0</v>
      </c>
      <c r="AG15" s="342">
        <f t="shared" si="8"/>
        <v>0</v>
      </c>
      <c r="AH15" s="342">
        <f t="shared" si="8"/>
        <v>0</v>
      </c>
      <c r="AI15" s="342">
        <f t="shared" si="8"/>
        <v>0</v>
      </c>
      <c r="AJ15" s="342">
        <f t="shared" si="8"/>
        <v>0</v>
      </c>
      <c r="AK15" s="342">
        <f t="shared" si="8"/>
        <v>0</v>
      </c>
      <c r="AL15" s="342">
        <f t="shared" si="8"/>
        <v>0</v>
      </c>
      <c r="AM15" s="342">
        <f t="shared" si="8"/>
        <v>0</v>
      </c>
      <c r="AN15" s="30"/>
    </row>
    <row r="16" spans="2:40" ht="12.75">
      <c r="B16" s="3"/>
      <c r="C16" s="30"/>
      <c r="D16" s="260"/>
      <c r="E16" s="260"/>
      <c r="F16" s="17"/>
      <c r="G16" s="196"/>
      <c r="H16" s="17"/>
      <c r="I16" s="30"/>
      <c r="J16" s="31">
        <f t="shared" si="9"/>
        <v>0</v>
      </c>
      <c r="K16" s="22">
        <f t="shared" si="4"/>
        <v>0</v>
      </c>
      <c r="L16" s="54" t="str">
        <f t="shared" si="5"/>
        <v>-</v>
      </c>
      <c r="M16" s="22">
        <f t="shared" si="6"/>
        <v>0</v>
      </c>
      <c r="N16" s="30"/>
      <c r="O16" s="22">
        <f t="shared" si="7"/>
        <v>0</v>
      </c>
      <c r="P16" s="22">
        <f t="shared" si="7"/>
        <v>0</v>
      </c>
      <c r="Q16" s="22">
        <f t="shared" si="7"/>
        <v>0</v>
      </c>
      <c r="R16" s="22">
        <f t="shared" si="7"/>
        <v>0</v>
      </c>
      <c r="S16" s="22">
        <f t="shared" si="7"/>
        <v>0</v>
      </c>
      <c r="T16" s="22">
        <f t="shared" si="7"/>
        <v>0</v>
      </c>
      <c r="U16" s="22">
        <f t="shared" si="7"/>
        <v>0</v>
      </c>
      <c r="V16" s="22">
        <f t="shared" si="7"/>
        <v>0</v>
      </c>
      <c r="W16" s="22">
        <f t="shared" si="7"/>
        <v>0</v>
      </c>
      <c r="X16" s="22">
        <f t="shared" si="7"/>
        <v>0</v>
      </c>
      <c r="Y16" s="30"/>
      <c r="Z16" s="6"/>
      <c r="AC16" s="30"/>
      <c r="AD16" s="342">
        <f t="shared" si="8"/>
        <v>0</v>
      </c>
      <c r="AE16" s="342">
        <f t="shared" si="8"/>
        <v>0</v>
      </c>
      <c r="AF16" s="342">
        <f t="shared" si="8"/>
        <v>0</v>
      </c>
      <c r="AG16" s="342">
        <f t="shared" si="8"/>
        <v>0</v>
      </c>
      <c r="AH16" s="342">
        <f t="shared" si="8"/>
        <v>0</v>
      </c>
      <c r="AI16" s="342">
        <f t="shared" si="8"/>
        <v>0</v>
      </c>
      <c r="AJ16" s="342">
        <f t="shared" si="8"/>
        <v>0</v>
      </c>
      <c r="AK16" s="342">
        <f t="shared" si="8"/>
        <v>0</v>
      </c>
      <c r="AL16" s="342">
        <f t="shared" si="8"/>
        <v>0</v>
      </c>
      <c r="AM16" s="342">
        <f t="shared" si="8"/>
        <v>0</v>
      </c>
      <c r="AN16" s="30"/>
    </row>
    <row r="17" spans="2:40" ht="12.75">
      <c r="B17" s="3"/>
      <c r="C17" s="30"/>
      <c r="D17" s="260"/>
      <c r="E17" s="260"/>
      <c r="F17" s="17"/>
      <c r="G17" s="196"/>
      <c r="H17" s="17"/>
      <c r="I17" s="30"/>
      <c r="J17" s="31">
        <f t="shared" si="9"/>
        <v>0</v>
      </c>
      <c r="K17" s="22">
        <f t="shared" si="4"/>
        <v>0</v>
      </c>
      <c r="L17" s="54" t="str">
        <f t="shared" si="5"/>
        <v>-</v>
      </c>
      <c r="M17" s="22">
        <f t="shared" si="6"/>
        <v>0</v>
      </c>
      <c r="N17" s="30"/>
      <c r="O17" s="22">
        <f t="shared" si="7"/>
        <v>0</v>
      </c>
      <c r="P17" s="22">
        <f t="shared" si="7"/>
        <v>0</v>
      </c>
      <c r="Q17" s="22">
        <f t="shared" si="7"/>
        <v>0</v>
      </c>
      <c r="R17" s="22">
        <f t="shared" si="7"/>
        <v>0</v>
      </c>
      <c r="S17" s="22">
        <f t="shared" si="7"/>
        <v>0</v>
      </c>
      <c r="T17" s="22">
        <f t="shared" si="7"/>
        <v>0</v>
      </c>
      <c r="U17" s="22">
        <f t="shared" si="7"/>
        <v>0</v>
      </c>
      <c r="V17" s="22">
        <f t="shared" si="7"/>
        <v>0</v>
      </c>
      <c r="W17" s="22">
        <f t="shared" si="7"/>
        <v>0</v>
      </c>
      <c r="X17" s="22">
        <f t="shared" si="7"/>
        <v>0</v>
      </c>
      <c r="Y17" s="30"/>
      <c r="Z17" s="6"/>
      <c r="AC17" s="30"/>
      <c r="AD17" s="342">
        <f t="shared" si="8"/>
        <v>0</v>
      </c>
      <c r="AE17" s="342">
        <f t="shared" si="8"/>
        <v>0</v>
      </c>
      <c r="AF17" s="342">
        <f t="shared" si="8"/>
        <v>0</v>
      </c>
      <c r="AG17" s="342">
        <f t="shared" si="8"/>
        <v>0</v>
      </c>
      <c r="AH17" s="342">
        <f t="shared" si="8"/>
        <v>0</v>
      </c>
      <c r="AI17" s="342">
        <f t="shared" si="8"/>
        <v>0</v>
      </c>
      <c r="AJ17" s="342">
        <f t="shared" si="8"/>
        <v>0</v>
      </c>
      <c r="AK17" s="342">
        <f t="shared" si="8"/>
        <v>0</v>
      </c>
      <c r="AL17" s="342">
        <f t="shared" si="8"/>
        <v>0</v>
      </c>
      <c r="AM17" s="342">
        <f t="shared" si="8"/>
        <v>0</v>
      </c>
      <c r="AN17" s="30"/>
    </row>
    <row r="18" spans="2:40" ht="12.75">
      <c r="B18" s="3"/>
      <c r="C18" s="30"/>
      <c r="D18" s="260"/>
      <c r="E18" s="260"/>
      <c r="F18" s="17"/>
      <c r="G18" s="196"/>
      <c r="H18" s="17"/>
      <c r="I18" s="30"/>
      <c r="J18" s="31">
        <f t="shared" si="9"/>
        <v>0</v>
      </c>
      <c r="K18" s="22">
        <f t="shared" si="4"/>
        <v>0</v>
      </c>
      <c r="L18" s="54" t="str">
        <f t="shared" si="5"/>
        <v>-</v>
      </c>
      <c r="M18" s="22">
        <f t="shared" si="6"/>
        <v>0</v>
      </c>
      <c r="N18" s="30"/>
      <c r="O18" s="22">
        <f t="shared" si="7"/>
        <v>0</v>
      </c>
      <c r="P18" s="22">
        <f t="shared" si="7"/>
        <v>0</v>
      </c>
      <c r="Q18" s="22">
        <f t="shared" si="7"/>
        <v>0</v>
      </c>
      <c r="R18" s="22">
        <f t="shared" si="7"/>
        <v>0</v>
      </c>
      <c r="S18" s="22">
        <f t="shared" si="7"/>
        <v>0</v>
      </c>
      <c r="T18" s="22">
        <f t="shared" si="7"/>
        <v>0</v>
      </c>
      <c r="U18" s="22">
        <f t="shared" si="7"/>
        <v>0</v>
      </c>
      <c r="V18" s="22">
        <f t="shared" si="7"/>
        <v>0</v>
      </c>
      <c r="W18" s="22">
        <f t="shared" si="7"/>
        <v>0</v>
      </c>
      <c r="X18" s="22">
        <f t="shared" si="7"/>
        <v>0</v>
      </c>
      <c r="Y18" s="30"/>
      <c r="Z18" s="6"/>
      <c r="AC18" s="30"/>
      <c r="AD18" s="342">
        <f t="shared" si="8"/>
        <v>0</v>
      </c>
      <c r="AE18" s="342">
        <f t="shared" si="8"/>
        <v>0</v>
      </c>
      <c r="AF18" s="342">
        <f t="shared" si="8"/>
        <v>0</v>
      </c>
      <c r="AG18" s="342">
        <f t="shared" si="8"/>
        <v>0</v>
      </c>
      <c r="AH18" s="342">
        <f t="shared" si="8"/>
        <v>0</v>
      </c>
      <c r="AI18" s="342">
        <f t="shared" si="8"/>
        <v>0</v>
      </c>
      <c r="AJ18" s="342">
        <f t="shared" si="8"/>
        <v>0</v>
      </c>
      <c r="AK18" s="342">
        <f t="shared" si="8"/>
        <v>0</v>
      </c>
      <c r="AL18" s="342">
        <f t="shared" si="8"/>
        <v>0</v>
      </c>
      <c r="AM18" s="342">
        <f t="shared" si="8"/>
        <v>0</v>
      </c>
      <c r="AN18" s="30"/>
    </row>
    <row r="19" spans="2:40" ht="12.75">
      <c r="B19" s="3"/>
      <c r="C19" s="30"/>
      <c r="D19" s="260"/>
      <c r="E19" s="260"/>
      <c r="F19" s="17"/>
      <c r="G19" s="196"/>
      <c r="H19" s="17"/>
      <c r="I19" s="30"/>
      <c r="J19" s="31">
        <f t="shared" si="9"/>
        <v>0</v>
      </c>
      <c r="K19" s="22">
        <f t="shared" si="4"/>
        <v>0</v>
      </c>
      <c r="L19" s="54" t="str">
        <f t="shared" si="5"/>
        <v>-</v>
      </c>
      <c r="M19" s="22">
        <f t="shared" si="6"/>
        <v>0</v>
      </c>
      <c r="N19" s="30"/>
      <c r="O19" s="22">
        <f t="shared" si="7"/>
        <v>0</v>
      </c>
      <c r="P19" s="22">
        <f t="shared" si="7"/>
        <v>0</v>
      </c>
      <c r="Q19" s="22">
        <f t="shared" si="7"/>
        <v>0</v>
      </c>
      <c r="R19" s="22">
        <f t="shared" si="7"/>
        <v>0</v>
      </c>
      <c r="S19" s="22">
        <f t="shared" si="7"/>
        <v>0</v>
      </c>
      <c r="T19" s="22">
        <f t="shared" si="7"/>
        <v>0</v>
      </c>
      <c r="U19" s="22">
        <f t="shared" si="7"/>
        <v>0</v>
      </c>
      <c r="V19" s="22">
        <f t="shared" si="7"/>
        <v>0</v>
      </c>
      <c r="W19" s="22">
        <f t="shared" si="7"/>
        <v>0</v>
      </c>
      <c r="X19" s="22">
        <f t="shared" si="7"/>
        <v>0</v>
      </c>
      <c r="Y19" s="30"/>
      <c r="Z19" s="6"/>
      <c r="AC19" s="30"/>
      <c r="AD19" s="342">
        <f t="shared" si="8"/>
        <v>0</v>
      </c>
      <c r="AE19" s="342">
        <f t="shared" si="8"/>
        <v>0</v>
      </c>
      <c r="AF19" s="342">
        <f t="shared" si="8"/>
        <v>0</v>
      </c>
      <c r="AG19" s="342">
        <f t="shared" si="8"/>
        <v>0</v>
      </c>
      <c r="AH19" s="342">
        <f t="shared" si="8"/>
        <v>0</v>
      </c>
      <c r="AI19" s="342">
        <f t="shared" si="8"/>
        <v>0</v>
      </c>
      <c r="AJ19" s="342">
        <f t="shared" si="8"/>
        <v>0</v>
      </c>
      <c r="AK19" s="342">
        <f t="shared" si="8"/>
        <v>0</v>
      </c>
      <c r="AL19" s="342">
        <f t="shared" si="8"/>
        <v>0</v>
      </c>
      <c r="AM19" s="342">
        <f t="shared" si="8"/>
        <v>0</v>
      </c>
      <c r="AN19" s="30"/>
    </row>
    <row r="20" spans="2:40" ht="12.75">
      <c r="B20" s="3"/>
      <c r="C20" s="30"/>
      <c r="D20" s="260"/>
      <c r="E20" s="260"/>
      <c r="F20" s="17"/>
      <c r="G20" s="196"/>
      <c r="H20" s="17"/>
      <c r="I20" s="30"/>
      <c r="J20" s="31">
        <f t="shared" si="9"/>
        <v>0</v>
      </c>
      <c r="K20" s="22">
        <f t="shared" si="4"/>
        <v>0</v>
      </c>
      <c r="L20" s="54" t="str">
        <f t="shared" si="5"/>
        <v>-</v>
      </c>
      <c r="M20" s="22">
        <f t="shared" si="6"/>
        <v>0</v>
      </c>
      <c r="N20" s="30"/>
      <c r="O20" s="22">
        <f t="shared" si="7"/>
        <v>0</v>
      </c>
      <c r="P20" s="22">
        <f t="shared" si="7"/>
        <v>0</v>
      </c>
      <c r="Q20" s="22">
        <f t="shared" si="7"/>
        <v>0</v>
      </c>
      <c r="R20" s="22">
        <f t="shared" si="7"/>
        <v>0</v>
      </c>
      <c r="S20" s="22">
        <f t="shared" si="7"/>
        <v>0</v>
      </c>
      <c r="T20" s="22">
        <f t="shared" si="7"/>
        <v>0</v>
      </c>
      <c r="U20" s="22">
        <f t="shared" si="7"/>
        <v>0</v>
      </c>
      <c r="V20" s="22">
        <f t="shared" si="7"/>
        <v>0</v>
      </c>
      <c r="W20" s="22">
        <f t="shared" si="7"/>
        <v>0</v>
      </c>
      <c r="X20" s="22">
        <f t="shared" si="7"/>
        <v>0</v>
      </c>
      <c r="Y20" s="30"/>
      <c r="Z20" s="6"/>
      <c r="AC20" s="30"/>
      <c r="AD20" s="342">
        <f t="shared" si="8"/>
        <v>0</v>
      </c>
      <c r="AE20" s="342">
        <f t="shared" si="8"/>
        <v>0</v>
      </c>
      <c r="AF20" s="342">
        <f t="shared" si="8"/>
        <v>0</v>
      </c>
      <c r="AG20" s="342">
        <f t="shared" si="8"/>
        <v>0</v>
      </c>
      <c r="AH20" s="342">
        <f t="shared" si="8"/>
        <v>0</v>
      </c>
      <c r="AI20" s="342">
        <f t="shared" si="8"/>
        <v>0</v>
      </c>
      <c r="AJ20" s="342">
        <f t="shared" si="8"/>
        <v>0</v>
      </c>
      <c r="AK20" s="342">
        <f t="shared" si="8"/>
        <v>0</v>
      </c>
      <c r="AL20" s="342">
        <f t="shared" si="8"/>
        <v>0</v>
      </c>
      <c r="AM20" s="342">
        <f t="shared" si="8"/>
        <v>0</v>
      </c>
      <c r="AN20" s="30"/>
    </row>
    <row r="21" spans="2:40" ht="12.75">
      <c r="B21" s="3"/>
      <c r="C21" s="30"/>
      <c r="D21" s="260"/>
      <c r="E21" s="260"/>
      <c r="F21" s="17"/>
      <c r="G21" s="196"/>
      <c r="H21" s="17"/>
      <c r="I21" s="30"/>
      <c r="J21" s="31">
        <f t="shared" si="9"/>
        <v>0</v>
      </c>
      <c r="K21" s="22">
        <f t="shared" si="4"/>
        <v>0</v>
      </c>
      <c r="L21" s="54" t="str">
        <f t="shared" si="5"/>
        <v>-</v>
      </c>
      <c r="M21" s="22">
        <f t="shared" si="6"/>
        <v>0</v>
      </c>
      <c r="N21" s="30"/>
      <c r="O21" s="22">
        <f t="shared" si="7"/>
        <v>0</v>
      </c>
      <c r="P21" s="22">
        <f t="shared" si="7"/>
        <v>0</v>
      </c>
      <c r="Q21" s="22">
        <f t="shared" si="7"/>
        <v>0</v>
      </c>
      <c r="R21" s="22">
        <f t="shared" si="7"/>
        <v>0</v>
      </c>
      <c r="S21" s="22">
        <f t="shared" si="7"/>
        <v>0</v>
      </c>
      <c r="T21" s="22">
        <f t="shared" si="7"/>
        <v>0</v>
      </c>
      <c r="U21" s="22">
        <f t="shared" si="7"/>
        <v>0</v>
      </c>
      <c r="V21" s="22">
        <f t="shared" si="7"/>
        <v>0</v>
      </c>
      <c r="W21" s="22">
        <f t="shared" si="7"/>
        <v>0</v>
      </c>
      <c r="X21" s="22">
        <f t="shared" si="7"/>
        <v>0</v>
      </c>
      <c r="Y21" s="30"/>
      <c r="Z21" s="6"/>
      <c r="AC21" s="30"/>
      <c r="AD21" s="342">
        <f t="shared" si="8"/>
        <v>0</v>
      </c>
      <c r="AE21" s="342">
        <f t="shared" si="8"/>
        <v>0</v>
      </c>
      <c r="AF21" s="342">
        <f t="shared" si="8"/>
        <v>0</v>
      </c>
      <c r="AG21" s="342">
        <f t="shared" si="8"/>
        <v>0</v>
      </c>
      <c r="AH21" s="342">
        <f t="shared" si="8"/>
        <v>0</v>
      </c>
      <c r="AI21" s="342">
        <f t="shared" si="8"/>
        <v>0</v>
      </c>
      <c r="AJ21" s="342">
        <f t="shared" si="8"/>
        <v>0</v>
      </c>
      <c r="AK21" s="342">
        <f t="shared" si="8"/>
        <v>0</v>
      </c>
      <c r="AL21" s="342">
        <f t="shared" si="8"/>
        <v>0</v>
      </c>
      <c r="AM21" s="342">
        <f t="shared" si="8"/>
        <v>0</v>
      </c>
      <c r="AN21" s="30"/>
    </row>
    <row r="22" spans="2:40" ht="12.75">
      <c r="B22" s="3"/>
      <c r="C22" s="30"/>
      <c r="D22" s="260"/>
      <c r="E22" s="260"/>
      <c r="F22" s="17"/>
      <c r="G22" s="196"/>
      <c r="H22" s="17"/>
      <c r="I22" s="30"/>
      <c r="J22" s="31">
        <f t="shared" si="9"/>
        <v>0</v>
      </c>
      <c r="K22" s="22">
        <f t="shared" si="4"/>
        <v>0</v>
      </c>
      <c r="L22" s="54" t="str">
        <f t="shared" si="5"/>
        <v>-</v>
      </c>
      <c r="M22" s="22">
        <f t="shared" si="6"/>
        <v>0</v>
      </c>
      <c r="N22" s="30"/>
      <c r="O22" s="22">
        <f t="shared" si="7"/>
        <v>0</v>
      </c>
      <c r="P22" s="22">
        <f t="shared" si="7"/>
        <v>0</v>
      </c>
      <c r="Q22" s="22">
        <f t="shared" si="7"/>
        <v>0</v>
      </c>
      <c r="R22" s="22">
        <f t="shared" si="7"/>
        <v>0</v>
      </c>
      <c r="S22" s="22">
        <f t="shared" si="7"/>
        <v>0</v>
      </c>
      <c r="T22" s="22">
        <f t="shared" si="7"/>
        <v>0</v>
      </c>
      <c r="U22" s="22">
        <f t="shared" si="7"/>
        <v>0</v>
      </c>
      <c r="V22" s="22">
        <f t="shared" si="7"/>
        <v>0</v>
      </c>
      <c r="W22" s="22">
        <f t="shared" si="7"/>
        <v>0</v>
      </c>
      <c r="X22" s="22">
        <f t="shared" si="7"/>
        <v>0</v>
      </c>
      <c r="Y22" s="30"/>
      <c r="Z22" s="6"/>
      <c r="AC22" s="30"/>
      <c r="AD22" s="342">
        <f t="shared" si="8"/>
        <v>0</v>
      </c>
      <c r="AE22" s="342">
        <f t="shared" si="8"/>
        <v>0</v>
      </c>
      <c r="AF22" s="342">
        <f t="shared" si="8"/>
        <v>0</v>
      </c>
      <c r="AG22" s="342">
        <f t="shared" si="8"/>
        <v>0</v>
      </c>
      <c r="AH22" s="342">
        <f t="shared" si="8"/>
        <v>0</v>
      </c>
      <c r="AI22" s="342">
        <f t="shared" si="8"/>
        <v>0</v>
      </c>
      <c r="AJ22" s="342">
        <f t="shared" si="8"/>
        <v>0</v>
      </c>
      <c r="AK22" s="342">
        <f t="shared" si="8"/>
        <v>0</v>
      </c>
      <c r="AL22" s="342">
        <f t="shared" si="8"/>
        <v>0</v>
      </c>
      <c r="AM22" s="342">
        <f t="shared" si="8"/>
        <v>0</v>
      </c>
      <c r="AN22" s="30"/>
    </row>
    <row r="23" spans="2:40" ht="12.75">
      <c r="B23" s="3"/>
      <c r="C23" s="30"/>
      <c r="D23" s="260"/>
      <c r="E23" s="260"/>
      <c r="F23" s="17"/>
      <c r="G23" s="196"/>
      <c r="H23" s="17"/>
      <c r="I23" s="30"/>
      <c r="J23" s="31">
        <f t="shared" si="9"/>
        <v>0</v>
      </c>
      <c r="K23" s="22">
        <f t="shared" si="4"/>
        <v>0</v>
      </c>
      <c r="L23" s="54" t="str">
        <f t="shared" si="5"/>
        <v>-</v>
      </c>
      <c r="M23" s="22">
        <f t="shared" si="6"/>
        <v>0</v>
      </c>
      <c r="N23" s="30"/>
      <c r="O23" s="22">
        <f t="shared" si="7"/>
        <v>0</v>
      </c>
      <c r="P23" s="22">
        <f t="shared" si="7"/>
        <v>0</v>
      </c>
      <c r="Q23" s="22">
        <f t="shared" si="7"/>
        <v>0</v>
      </c>
      <c r="R23" s="22">
        <f t="shared" si="7"/>
        <v>0</v>
      </c>
      <c r="S23" s="22">
        <f t="shared" si="7"/>
        <v>0</v>
      </c>
      <c r="T23" s="22">
        <f t="shared" si="7"/>
        <v>0</v>
      </c>
      <c r="U23" s="22">
        <f t="shared" si="7"/>
        <v>0</v>
      </c>
      <c r="V23" s="22">
        <f t="shared" si="7"/>
        <v>0</v>
      </c>
      <c r="W23" s="22">
        <f t="shared" si="7"/>
        <v>0</v>
      </c>
      <c r="X23" s="22">
        <f t="shared" si="7"/>
        <v>0</v>
      </c>
      <c r="Y23" s="30"/>
      <c r="Z23" s="6"/>
      <c r="AC23" s="30"/>
      <c r="AD23" s="342">
        <f t="shared" si="8"/>
        <v>0</v>
      </c>
      <c r="AE23" s="342">
        <f t="shared" si="8"/>
        <v>0</v>
      </c>
      <c r="AF23" s="342">
        <f t="shared" si="8"/>
        <v>0</v>
      </c>
      <c r="AG23" s="342">
        <f t="shared" si="8"/>
        <v>0</v>
      </c>
      <c r="AH23" s="342">
        <f t="shared" si="8"/>
        <v>0</v>
      </c>
      <c r="AI23" s="342">
        <f t="shared" si="8"/>
        <v>0</v>
      </c>
      <c r="AJ23" s="342">
        <f t="shared" si="8"/>
        <v>0</v>
      </c>
      <c r="AK23" s="342">
        <f t="shared" si="8"/>
        <v>0</v>
      </c>
      <c r="AL23" s="342">
        <f t="shared" si="8"/>
        <v>0</v>
      </c>
      <c r="AM23" s="342">
        <f t="shared" si="8"/>
        <v>0</v>
      </c>
      <c r="AN23" s="30"/>
    </row>
    <row r="24" spans="2:40" ht="12.75">
      <c r="B24" s="3"/>
      <c r="C24" s="30"/>
      <c r="D24" s="260"/>
      <c r="E24" s="260"/>
      <c r="F24" s="17"/>
      <c r="G24" s="196"/>
      <c r="H24" s="17"/>
      <c r="I24" s="30"/>
      <c r="J24" s="31">
        <f t="shared" si="9"/>
        <v>0</v>
      </c>
      <c r="K24" s="22">
        <f t="shared" si="4"/>
        <v>0</v>
      </c>
      <c r="L24" s="54" t="str">
        <f t="shared" si="5"/>
        <v>-</v>
      </c>
      <c r="M24" s="22">
        <f t="shared" si="6"/>
        <v>0</v>
      </c>
      <c r="N24" s="30"/>
      <c r="O24" s="22">
        <f t="shared" si="7"/>
        <v>0</v>
      </c>
      <c r="P24" s="22">
        <f t="shared" si="7"/>
        <v>0</v>
      </c>
      <c r="Q24" s="22">
        <f t="shared" si="7"/>
        <v>0</v>
      </c>
      <c r="R24" s="22">
        <f t="shared" si="7"/>
        <v>0</v>
      </c>
      <c r="S24" s="22">
        <f t="shared" si="7"/>
        <v>0</v>
      </c>
      <c r="T24" s="22">
        <f t="shared" si="7"/>
        <v>0</v>
      </c>
      <c r="U24" s="22">
        <f t="shared" si="7"/>
        <v>0</v>
      </c>
      <c r="V24" s="22">
        <f t="shared" si="7"/>
        <v>0</v>
      </c>
      <c r="W24" s="22">
        <f t="shared" si="7"/>
        <v>0</v>
      </c>
      <c r="X24" s="22">
        <f t="shared" si="7"/>
        <v>0</v>
      </c>
      <c r="Y24" s="30"/>
      <c r="Z24" s="6"/>
      <c r="AC24" s="30"/>
      <c r="AD24" s="342">
        <f t="shared" si="8"/>
        <v>0</v>
      </c>
      <c r="AE24" s="342">
        <f t="shared" si="8"/>
        <v>0</v>
      </c>
      <c r="AF24" s="342">
        <f t="shared" si="8"/>
        <v>0</v>
      </c>
      <c r="AG24" s="342">
        <f t="shared" si="8"/>
        <v>0</v>
      </c>
      <c r="AH24" s="342">
        <f t="shared" si="8"/>
        <v>0</v>
      </c>
      <c r="AI24" s="342">
        <f t="shared" si="8"/>
        <v>0</v>
      </c>
      <c r="AJ24" s="342">
        <f t="shared" si="8"/>
        <v>0</v>
      </c>
      <c r="AK24" s="342">
        <f t="shared" si="8"/>
        <v>0</v>
      </c>
      <c r="AL24" s="342">
        <f t="shared" si="8"/>
        <v>0</v>
      </c>
      <c r="AM24" s="342">
        <f t="shared" si="8"/>
        <v>0</v>
      </c>
      <c r="AN24" s="30"/>
    </row>
    <row r="25" spans="2:40" ht="12.75">
      <c r="B25" s="3"/>
      <c r="C25" s="30"/>
      <c r="D25" s="260"/>
      <c r="E25" s="260"/>
      <c r="F25" s="17"/>
      <c r="G25" s="196"/>
      <c r="H25" s="17"/>
      <c r="I25" s="30"/>
      <c r="J25" s="31">
        <f t="shared" si="9"/>
        <v>0</v>
      </c>
      <c r="K25" s="22">
        <f t="shared" si="4"/>
        <v>0</v>
      </c>
      <c r="L25" s="54" t="str">
        <f t="shared" si="5"/>
        <v>-</v>
      </c>
      <c r="M25" s="22">
        <f t="shared" si="6"/>
        <v>0</v>
      </c>
      <c r="N25" s="30"/>
      <c r="O25" s="22">
        <f t="shared" si="7"/>
        <v>0</v>
      </c>
      <c r="P25" s="22">
        <f t="shared" si="7"/>
        <v>0</v>
      </c>
      <c r="Q25" s="22">
        <f t="shared" si="7"/>
        <v>0</v>
      </c>
      <c r="R25" s="22">
        <f t="shared" si="7"/>
        <v>0</v>
      </c>
      <c r="S25" s="22">
        <f t="shared" si="7"/>
        <v>0</v>
      </c>
      <c r="T25" s="22">
        <f t="shared" si="7"/>
        <v>0</v>
      </c>
      <c r="U25" s="22">
        <f t="shared" si="7"/>
        <v>0</v>
      </c>
      <c r="V25" s="22">
        <f t="shared" si="7"/>
        <v>0</v>
      </c>
      <c r="W25" s="22">
        <f t="shared" si="7"/>
        <v>0</v>
      </c>
      <c r="X25" s="22">
        <f t="shared" si="7"/>
        <v>0</v>
      </c>
      <c r="Y25" s="30"/>
      <c r="Z25" s="6"/>
      <c r="AC25" s="30"/>
      <c r="AD25" s="342">
        <f t="shared" si="8"/>
        <v>0</v>
      </c>
      <c r="AE25" s="342">
        <f t="shared" si="8"/>
        <v>0</v>
      </c>
      <c r="AF25" s="342">
        <f t="shared" si="8"/>
        <v>0</v>
      </c>
      <c r="AG25" s="342">
        <f t="shared" si="8"/>
        <v>0</v>
      </c>
      <c r="AH25" s="342">
        <f t="shared" si="8"/>
        <v>0</v>
      </c>
      <c r="AI25" s="342">
        <f t="shared" si="8"/>
        <v>0</v>
      </c>
      <c r="AJ25" s="342">
        <f t="shared" si="8"/>
        <v>0</v>
      </c>
      <c r="AK25" s="342">
        <f t="shared" si="8"/>
        <v>0</v>
      </c>
      <c r="AL25" s="342">
        <f t="shared" si="8"/>
        <v>0</v>
      </c>
      <c r="AM25" s="342">
        <f t="shared" si="8"/>
        <v>0</v>
      </c>
      <c r="AN25" s="30"/>
    </row>
    <row r="26" spans="2:40" ht="12.75">
      <c r="B26" s="3"/>
      <c r="C26" s="30"/>
      <c r="D26" s="260"/>
      <c r="E26" s="260"/>
      <c r="F26" s="17"/>
      <c r="G26" s="196"/>
      <c r="H26" s="17"/>
      <c r="I26" s="30"/>
      <c r="J26" s="31">
        <f t="shared" si="9"/>
        <v>0</v>
      </c>
      <c r="K26" s="22">
        <f t="shared" si="4"/>
        <v>0</v>
      </c>
      <c r="L26" s="54" t="str">
        <f t="shared" si="5"/>
        <v>-</v>
      </c>
      <c r="M26" s="22">
        <f t="shared" si="6"/>
        <v>0</v>
      </c>
      <c r="N26" s="30"/>
      <c r="O26" s="22">
        <f t="shared" si="7"/>
        <v>0</v>
      </c>
      <c r="P26" s="22">
        <f t="shared" si="7"/>
        <v>0</v>
      </c>
      <c r="Q26" s="22">
        <f t="shared" si="7"/>
        <v>0</v>
      </c>
      <c r="R26" s="22">
        <f t="shared" si="7"/>
        <v>0</v>
      </c>
      <c r="S26" s="22">
        <f t="shared" si="7"/>
        <v>0</v>
      </c>
      <c r="T26" s="22">
        <f t="shared" si="7"/>
        <v>0</v>
      </c>
      <c r="U26" s="22">
        <f t="shared" si="7"/>
        <v>0</v>
      </c>
      <c r="V26" s="22">
        <f t="shared" si="7"/>
        <v>0</v>
      </c>
      <c r="W26" s="22">
        <f t="shared" si="7"/>
        <v>0</v>
      </c>
      <c r="X26" s="22">
        <f t="shared" si="7"/>
        <v>0</v>
      </c>
      <c r="Y26" s="30"/>
      <c r="Z26" s="6"/>
      <c r="AC26" s="30"/>
      <c r="AD26" s="342">
        <f t="shared" si="8"/>
        <v>0</v>
      </c>
      <c r="AE26" s="342">
        <f t="shared" si="8"/>
        <v>0</v>
      </c>
      <c r="AF26" s="342">
        <f t="shared" si="8"/>
        <v>0</v>
      </c>
      <c r="AG26" s="342">
        <f t="shared" si="8"/>
        <v>0</v>
      </c>
      <c r="AH26" s="342">
        <f t="shared" si="8"/>
        <v>0</v>
      </c>
      <c r="AI26" s="342">
        <f t="shared" si="8"/>
        <v>0</v>
      </c>
      <c r="AJ26" s="342">
        <f t="shared" si="8"/>
        <v>0</v>
      </c>
      <c r="AK26" s="342">
        <f t="shared" si="8"/>
        <v>0</v>
      </c>
      <c r="AL26" s="342">
        <f t="shared" si="8"/>
        <v>0</v>
      </c>
      <c r="AM26" s="342">
        <f t="shared" si="8"/>
        <v>0</v>
      </c>
      <c r="AN26" s="30"/>
    </row>
    <row r="27" spans="2:40" ht="12.75">
      <c r="B27" s="3"/>
      <c r="C27" s="30"/>
      <c r="D27" s="260"/>
      <c r="E27" s="260"/>
      <c r="F27" s="17"/>
      <c r="G27" s="196"/>
      <c r="H27" s="17"/>
      <c r="I27" s="30"/>
      <c r="J27" s="31">
        <f t="shared" si="9"/>
        <v>0</v>
      </c>
      <c r="K27" s="22">
        <f t="shared" si="4"/>
        <v>0</v>
      </c>
      <c r="L27" s="54" t="str">
        <f t="shared" si="5"/>
        <v>-</v>
      </c>
      <c r="M27" s="22">
        <f t="shared" si="6"/>
        <v>0</v>
      </c>
      <c r="N27" s="30"/>
      <c r="O27" s="22">
        <f t="shared" si="7"/>
        <v>0</v>
      </c>
      <c r="P27" s="22">
        <f t="shared" si="7"/>
        <v>0</v>
      </c>
      <c r="Q27" s="22">
        <f t="shared" si="7"/>
        <v>0</v>
      </c>
      <c r="R27" s="22">
        <f t="shared" si="7"/>
        <v>0</v>
      </c>
      <c r="S27" s="22">
        <f t="shared" si="7"/>
        <v>0</v>
      </c>
      <c r="T27" s="22">
        <f t="shared" si="7"/>
        <v>0</v>
      </c>
      <c r="U27" s="22">
        <f t="shared" si="7"/>
        <v>0</v>
      </c>
      <c r="V27" s="22">
        <f t="shared" si="7"/>
        <v>0</v>
      </c>
      <c r="W27" s="22">
        <f t="shared" si="7"/>
        <v>0</v>
      </c>
      <c r="X27" s="22">
        <f t="shared" si="7"/>
        <v>0</v>
      </c>
      <c r="Y27" s="30"/>
      <c r="Z27" s="6"/>
      <c r="AC27" s="30"/>
      <c r="AD27" s="342">
        <f t="shared" si="8"/>
        <v>0</v>
      </c>
      <c r="AE27" s="342">
        <f t="shared" si="8"/>
        <v>0</v>
      </c>
      <c r="AF27" s="342">
        <f t="shared" si="8"/>
        <v>0</v>
      </c>
      <c r="AG27" s="342">
        <f t="shared" si="8"/>
        <v>0</v>
      </c>
      <c r="AH27" s="342">
        <f t="shared" si="8"/>
        <v>0</v>
      </c>
      <c r="AI27" s="342">
        <f t="shared" si="8"/>
        <v>0</v>
      </c>
      <c r="AJ27" s="342">
        <f t="shared" si="8"/>
        <v>0</v>
      </c>
      <c r="AK27" s="342">
        <f t="shared" si="8"/>
        <v>0</v>
      </c>
      <c r="AL27" s="342">
        <f t="shared" si="8"/>
        <v>0</v>
      </c>
      <c r="AM27" s="342">
        <f t="shared" si="8"/>
        <v>0</v>
      </c>
      <c r="AN27" s="30"/>
    </row>
    <row r="28" spans="2:40" ht="12.75">
      <c r="B28" s="3"/>
      <c r="C28" s="30"/>
      <c r="D28" s="260"/>
      <c r="E28" s="260"/>
      <c r="F28" s="17"/>
      <c r="G28" s="196"/>
      <c r="H28" s="17"/>
      <c r="I28" s="30"/>
      <c r="J28" s="31">
        <f t="shared" si="9"/>
        <v>0</v>
      </c>
      <c r="K28" s="22">
        <f t="shared" si="4"/>
        <v>0</v>
      </c>
      <c r="L28" s="54" t="str">
        <f t="shared" si="5"/>
        <v>-</v>
      </c>
      <c r="M28" s="22">
        <f t="shared" si="6"/>
        <v>0</v>
      </c>
      <c r="N28" s="30"/>
      <c r="O28" s="22">
        <f t="shared" si="7"/>
        <v>0</v>
      </c>
      <c r="P28" s="22">
        <f t="shared" si="7"/>
        <v>0</v>
      </c>
      <c r="Q28" s="22">
        <f t="shared" si="7"/>
        <v>0</v>
      </c>
      <c r="R28" s="22">
        <f t="shared" si="7"/>
        <v>0</v>
      </c>
      <c r="S28" s="22">
        <f t="shared" si="7"/>
        <v>0</v>
      </c>
      <c r="T28" s="22">
        <f t="shared" si="7"/>
        <v>0</v>
      </c>
      <c r="U28" s="22">
        <f t="shared" si="7"/>
        <v>0</v>
      </c>
      <c r="V28" s="22">
        <f t="shared" si="7"/>
        <v>0</v>
      </c>
      <c r="W28" s="22">
        <f t="shared" si="7"/>
        <v>0</v>
      </c>
      <c r="X28" s="22">
        <f t="shared" si="7"/>
        <v>0</v>
      </c>
      <c r="Y28" s="30"/>
      <c r="Z28" s="6"/>
      <c r="AC28" s="30"/>
      <c r="AD28" s="342">
        <f t="shared" si="8"/>
        <v>0</v>
      </c>
      <c r="AE28" s="342">
        <f t="shared" si="8"/>
        <v>0</v>
      </c>
      <c r="AF28" s="342">
        <f t="shared" si="8"/>
        <v>0</v>
      </c>
      <c r="AG28" s="342">
        <f t="shared" si="8"/>
        <v>0</v>
      </c>
      <c r="AH28" s="342">
        <f t="shared" si="8"/>
        <v>0</v>
      </c>
      <c r="AI28" s="342">
        <f t="shared" si="8"/>
        <v>0</v>
      </c>
      <c r="AJ28" s="342">
        <f t="shared" si="8"/>
        <v>0</v>
      </c>
      <c r="AK28" s="342">
        <f t="shared" si="8"/>
        <v>0</v>
      </c>
      <c r="AL28" s="342">
        <f t="shared" si="8"/>
        <v>0</v>
      </c>
      <c r="AM28" s="342">
        <f t="shared" si="8"/>
        <v>0</v>
      </c>
      <c r="AN28" s="30"/>
    </row>
    <row r="29" spans="2:40" ht="12.75">
      <c r="B29" s="3"/>
      <c r="C29" s="30"/>
      <c r="D29" s="260"/>
      <c r="E29" s="260"/>
      <c r="F29" s="17"/>
      <c r="G29" s="196"/>
      <c r="H29" s="17"/>
      <c r="I29" s="30"/>
      <c r="J29" s="31">
        <f t="shared" si="9"/>
        <v>0</v>
      </c>
      <c r="K29" s="22">
        <f t="shared" si="4"/>
        <v>0</v>
      </c>
      <c r="L29" s="54" t="str">
        <f t="shared" si="5"/>
        <v>-</v>
      </c>
      <c r="M29" s="22">
        <f t="shared" si="6"/>
        <v>0</v>
      </c>
      <c r="N29" s="30"/>
      <c r="O29" s="22">
        <f t="shared" si="7"/>
        <v>0</v>
      </c>
      <c r="P29" s="22">
        <f t="shared" si="7"/>
        <v>0</v>
      </c>
      <c r="Q29" s="22">
        <f t="shared" si="7"/>
        <v>0</v>
      </c>
      <c r="R29" s="22">
        <f t="shared" si="7"/>
        <v>0</v>
      </c>
      <c r="S29" s="22">
        <f t="shared" si="7"/>
        <v>0</v>
      </c>
      <c r="T29" s="22">
        <f t="shared" si="7"/>
        <v>0</v>
      </c>
      <c r="U29" s="22">
        <f t="shared" si="7"/>
        <v>0</v>
      </c>
      <c r="V29" s="22">
        <f t="shared" si="7"/>
        <v>0</v>
      </c>
      <c r="W29" s="22">
        <f t="shared" si="7"/>
        <v>0</v>
      </c>
      <c r="X29" s="22">
        <f t="shared" si="7"/>
        <v>0</v>
      </c>
      <c r="Y29" s="30"/>
      <c r="Z29" s="6"/>
      <c r="AC29" s="30"/>
      <c r="AD29" s="342">
        <f aca="true" t="shared" si="10" ref="AD29:AM44">IF(AD$10=$F29,$G29,0)</f>
        <v>0</v>
      </c>
      <c r="AE29" s="342">
        <f t="shared" si="10"/>
        <v>0</v>
      </c>
      <c r="AF29" s="342">
        <f t="shared" si="10"/>
        <v>0</v>
      </c>
      <c r="AG29" s="342">
        <f t="shared" si="10"/>
        <v>0</v>
      </c>
      <c r="AH29" s="342">
        <f t="shared" si="10"/>
        <v>0</v>
      </c>
      <c r="AI29" s="342">
        <f t="shared" si="10"/>
        <v>0</v>
      </c>
      <c r="AJ29" s="342">
        <f t="shared" si="10"/>
        <v>0</v>
      </c>
      <c r="AK29" s="342">
        <f t="shared" si="10"/>
        <v>0</v>
      </c>
      <c r="AL29" s="342">
        <f t="shared" si="10"/>
        <v>0</v>
      </c>
      <c r="AM29" s="342">
        <f t="shared" si="10"/>
        <v>0</v>
      </c>
      <c r="AN29" s="30"/>
    </row>
    <row r="30" spans="2:40" ht="12.75">
      <c r="B30" s="3"/>
      <c r="C30" s="30"/>
      <c r="D30" s="260"/>
      <c r="E30" s="260"/>
      <c r="F30" s="17"/>
      <c r="G30" s="196"/>
      <c r="H30" s="17"/>
      <c r="I30" s="30"/>
      <c r="J30" s="31">
        <f t="shared" si="9"/>
        <v>0</v>
      </c>
      <c r="K30" s="22">
        <f t="shared" si="4"/>
        <v>0</v>
      </c>
      <c r="L30" s="54" t="str">
        <f t="shared" si="5"/>
        <v>-</v>
      </c>
      <c r="M30" s="22">
        <f t="shared" si="6"/>
        <v>0</v>
      </c>
      <c r="N30" s="30"/>
      <c r="O30" s="22">
        <f t="shared" si="7"/>
        <v>0</v>
      </c>
      <c r="P30" s="22">
        <f t="shared" si="7"/>
        <v>0</v>
      </c>
      <c r="Q30" s="22">
        <f t="shared" si="7"/>
        <v>0</v>
      </c>
      <c r="R30" s="22">
        <f t="shared" si="7"/>
        <v>0</v>
      </c>
      <c r="S30" s="22">
        <f t="shared" si="7"/>
        <v>0</v>
      </c>
      <c r="T30" s="22">
        <f t="shared" si="7"/>
        <v>0</v>
      </c>
      <c r="U30" s="22">
        <f t="shared" si="7"/>
        <v>0</v>
      </c>
      <c r="V30" s="22">
        <f t="shared" si="7"/>
        <v>0</v>
      </c>
      <c r="W30" s="22">
        <f t="shared" si="7"/>
        <v>0</v>
      </c>
      <c r="X30" s="22">
        <f t="shared" si="7"/>
        <v>0</v>
      </c>
      <c r="Y30" s="30"/>
      <c r="Z30" s="6"/>
      <c r="AC30" s="30"/>
      <c r="AD30" s="342">
        <f t="shared" si="10"/>
        <v>0</v>
      </c>
      <c r="AE30" s="342">
        <f t="shared" si="10"/>
        <v>0</v>
      </c>
      <c r="AF30" s="342">
        <f t="shared" si="10"/>
        <v>0</v>
      </c>
      <c r="AG30" s="342">
        <f t="shared" si="10"/>
        <v>0</v>
      </c>
      <c r="AH30" s="342">
        <f t="shared" si="10"/>
        <v>0</v>
      </c>
      <c r="AI30" s="342">
        <f t="shared" si="10"/>
        <v>0</v>
      </c>
      <c r="AJ30" s="342">
        <f t="shared" si="10"/>
        <v>0</v>
      </c>
      <c r="AK30" s="342">
        <f t="shared" si="10"/>
        <v>0</v>
      </c>
      <c r="AL30" s="342">
        <f t="shared" si="10"/>
        <v>0</v>
      </c>
      <c r="AM30" s="342">
        <f t="shared" si="10"/>
        <v>0</v>
      </c>
      <c r="AN30" s="30"/>
    </row>
    <row r="31" spans="2:40" ht="12.75">
      <c r="B31" s="3"/>
      <c r="C31" s="30"/>
      <c r="D31" s="260"/>
      <c r="E31" s="260"/>
      <c r="F31" s="17"/>
      <c r="G31" s="196"/>
      <c r="H31" s="17"/>
      <c r="I31" s="30"/>
      <c r="J31" s="31">
        <f t="shared" si="9"/>
        <v>0</v>
      </c>
      <c r="K31" s="22">
        <f t="shared" si="4"/>
        <v>0</v>
      </c>
      <c r="L31" s="54" t="str">
        <f t="shared" si="5"/>
        <v>-</v>
      </c>
      <c r="M31" s="22">
        <f t="shared" si="6"/>
        <v>0</v>
      </c>
      <c r="N31" s="30"/>
      <c r="O31" s="22">
        <f t="shared" si="7"/>
        <v>0</v>
      </c>
      <c r="P31" s="22">
        <f t="shared" si="7"/>
        <v>0</v>
      </c>
      <c r="Q31" s="22">
        <f t="shared" si="7"/>
        <v>0</v>
      </c>
      <c r="R31" s="22">
        <f t="shared" si="7"/>
        <v>0</v>
      </c>
      <c r="S31" s="22">
        <f t="shared" si="7"/>
        <v>0</v>
      </c>
      <c r="T31" s="22">
        <f t="shared" si="7"/>
        <v>0</v>
      </c>
      <c r="U31" s="22">
        <f t="shared" si="7"/>
        <v>0</v>
      </c>
      <c r="V31" s="22">
        <f t="shared" si="7"/>
        <v>0</v>
      </c>
      <c r="W31" s="22">
        <f t="shared" si="7"/>
        <v>0</v>
      </c>
      <c r="X31" s="22">
        <f t="shared" si="7"/>
        <v>0</v>
      </c>
      <c r="Y31" s="30"/>
      <c r="Z31" s="6"/>
      <c r="AC31" s="30"/>
      <c r="AD31" s="342">
        <f t="shared" si="10"/>
        <v>0</v>
      </c>
      <c r="AE31" s="342">
        <f t="shared" si="10"/>
        <v>0</v>
      </c>
      <c r="AF31" s="342">
        <f t="shared" si="10"/>
        <v>0</v>
      </c>
      <c r="AG31" s="342">
        <f t="shared" si="10"/>
        <v>0</v>
      </c>
      <c r="AH31" s="342">
        <f t="shared" si="10"/>
        <v>0</v>
      </c>
      <c r="AI31" s="342">
        <f t="shared" si="10"/>
        <v>0</v>
      </c>
      <c r="AJ31" s="342">
        <f t="shared" si="10"/>
        <v>0</v>
      </c>
      <c r="AK31" s="342">
        <f t="shared" si="10"/>
        <v>0</v>
      </c>
      <c r="AL31" s="342">
        <f t="shared" si="10"/>
        <v>0</v>
      </c>
      <c r="AM31" s="342">
        <f t="shared" si="10"/>
        <v>0</v>
      </c>
      <c r="AN31" s="30"/>
    </row>
    <row r="32" spans="2:40" ht="12.75">
      <c r="B32" s="3"/>
      <c r="C32" s="30"/>
      <c r="D32" s="260"/>
      <c r="E32" s="260"/>
      <c r="F32" s="17"/>
      <c r="G32" s="196"/>
      <c r="H32" s="17"/>
      <c r="I32" s="30"/>
      <c r="J32" s="31">
        <f t="shared" si="9"/>
        <v>0</v>
      </c>
      <c r="K32" s="22">
        <f t="shared" si="4"/>
        <v>0</v>
      </c>
      <c r="L32" s="54" t="str">
        <f t="shared" si="5"/>
        <v>-</v>
      </c>
      <c r="M32" s="22">
        <f t="shared" si="6"/>
        <v>0</v>
      </c>
      <c r="N32" s="30"/>
      <c r="O32" s="22">
        <f t="shared" si="7"/>
        <v>0</v>
      </c>
      <c r="P32" s="22">
        <f t="shared" si="7"/>
        <v>0</v>
      </c>
      <c r="Q32" s="22">
        <f t="shared" si="7"/>
        <v>0</v>
      </c>
      <c r="R32" s="22">
        <f t="shared" si="7"/>
        <v>0</v>
      </c>
      <c r="S32" s="22">
        <f t="shared" si="7"/>
        <v>0</v>
      </c>
      <c r="T32" s="22">
        <f t="shared" si="7"/>
        <v>0</v>
      </c>
      <c r="U32" s="22">
        <f t="shared" si="7"/>
        <v>0</v>
      </c>
      <c r="V32" s="22">
        <f t="shared" si="7"/>
        <v>0</v>
      </c>
      <c r="W32" s="22">
        <f t="shared" si="7"/>
        <v>0</v>
      </c>
      <c r="X32" s="22">
        <f t="shared" si="7"/>
        <v>0</v>
      </c>
      <c r="Y32" s="30"/>
      <c r="Z32" s="6"/>
      <c r="AC32" s="30"/>
      <c r="AD32" s="342">
        <f t="shared" si="10"/>
        <v>0</v>
      </c>
      <c r="AE32" s="342">
        <f t="shared" si="10"/>
        <v>0</v>
      </c>
      <c r="AF32" s="342">
        <f t="shared" si="10"/>
        <v>0</v>
      </c>
      <c r="AG32" s="342">
        <f t="shared" si="10"/>
        <v>0</v>
      </c>
      <c r="AH32" s="342">
        <f t="shared" si="10"/>
        <v>0</v>
      </c>
      <c r="AI32" s="342">
        <f t="shared" si="10"/>
        <v>0</v>
      </c>
      <c r="AJ32" s="342">
        <f t="shared" si="10"/>
        <v>0</v>
      </c>
      <c r="AK32" s="342">
        <f t="shared" si="10"/>
        <v>0</v>
      </c>
      <c r="AL32" s="342">
        <f t="shared" si="10"/>
        <v>0</v>
      </c>
      <c r="AM32" s="342">
        <f t="shared" si="10"/>
        <v>0</v>
      </c>
      <c r="AN32" s="30"/>
    </row>
    <row r="33" spans="2:40" ht="12.75">
      <c r="B33" s="3"/>
      <c r="C33" s="30"/>
      <c r="D33" s="260"/>
      <c r="E33" s="260"/>
      <c r="F33" s="17"/>
      <c r="G33" s="196"/>
      <c r="H33" s="17"/>
      <c r="I33" s="30"/>
      <c r="J33" s="31">
        <f t="shared" si="9"/>
        <v>0</v>
      </c>
      <c r="K33" s="22">
        <f t="shared" si="4"/>
        <v>0</v>
      </c>
      <c r="L33" s="54" t="str">
        <f t="shared" si="5"/>
        <v>-</v>
      </c>
      <c r="M33" s="22">
        <f t="shared" si="6"/>
        <v>0</v>
      </c>
      <c r="N33" s="30"/>
      <c r="O33" s="22">
        <f t="shared" si="7"/>
        <v>0</v>
      </c>
      <c r="P33" s="22">
        <f t="shared" si="7"/>
        <v>0</v>
      </c>
      <c r="Q33" s="22">
        <f t="shared" si="7"/>
        <v>0</v>
      </c>
      <c r="R33" s="22">
        <f t="shared" si="7"/>
        <v>0</v>
      </c>
      <c r="S33" s="22">
        <f t="shared" si="7"/>
        <v>0</v>
      </c>
      <c r="T33" s="22">
        <f t="shared" si="7"/>
        <v>0</v>
      </c>
      <c r="U33" s="22">
        <f t="shared" si="7"/>
        <v>0</v>
      </c>
      <c r="V33" s="22">
        <f t="shared" si="7"/>
        <v>0</v>
      </c>
      <c r="W33" s="22">
        <f t="shared" si="7"/>
        <v>0</v>
      </c>
      <c r="X33" s="22">
        <f t="shared" si="7"/>
        <v>0</v>
      </c>
      <c r="Y33" s="30"/>
      <c r="Z33" s="6"/>
      <c r="AC33" s="30"/>
      <c r="AD33" s="342">
        <f t="shared" si="10"/>
        <v>0</v>
      </c>
      <c r="AE33" s="342">
        <f t="shared" si="10"/>
        <v>0</v>
      </c>
      <c r="AF33" s="342">
        <f t="shared" si="10"/>
        <v>0</v>
      </c>
      <c r="AG33" s="342">
        <f t="shared" si="10"/>
        <v>0</v>
      </c>
      <c r="AH33" s="342">
        <f t="shared" si="10"/>
        <v>0</v>
      </c>
      <c r="AI33" s="342">
        <f t="shared" si="10"/>
        <v>0</v>
      </c>
      <c r="AJ33" s="342">
        <f t="shared" si="10"/>
        <v>0</v>
      </c>
      <c r="AK33" s="342">
        <f t="shared" si="10"/>
        <v>0</v>
      </c>
      <c r="AL33" s="342">
        <f t="shared" si="10"/>
        <v>0</v>
      </c>
      <c r="AM33" s="342">
        <f t="shared" si="10"/>
        <v>0</v>
      </c>
      <c r="AN33" s="30"/>
    </row>
    <row r="34" spans="2:40" ht="12.75">
      <c r="B34" s="3"/>
      <c r="C34" s="30"/>
      <c r="D34" s="260"/>
      <c r="E34" s="260"/>
      <c r="F34" s="17"/>
      <c r="G34" s="196"/>
      <c r="H34" s="17"/>
      <c r="I34" s="30"/>
      <c r="J34" s="31">
        <f t="shared" si="9"/>
        <v>0</v>
      </c>
      <c r="K34" s="22">
        <f t="shared" si="4"/>
        <v>0</v>
      </c>
      <c r="L34" s="54" t="str">
        <f t="shared" si="5"/>
        <v>-</v>
      </c>
      <c r="M34" s="22">
        <f t="shared" si="6"/>
        <v>0</v>
      </c>
      <c r="N34" s="30"/>
      <c r="O34" s="22">
        <f t="shared" si="7"/>
        <v>0</v>
      </c>
      <c r="P34" s="22">
        <f t="shared" si="7"/>
        <v>0</v>
      </c>
      <c r="Q34" s="22">
        <f t="shared" si="7"/>
        <v>0</v>
      </c>
      <c r="R34" s="22">
        <f t="shared" si="7"/>
        <v>0</v>
      </c>
      <c r="S34" s="22">
        <f t="shared" si="7"/>
        <v>0</v>
      </c>
      <c r="T34" s="22">
        <f t="shared" si="7"/>
        <v>0</v>
      </c>
      <c r="U34" s="22">
        <f t="shared" si="7"/>
        <v>0</v>
      </c>
      <c r="V34" s="22">
        <f t="shared" si="7"/>
        <v>0</v>
      </c>
      <c r="W34" s="22">
        <f t="shared" si="7"/>
        <v>0</v>
      </c>
      <c r="X34" s="22">
        <f t="shared" si="7"/>
        <v>0</v>
      </c>
      <c r="Y34" s="30"/>
      <c r="Z34" s="6"/>
      <c r="AC34" s="30"/>
      <c r="AD34" s="342">
        <f t="shared" si="10"/>
        <v>0</v>
      </c>
      <c r="AE34" s="342">
        <f t="shared" si="10"/>
        <v>0</v>
      </c>
      <c r="AF34" s="342">
        <f t="shared" si="10"/>
        <v>0</v>
      </c>
      <c r="AG34" s="342">
        <f t="shared" si="10"/>
        <v>0</v>
      </c>
      <c r="AH34" s="342">
        <f t="shared" si="10"/>
        <v>0</v>
      </c>
      <c r="AI34" s="342">
        <f t="shared" si="10"/>
        <v>0</v>
      </c>
      <c r="AJ34" s="342">
        <f t="shared" si="10"/>
        <v>0</v>
      </c>
      <c r="AK34" s="342">
        <f t="shared" si="10"/>
        <v>0</v>
      </c>
      <c r="AL34" s="342">
        <f t="shared" si="10"/>
        <v>0</v>
      </c>
      <c r="AM34" s="342">
        <f t="shared" si="10"/>
        <v>0</v>
      </c>
      <c r="AN34" s="30"/>
    </row>
    <row r="35" spans="2:40" ht="12.75">
      <c r="B35" s="3"/>
      <c r="C35" s="30"/>
      <c r="D35" s="260"/>
      <c r="E35" s="260"/>
      <c r="F35" s="17"/>
      <c r="G35" s="196"/>
      <c r="H35" s="17"/>
      <c r="I35" s="30"/>
      <c r="J35" s="31">
        <f t="shared" si="9"/>
        <v>0</v>
      </c>
      <c r="K35" s="22">
        <f t="shared" si="4"/>
        <v>0</v>
      </c>
      <c r="L35" s="54" t="str">
        <f t="shared" si="5"/>
        <v>-</v>
      </c>
      <c r="M35" s="22">
        <f t="shared" si="6"/>
        <v>0</v>
      </c>
      <c r="N35" s="30"/>
      <c r="O35" s="22">
        <f t="shared" si="7"/>
        <v>0</v>
      </c>
      <c r="P35" s="22">
        <f t="shared" si="7"/>
        <v>0</v>
      </c>
      <c r="Q35" s="22">
        <f t="shared" si="7"/>
        <v>0</v>
      </c>
      <c r="R35" s="22">
        <f t="shared" si="7"/>
        <v>0</v>
      </c>
      <c r="S35" s="22">
        <f t="shared" si="7"/>
        <v>0</v>
      </c>
      <c r="T35" s="22">
        <f t="shared" si="7"/>
        <v>0</v>
      </c>
      <c r="U35" s="22">
        <f t="shared" si="7"/>
        <v>0</v>
      </c>
      <c r="V35" s="22">
        <f t="shared" si="7"/>
        <v>0</v>
      </c>
      <c r="W35" s="22">
        <f t="shared" si="7"/>
        <v>0</v>
      </c>
      <c r="X35" s="22">
        <f t="shared" si="7"/>
        <v>0</v>
      </c>
      <c r="Y35" s="30"/>
      <c r="Z35" s="6"/>
      <c r="AC35" s="30"/>
      <c r="AD35" s="342">
        <f t="shared" si="10"/>
        <v>0</v>
      </c>
      <c r="AE35" s="342">
        <f t="shared" si="10"/>
        <v>0</v>
      </c>
      <c r="AF35" s="342">
        <f t="shared" si="10"/>
        <v>0</v>
      </c>
      <c r="AG35" s="342">
        <f t="shared" si="10"/>
        <v>0</v>
      </c>
      <c r="AH35" s="342">
        <f t="shared" si="10"/>
        <v>0</v>
      </c>
      <c r="AI35" s="342">
        <f t="shared" si="10"/>
        <v>0</v>
      </c>
      <c r="AJ35" s="342">
        <f t="shared" si="10"/>
        <v>0</v>
      </c>
      <c r="AK35" s="342">
        <f t="shared" si="10"/>
        <v>0</v>
      </c>
      <c r="AL35" s="342">
        <f t="shared" si="10"/>
        <v>0</v>
      </c>
      <c r="AM35" s="342">
        <f t="shared" si="10"/>
        <v>0</v>
      </c>
      <c r="AN35" s="30"/>
    </row>
    <row r="36" spans="2:40" ht="12.75">
      <c r="B36" s="3"/>
      <c r="C36" s="30"/>
      <c r="D36" s="260"/>
      <c r="E36" s="260"/>
      <c r="F36" s="17"/>
      <c r="G36" s="196"/>
      <c r="H36" s="17"/>
      <c r="I36" s="30"/>
      <c r="J36" s="31">
        <f t="shared" si="9"/>
        <v>0</v>
      </c>
      <c r="K36" s="22">
        <f t="shared" si="4"/>
        <v>0</v>
      </c>
      <c r="L36" s="54" t="str">
        <f t="shared" si="5"/>
        <v>-</v>
      </c>
      <c r="M36" s="22">
        <f t="shared" si="6"/>
        <v>0</v>
      </c>
      <c r="N36" s="30"/>
      <c r="O36" s="22">
        <f t="shared" si="7"/>
        <v>0</v>
      </c>
      <c r="P36" s="22">
        <f t="shared" si="7"/>
        <v>0</v>
      </c>
      <c r="Q36" s="22">
        <f t="shared" si="7"/>
        <v>0</v>
      </c>
      <c r="R36" s="22">
        <f t="shared" si="7"/>
        <v>0</v>
      </c>
      <c r="S36" s="22">
        <f t="shared" si="7"/>
        <v>0</v>
      </c>
      <c r="T36" s="22">
        <f t="shared" si="7"/>
        <v>0</v>
      </c>
      <c r="U36" s="22">
        <f t="shared" si="7"/>
        <v>0</v>
      </c>
      <c r="V36" s="22">
        <f t="shared" si="7"/>
        <v>0</v>
      </c>
      <c r="W36" s="22">
        <f t="shared" si="7"/>
        <v>0</v>
      </c>
      <c r="X36" s="22">
        <f t="shared" si="7"/>
        <v>0</v>
      </c>
      <c r="Y36" s="30"/>
      <c r="Z36" s="6"/>
      <c r="AC36" s="30"/>
      <c r="AD36" s="342">
        <f t="shared" si="10"/>
        <v>0</v>
      </c>
      <c r="AE36" s="342">
        <f t="shared" si="10"/>
        <v>0</v>
      </c>
      <c r="AF36" s="342">
        <f t="shared" si="10"/>
        <v>0</v>
      </c>
      <c r="AG36" s="342">
        <f t="shared" si="10"/>
        <v>0</v>
      </c>
      <c r="AH36" s="342">
        <f t="shared" si="10"/>
        <v>0</v>
      </c>
      <c r="AI36" s="342">
        <f t="shared" si="10"/>
        <v>0</v>
      </c>
      <c r="AJ36" s="342">
        <f t="shared" si="10"/>
        <v>0</v>
      </c>
      <c r="AK36" s="342">
        <f t="shared" si="10"/>
        <v>0</v>
      </c>
      <c r="AL36" s="342">
        <f t="shared" si="10"/>
        <v>0</v>
      </c>
      <c r="AM36" s="342">
        <f t="shared" si="10"/>
        <v>0</v>
      </c>
      <c r="AN36" s="30"/>
    </row>
    <row r="37" spans="2:40" ht="12.75">
      <c r="B37" s="3"/>
      <c r="C37" s="30"/>
      <c r="D37" s="260"/>
      <c r="E37" s="260"/>
      <c r="F37" s="17"/>
      <c r="G37" s="196"/>
      <c r="H37" s="17"/>
      <c r="I37" s="30"/>
      <c r="J37" s="31">
        <f t="shared" si="9"/>
        <v>0</v>
      </c>
      <c r="K37" s="22">
        <f t="shared" si="4"/>
        <v>0</v>
      </c>
      <c r="L37" s="54" t="str">
        <f t="shared" si="5"/>
        <v>-</v>
      </c>
      <c r="M37" s="22">
        <f t="shared" si="6"/>
        <v>0</v>
      </c>
      <c r="N37" s="30"/>
      <c r="O37" s="22">
        <f t="shared" si="7"/>
        <v>0</v>
      </c>
      <c r="P37" s="22">
        <f t="shared" si="7"/>
        <v>0</v>
      </c>
      <c r="Q37" s="22">
        <f t="shared" si="7"/>
        <v>0</v>
      </c>
      <c r="R37" s="22">
        <f t="shared" si="7"/>
        <v>0</v>
      </c>
      <c r="S37" s="22">
        <f t="shared" si="7"/>
        <v>0</v>
      </c>
      <c r="T37" s="22">
        <f t="shared" si="7"/>
        <v>0</v>
      </c>
      <c r="U37" s="22">
        <f t="shared" si="7"/>
        <v>0</v>
      </c>
      <c r="V37" s="22">
        <f t="shared" si="7"/>
        <v>0</v>
      </c>
      <c r="W37" s="22">
        <f t="shared" si="7"/>
        <v>0</v>
      </c>
      <c r="X37" s="22">
        <f t="shared" si="7"/>
        <v>0</v>
      </c>
      <c r="Y37" s="30"/>
      <c r="Z37" s="6"/>
      <c r="AC37" s="30"/>
      <c r="AD37" s="342">
        <f t="shared" si="10"/>
        <v>0</v>
      </c>
      <c r="AE37" s="342">
        <f t="shared" si="10"/>
        <v>0</v>
      </c>
      <c r="AF37" s="342">
        <f t="shared" si="10"/>
        <v>0</v>
      </c>
      <c r="AG37" s="342">
        <f t="shared" si="10"/>
        <v>0</v>
      </c>
      <c r="AH37" s="342">
        <f t="shared" si="10"/>
        <v>0</v>
      </c>
      <c r="AI37" s="342">
        <f t="shared" si="10"/>
        <v>0</v>
      </c>
      <c r="AJ37" s="342">
        <f t="shared" si="10"/>
        <v>0</v>
      </c>
      <c r="AK37" s="342">
        <f t="shared" si="10"/>
        <v>0</v>
      </c>
      <c r="AL37" s="342">
        <f t="shared" si="10"/>
        <v>0</v>
      </c>
      <c r="AM37" s="342">
        <f t="shared" si="10"/>
        <v>0</v>
      </c>
      <c r="AN37" s="30"/>
    </row>
    <row r="38" spans="2:40" ht="12.75">
      <c r="B38" s="3"/>
      <c r="C38" s="30"/>
      <c r="D38" s="260"/>
      <c r="E38" s="260"/>
      <c r="F38" s="17"/>
      <c r="G38" s="196"/>
      <c r="H38" s="17"/>
      <c r="I38" s="30"/>
      <c r="J38" s="31">
        <f t="shared" si="9"/>
        <v>0</v>
      </c>
      <c r="K38" s="22">
        <f t="shared" si="4"/>
        <v>0</v>
      </c>
      <c r="L38" s="54" t="str">
        <f t="shared" si="5"/>
        <v>-</v>
      </c>
      <c r="M38" s="22">
        <f t="shared" si="6"/>
        <v>0</v>
      </c>
      <c r="N38" s="30"/>
      <c r="O38" s="22">
        <f t="shared" si="7"/>
        <v>0</v>
      </c>
      <c r="P38" s="22">
        <f t="shared" si="7"/>
        <v>0</v>
      </c>
      <c r="Q38" s="22">
        <f t="shared" si="7"/>
        <v>0</v>
      </c>
      <c r="R38" s="22">
        <f t="shared" si="7"/>
        <v>0</v>
      </c>
      <c r="S38" s="22">
        <f t="shared" si="7"/>
        <v>0</v>
      </c>
      <c r="T38" s="22">
        <f aca="true" t="shared" si="11" ref="T38:X69">(IF(T$10&lt;$F38,0,IF($L38&lt;=T$10-1,0,$K38)))</f>
        <v>0</v>
      </c>
      <c r="U38" s="22">
        <f t="shared" si="11"/>
        <v>0</v>
      </c>
      <c r="V38" s="22">
        <f t="shared" si="11"/>
        <v>0</v>
      </c>
      <c r="W38" s="22">
        <f t="shared" si="11"/>
        <v>0</v>
      </c>
      <c r="X38" s="22">
        <f t="shared" si="11"/>
        <v>0</v>
      </c>
      <c r="Y38" s="30"/>
      <c r="Z38" s="6"/>
      <c r="AC38" s="30"/>
      <c r="AD38" s="342">
        <f t="shared" si="10"/>
        <v>0</v>
      </c>
      <c r="AE38" s="342">
        <f t="shared" si="10"/>
        <v>0</v>
      </c>
      <c r="AF38" s="342">
        <f t="shared" si="10"/>
        <v>0</v>
      </c>
      <c r="AG38" s="342">
        <f t="shared" si="10"/>
        <v>0</v>
      </c>
      <c r="AH38" s="342">
        <f t="shared" si="10"/>
        <v>0</v>
      </c>
      <c r="AI38" s="342">
        <f t="shared" si="10"/>
        <v>0</v>
      </c>
      <c r="AJ38" s="342">
        <f t="shared" si="10"/>
        <v>0</v>
      </c>
      <c r="AK38" s="342">
        <f t="shared" si="10"/>
        <v>0</v>
      </c>
      <c r="AL38" s="342">
        <f t="shared" si="10"/>
        <v>0</v>
      </c>
      <c r="AM38" s="342">
        <f t="shared" si="10"/>
        <v>0</v>
      </c>
      <c r="AN38" s="30"/>
    </row>
    <row r="39" spans="2:40" ht="12.75">
      <c r="B39" s="3"/>
      <c r="C39" s="30"/>
      <c r="D39" s="260"/>
      <c r="E39" s="260"/>
      <c r="F39" s="17"/>
      <c r="G39" s="196"/>
      <c r="H39" s="17"/>
      <c r="I39" s="30"/>
      <c r="J39" s="31">
        <f t="shared" si="9"/>
        <v>0</v>
      </c>
      <c r="K39" s="22">
        <f t="shared" si="4"/>
        <v>0</v>
      </c>
      <c r="L39" s="54" t="str">
        <f t="shared" si="5"/>
        <v>-</v>
      </c>
      <c r="M39" s="22">
        <f t="shared" si="6"/>
        <v>0</v>
      </c>
      <c r="N39" s="30"/>
      <c r="O39" s="22">
        <f aca="true" t="shared" si="12" ref="O39:X70">(IF(O$10&lt;$F39,0,IF($L39&lt;=O$10-1,0,$K39)))</f>
        <v>0</v>
      </c>
      <c r="P39" s="22">
        <f t="shared" si="12"/>
        <v>0</v>
      </c>
      <c r="Q39" s="22">
        <f t="shared" si="12"/>
        <v>0</v>
      </c>
      <c r="R39" s="22">
        <f t="shared" si="12"/>
        <v>0</v>
      </c>
      <c r="S39" s="22">
        <f t="shared" si="12"/>
        <v>0</v>
      </c>
      <c r="T39" s="22">
        <f t="shared" si="11"/>
        <v>0</v>
      </c>
      <c r="U39" s="22">
        <f t="shared" si="11"/>
        <v>0</v>
      </c>
      <c r="V39" s="22">
        <f t="shared" si="11"/>
        <v>0</v>
      </c>
      <c r="W39" s="22">
        <f t="shared" si="11"/>
        <v>0</v>
      </c>
      <c r="X39" s="22">
        <f t="shared" si="11"/>
        <v>0</v>
      </c>
      <c r="Y39" s="30"/>
      <c r="Z39" s="6"/>
      <c r="AC39" s="30"/>
      <c r="AD39" s="342">
        <f t="shared" si="10"/>
        <v>0</v>
      </c>
      <c r="AE39" s="342">
        <f t="shared" si="10"/>
        <v>0</v>
      </c>
      <c r="AF39" s="342">
        <f t="shared" si="10"/>
        <v>0</v>
      </c>
      <c r="AG39" s="342">
        <f t="shared" si="10"/>
        <v>0</v>
      </c>
      <c r="AH39" s="342">
        <f t="shared" si="10"/>
        <v>0</v>
      </c>
      <c r="AI39" s="342">
        <f t="shared" si="10"/>
        <v>0</v>
      </c>
      <c r="AJ39" s="342">
        <f t="shared" si="10"/>
        <v>0</v>
      </c>
      <c r="AK39" s="342">
        <f t="shared" si="10"/>
        <v>0</v>
      </c>
      <c r="AL39" s="342">
        <f t="shared" si="10"/>
        <v>0</v>
      </c>
      <c r="AM39" s="342">
        <f t="shared" si="10"/>
        <v>0</v>
      </c>
      <c r="AN39" s="30"/>
    </row>
    <row r="40" spans="2:40" ht="12.75">
      <c r="B40" s="3"/>
      <c r="C40" s="30"/>
      <c r="D40" s="260"/>
      <c r="E40" s="260"/>
      <c r="F40" s="17"/>
      <c r="G40" s="196"/>
      <c r="H40" s="17"/>
      <c r="I40" s="30"/>
      <c r="J40" s="31">
        <f t="shared" si="9"/>
        <v>0</v>
      </c>
      <c r="K40" s="22">
        <f t="shared" si="4"/>
        <v>0</v>
      </c>
      <c r="L40" s="54" t="str">
        <f t="shared" si="5"/>
        <v>-</v>
      </c>
      <c r="M40" s="22">
        <f t="shared" si="6"/>
        <v>0</v>
      </c>
      <c r="N40" s="30"/>
      <c r="O40" s="22">
        <f t="shared" si="12"/>
        <v>0</v>
      </c>
      <c r="P40" s="22">
        <f t="shared" si="12"/>
        <v>0</v>
      </c>
      <c r="Q40" s="22">
        <f t="shared" si="12"/>
        <v>0</v>
      </c>
      <c r="R40" s="22">
        <f t="shared" si="12"/>
        <v>0</v>
      </c>
      <c r="S40" s="22">
        <f t="shared" si="12"/>
        <v>0</v>
      </c>
      <c r="T40" s="22">
        <f t="shared" si="11"/>
        <v>0</v>
      </c>
      <c r="U40" s="22">
        <f t="shared" si="11"/>
        <v>0</v>
      </c>
      <c r="V40" s="22">
        <f t="shared" si="11"/>
        <v>0</v>
      </c>
      <c r="W40" s="22">
        <f t="shared" si="11"/>
        <v>0</v>
      </c>
      <c r="X40" s="22">
        <f t="shared" si="11"/>
        <v>0</v>
      </c>
      <c r="Y40" s="30"/>
      <c r="Z40" s="6"/>
      <c r="AC40" s="30"/>
      <c r="AD40" s="342">
        <f t="shared" si="10"/>
        <v>0</v>
      </c>
      <c r="AE40" s="342">
        <f t="shared" si="10"/>
        <v>0</v>
      </c>
      <c r="AF40" s="342">
        <f t="shared" si="10"/>
        <v>0</v>
      </c>
      <c r="AG40" s="342">
        <f t="shared" si="10"/>
        <v>0</v>
      </c>
      <c r="AH40" s="342">
        <f t="shared" si="10"/>
        <v>0</v>
      </c>
      <c r="AI40" s="342">
        <f t="shared" si="10"/>
        <v>0</v>
      </c>
      <c r="AJ40" s="342">
        <f t="shared" si="10"/>
        <v>0</v>
      </c>
      <c r="AK40" s="342">
        <f t="shared" si="10"/>
        <v>0</v>
      </c>
      <c r="AL40" s="342">
        <f t="shared" si="10"/>
        <v>0</v>
      </c>
      <c r="AM40" s="342">
        <f t="shared" si="10"/>
        <v>0</v>
      </c>
      <c r="AN40" s="30"/>
    </row>
    <row r="41" spans="2:40" ht="12.75">
      <c r="B41" s="3"/>
      <c r="C41" s="30"/>
      <c r="D41" s="260"/>
      <c r="E41" s="260"/>
      <c r="F41" s="17"/>
      <c r="G41" s="196"/>
      <c r="H41" s="17"/>
      <c r="I41" s="30"/>
      <c r="J41" s="31">
        <f t="shared" si="9"/>
        <v>0</v>
      </c>
      <c r="K41" s="22">
        <f t="shared" si="4"/>
        <v>0</v>
      </c>
      <c r="L41" s="54" t="str">
        <f t="shared" si="5"/>
        <v>-</v>
      </c>
      <c r="M41" s="22">
        <f t="shared" si="6"/>
        <v>0</v>
      </c>
      <c r="N41" s="30"/>
      <c r="O41" s="22">
        <f t="shared" si="12"/>
        <v>0</v>
      </c>
      <c r="P41" s="22">
        <f t="shared" si="12"/>
        <v>0</v>
      </c>
      <c r="Q41" s="22">
        <f t="shared" si="12"/>
        <v>0</v>
      </c>
      <c r="R41" s="22">
        <f t="shared" si="12"/>
        <v>0</v>
      </c>
      <c r="S41" s="22">
        <f t="shared" si="12"/>
        <v>0</v>
      </c>
      <c r="T41" s="22">
        <f t="shared" si="11"/>
        <v>0</v>
      </c>
      <c r="U41" s="22">
        <f t="shared" si="11"/>
        <v>0</v>
      </c>
      <c r="V41" s="22">
        <f t="shared" si="11"/>
        <v>0</v>
      </c>
      <c r="W41" s="22">
        <f t="shared" si="11"/>
        <v>0</v>
      </c>
      <c r="X41" s="22">
        <f t="shared" si="11"/>
        <v>0</v>
      </c>
      <c r="Y41" s="30"/>
      <c r="Z41" s="6"/>
      <c r="AC41" s="30"/>
      <c r="AD41" s="342">
        <f t="shared" si="10"/>
        <v>0</v>
      </c>
      <c r="AE41" s="342">
        <f t="shared" si="10"/>
        <v>0</v>
      </c>
      <c r="AF41" s="342">
        <f t="shared" si="10"/>
        <v>0</v>
      </c>
      <c r="AG41" s="342">
        <f t="shared" si="10"/>
        <v>0</v>
      </c>
      <c r="AH41" s="342">
        <f t="shared" si="10"/>
        <v>0</v>
      </c>
      <c r="AI41" s="342">
        <f t="shared" si="10"/>
        <v>0</v>
      </c>
      <c r="AJ41" s="342">
        <f t="shared" si="10"/>
        <v>0</v>
      </c>
      <c r="AK41" s="342">
        <f t="shared" si="10"/>
        <v>0</v>
      </c>
      <c r="AL41" s="342">
        <f t="shared" si="10"/>
        <v>0</v>
      </c>
      <c r="AM41" s="342">
        <f t="shared" si="10"/>
        <v>0</v>
      </c>
      <c r="AN41" s="30"/>
    </row>
    <row r="42" spans="2:40" ht="12.75">
      <c r="B42" s="3"/>
      <c r="C42" s="30"/>
      <c r="D42" s="260"/>
      <c r="E42" s="260"/>
      <c r="F42" s="17"/>
      <c r="G42" s="196"/>
      <c r="H42" s="17"/>
      <c r="I42" s="30"/>
      <c r="J42" s="31">
        <f t="shared" si="9"/>
        <v>0</v>
      </c>
      <c r="K42" s="22">
        <f t="shared" si="4"/>
        <v>0</v>
      </c>
      <c r="L42" s="54" t="str">
        <f t="shared" si="5"/>
        <v>-</v>
      </c>
      <c r="M42" s="22">
        <f t="shared" si="6"/>
        <v>0</v>
      </c>
      <c r="N42" s="30"/>
      <c r="O42" s="22">
        <f t="shared" si="12"/>
        <v>0</v>
      </c>
      <c r="P42" s="22">
        <f t="shared" si="12"/>
        <v>0</v>
      </c>
      <c r="Q42" s="22">
        <f t="shared" si="12"/>
        <v>0</v>
      </c>
      <c r="R42" s="22">
        <f t="shared" si="12"/>
        <v>0</v>
      </c>
      <c r="S42" s="22">
        <f t="shared" si="12"/>
        <v>0</v>
      </c>
      <c r="T42" s="22">
        <f t="shared" si="11"/>
        <v>0</v>
      </c>
      <c r="U42" s="22">
        <f t="shared" si="11"/>
        <v>0</v>
      </c>
      <c r="V42" s="22">
        <f t="shared" si="11"/>
        <v>0</v>
      </c>
      <c r="W42" s="22">
        <f t="shared" si="11"/>
        <v>0</v>
      </c>
      <c r="X42" s="22">
        <f t="shared" si="11"/>
        <v>0</v>
      </c>
      <c r="Y42" s="30"/>
      <c r="Z42" s="6"/>
      <c r="AC42" s="30"/>
      <c r="AD42" s="342">
        <f t="shared" si="10"/>
        <v>0</v>
      </c>
      <c r="AE42" s="342">
        <f t="shared" si="10"/>
        <v>0</v>
      </c>
      <c r="AF42" s="342">
        <f t="shared" si="10"/>
        <v>0</v>
      </c>
      <c r="AG42" s="342">
        <f t="shared" si="10"/>
        <v>0</v>
      </c>
      <c r="AH42" s="342">
        <f t="shared" si="10"/>
        <v>0</v>
      </c>
      <c r="AI42" s="342">
        <f t="shared" si="10"/>
        <v>0</v>
      </c>
      <c r="AJ42" s="342">
        <f t="shared" si="10"/>
        <v>0</v>
      </c>
      <c r="AK42" s="342">
        <f t="shared" si="10"/>
        <v>0</v>
      </c>
      <c r="AL42" s="342">
        <f t="shared" si="10"/>
        <v>0</v>
      </c>
      <c r="AM42" s="342">
        <f t="shared" si="10"/>
        <v>0</v>
      </c>
      <c r="AN42" s="30"/>
    </row>
    <row r="43" spans="2:40" ht="12.75">
      <c r="B43" s="3"/>
      <c r="C43" s="30"/>
      <c r="D43" s="260"/>
      <c r="E43" s="260"/>
      <c r="F43" s="17"/>
      <c r="G43" s="196"/>
      <c r="H43" s="17"/>
      <c r="I43" s="30"/>
      <c r="J43" s="31">
        <f t="shared" si="9"/>
        <v>0</v>
      </c>
      <c r="K43" s="22">
        <f t="shared" si="4"/>
        <v>0</v>
      </c>
      <c r="L43" s="54" t="str">
        <f t="shared" si="5"/>
        <v>-</v>
      </c>
      <c r="M43" s="22">
        <f t="shared" si="6"/>
        <v>0</v>
      </c>
      <c r="N43" s="30"/>
      <c r="O43" s="22">
        <f t="shared" si="12"/>
        <v>0</v>
      </c>
      <c r="P43" s="22">
        <f t="shared" si="12"/>
        <v>0</v>
      </c>
      <c r="Q43" s="22">
        <f t="shared" si="12"/>
        <v>0</v>
      </c>
      <c r="R43" s="22">
        <f t="shared" si="12"/>
        <v>0</v>
      </c>
      <c r="S43" s="22">
        <f t="shared" si="12"/>
        <v>0</v>
      </c>
      <c r="T43" s="22">
        <f t="shared" si="11"/>
        <v>0</v>
      </c>
      <c r="U43" s="22">
        <f t="shared" si="11"/>
        <v>0</v>
      </c>
      <c r="V43" s="22">
        <f t="shared" si="11"/>
        <v>0</v>
      </c>
      <c r="W43" s="22">
        <f t="shared" si="11"/>
        <v>0</v>
      </c>
      <c r="X43" s="22">
        <f t="shared" si="11"/>
        <v>0</v>
      </c>
      <c r="Y43" s="30"/>
      <c r="Z43" s="6"/>
      <c r="AC43" s="30"/>
      <c r="AD43" s="342">
        <f t="shared" si="10"/>
        <v>0</v>
      </c>
      <c r="AE43" s="342">
        <f t="shared" si="10"/>
        <v>0</v>
      </c>
      <c r="AF43" s="342">
        <f t="shared" si="10"/>
        <v>0</v>
      </c>
      <c r="AG43" s="342">
        <f t="shared" si="10"/>
        <v>0</v>
      </c>
      <c r="AH43" s="342">
        <f t="shared" si="10"/>
        <v>0</v>
      </c>
      <c r="AI43" s="342">
        <f t="shared" si="10"/>
        <v>0</v>
      </c>
      <c r="AJ43" s="342">
        <f t="shared" si="10"/>
        <v>0</v>
      </c>
      <c r="AK43" s="342">
        <f t="shared" si="10"/>
        <v>0</v>
      </c>
      <c r="AL43" s="342">
        <f t="shared" si="10"/>
        <v>0</v>
      </c>
      <c r="AM43" s="342">
        <f t="shared" si="10"/>
        <v>0</v>
      </c>
      <c r="AN43" s="30"/>
    </row>
    <row r="44" spans="2:40" ht="12.75">
      <c r="B44" s="3"/>
      <c r="C44" s="30"/>
      <c r="D44" s="260"/>
      <c r="E44" s="260"/>
      <c r="F44" s="17"/>
      <c r="G44" s="196"/>
      <c r="H44" s="17"/>
      <c r="I44" s="30"/>
      <c r="J44" s="31">
        <f t="shared" si="9"/>
        <v>0</v>
      </c>
      <c r="K44" s="22">
        <f t="shared" si="4"/>
        <v>0</v>
      </c>
      <c r="L44" s="54" t="str">
        <f t="shared" si="5"/>
        <v>-</v>
      </c>
      <c r="M44" s="22">
        <f t="shared" si="6"/>
        <v>0</v>
      </c>
      <c r="N44" s="30"/>
      <c r="O44" s="22">
        <f t="shared" si="12"/>
        <v>0</v>
      </c>
      <c r="P44" s="22">
        <f t="shared" si="12"/>
        <v>0</v>
      </c>
      <c r="Q44" s="22">
        <f t="shared" si="12"/>
        <v>0</v>
      </c>
      <c r="R44" s="22">
        <f t="shared" si="12"/>
        <v>0</v>
      </c>
      <c r="S44" s="22">
        <f t="shared" si="12"/>
        <v>0</v>
      </c>
      <c r="T44" s="22">
        <f t="shared" si="11"/>
        <v>0</v>
      </c>
      <c r="U44" s="22">
        <f t="shared" si="11"/>
        <v>0</v>
      </c>
      <c r="V44" s="22">
        <f t="shared" si="11"/>
        <v>0</v>
      </c>
      <c r="W44" s="22">
        <f t="shared" si="11"/>
        <v>0</v>
      </c>
      <c r="X44" s="22">
        <f t="shared" si="11"/>
        <v>0</v>
      </c>
      <c r="Y44" s="30"/>
      <c r="Z44" s="6"/>
      <c r="AC44" s="30"/>
      <c r="AD44" s="342">
        <f t="shared" si="10"/>
        <v>0</v>
      </c>
      <c r="AE44" s="342">
        <f t="shared" si="10"/>
        <v>0</v>
      </c>
      <c r="AF44" s="342">
        <f t="shared" si="10"/>
        <v>0</v>
      </c>
      <c r="AG44" s="342">
        <f t="shared" si="10"/>
        <v>0</v>
      </c>
      <c r="AH44" s="342">
        <f t="shared" si="10"/>
        <v>0</v>
      </c>
      <c r="AI44" s="342">
        <f t="shared" si="10"/>
        <v>0</v>
      </c>
      <c r="AJ44" s="342">
        <f t="shared" si="10"/>
        <v>0</v>
      </c>
      <c r="AK44" s="342">
        <f t="shared" si="10"/>
        <v>0</v>
      </c>
      <c r="AL44" s="342">
        <f t="shared" si="10"/>
        <v>0</v>
      </c>
      <c r="AM44" s="342">
        <f t="shared" si="10"/>
        <v>0</v>
      </c>
      <c r="AN44" s="30"/>
    </row>
    <row r="45" spans="2:40" ht="12.75">
      <c r="B45" s="3"/>
      <c r="C45" s="30"/>
      <c r="D45" s="260"/>
      <c r="E45" s="260"/>
      <c r="F45" s="17"/>
      <c r="G45" s="196"/>
      <c r="H45" s="17"/>
      <c r="I45" s="30"/>
      <c r="J45" s="31">
        <f t="shared" si="9"/>
        <v>0</v>
      </c>
      <c r="K45" s="22">
        <f t="shared" si="4"/>
        <v>0</v>
      </c>
      <c r="L45" s="54" t="str">
        <f t="shared" si="5"/>
        <v>-</v>
      </c>
      <c r="M45" s="22">
        <f t="shared" si="6"/>
        <v>0</v>
      </c>
      <c r="N45" s="30"/>
      <c r="O45" s="22">
        <f t="shared" si="12"/>
        <v>0</v>
      </c>
      <c r="P45" s="22">
        <f t="shared" si="12"/>
        <v>0</v>
      </c>
      <c r="Q45" s="22">
        <f t="shared" si="12"/>
        <v>0</v>
      </c>
      <c r="R45" s="22">
        <f t="shared" si="12"/>
        <v>0</v>
      </c>
      <c r="S45" s="22">
        <f t="shared" si="12"/>
        <v>0</v>
      </c>
      <c r="T45" s="22">
        <f t="shared" si="11"/>
        <v>0</v>
      </c>
      <c r="U45" s="22">
        <f t="shared" si="11"/>
        <v>0</v>
      </c>
      <c r="V45" s="22">
        <f t="shared" si="11"/>
        <v>0</v>
      </c>
      <c r="W45" s="22">
        <f t="shared" si="11"/>
        <v>0</v>
      </c>
      <c r="X45" s="22">
        <f t="shared" si="11"/>
        <v>0</v>
      </c>
      <c r="Y45" s="30"/>
      <c r="Z45" s="6"/>
      <c r="AC45" s="30"/>
      <c r="AD45" s="342">
        <f aca="true" t="shared" si="13" ref="AD45:AM60">IF(AD$10=$F45,$G45,0)</f>
        <v>0</v>
      </c>
      <c r="AE45" s="342">
        <f t="shared" si="13"/>
        <v>0</v>
      </c>
      <c r="AF45" s="342">
        <f t="shared" si="13"/>
        <v>0</v>
      </c>
      <c r="AG45" s="342">
        <f t="shared" si="13"/>
        <v>0</v>
      </c>
      <c r="AH45" s="342">
        <f t="shared" si="13"/>
        <v>0</v>
      </c>
      <c r="AI45" s="342">
        <f t="shared" si="13"/>
        <v>0</v>
      </c>
      <c r="AJ45" s="342">
        <f t="shared" si="13"/>
        <v>0</v>
      </c>
      <c r="AK45" s="342">
        <f t="shared" si="13"/>
        <v>0</v>
      </c>
      <c r="AL45" s="342">
        <f t="shared" si="13"/>
        <v>0</v>
      </c>
      <c r="AM45" s="342">
        <f t="shared" si="13"/>
        <v>0</v>
      </c>
      <c r="AN45" s="30"/>
    </row>
    <row r="46" spans="2:40" ht="12.75">
      <c r="B46" s="3"/>
      <c r="C46" s="30"/>
      <c r="D46" s="260"/>
      <c r="E46" s="260"/>
      <c r="F46" s="17"/>
      <c r="G46" s="196"/>
      <c r="H46" s="17"/>
      <c r="I46" s="30"/>
      <c r="J46" s="31">
        <f t="shared" si="9"/>
        <v>0</v>
      </c>
      <c r="K46" s="22">
        <f t="shared" si="4"/>
        <v>0</v>
      </c>
      <c r="L46" s="54" t="str">
        <f t="shared" si="5"/>
        <v>-</v>
      </c>
      <c r="M46" s="22">
        <f t="shared" si="6"/>
        <v>0</v>
      </c>
      <c r="N46" s="30"/>
      <c r="O46" s="22">
        <f t="shared" si="12"/>
        <v>0</v>
      </c>
      <c r="P46" s="22">
        <f t="shared" si="12"/>
        <v>0</v>
      </c>
      <c r="Q46" s="22">
        <f t="shared" si="12"/>
        <v>0</v>
      </c>
      <c r="R46" s="22">
        <f t="shared" si="12"/>
        <v>0</v>
      </c>
      <c r="S46" s="22">
        <f t="shared" si="12"/>
        <v>0</v>
      </c>
      <c r="T46" s="22">
        <f t="shared" si="11"/>
        <v>0</v>
      </c>
      <c r="U46" s="22">
        <f t="shared" si="11"/>
        <v>0</v>
      </c>
      <c r="V46" s="22">
        <f t="shared" si="11"/>
        <v>0</v>
      </c>
      <c r="W46" s="22">
        <f t="shared" si="11"/>
        <v>0</v>
      </c>
      <c r="X46" s="22">
        <f t="shared" si="11"/>
        <v>0</v>
      </c>
      <c r="Y46" s="30"/>
      <c r="Z46" s="6"/>
      <c r="AC46" s="30"/>
      <c r="AD46" s="342">
        <f t="shared" si="13"/>
        <v>0</v>
      </c>
      <c r="AE46" s="342">
        <f t="shared" si="13"/>
        <v>0</v>
      </c>
      <c r="AF46" s="342">
        <f t="shared" si="13"/>
        <v>0</v>
      </c>
      <c r="AG46" s="342">
        <f t="shared" si="13"/>
        <v>0</v>
      </c>
      <c r="AH46" s="342">
        <f t="shared" si="13"/>
        <v>0</v>
      </c>
      <c r="AI46" s="342">
        <f t="shared" si="13"/>
        <v>0</v>
      </c>
      <c r="AJ46" s="342">
        <f t="shared" si="13"/>
        <v>0</v>
      </c>
      <c r="AK46" s="342">
        <f t="shared" si="13"/>
        <v>0</v>
      </c>
      <c r="AL46" s="342">
        <f t="shared" si="13"/>
        <v>0</v>
      </c>
      <c r="AM46" s="342">
        <f t="shared" si="13"/>
        <v>0</v>
      </c>
      <c r="AN46" s="30"/>
    </row>
    <row r="47" spans="2:40" ht="12.75">
      <c r="B47" s="3"/>
      <c r="C47" s="30"/>
      <c r="D47" s="260"/>
      <c r="E47" s="260"/>
      <c r="F47" s="17"/>
      <c r="G47" s="196"/>
      <c r="H47" s="17"/>
      <c r="I47" s="30"/>
      <c r="J47" s="31">
        <f t="shared" si="9"/>
        <v>0</v>
      </c>
      <c r="K47" s="22">
        <f t="shared" si="4"/>
        <v>0</v>
      </c>
      <c r="L47" s="54" t="str">
        <f t="shared" si="5"/>
        <v>-</v>
      </c>
      <c r="M47" s="22">
        <f t="shared" si="6"/>
        <v>0</v>
      </c>
      <c r="N47" s="30"/>
      <c r="O47" s="22">
        <f t="shared" si="12"/>
        <v>0</v>
      </c>
      <c r="P47" s="22">
        <f t="shared" si="12"/>
        <v>0</v>
      </c>
      <c r="Q47" s="22">
        <f t="shared" si="12"/>
        <v>0</v>
      </c>
      <c r="R47" s="22">
        <f t="shared" si="12"/>
        <v>0</v>
      </c>
      <c r="S47" s="22">
        <f t="shared" si="12"/>
        <v>0</v>
      </c>
      <c r="T47" s="22">
        <f t="shared" si="11"/>
        <v>0</v>
      </c>
      <c r="U47" s="22">
        <f t="shared" si="11"/>
        <v>0</v>
      </c>
      <c r="V47" s="22">
        <f t="shared" si="11"/>
        <v>0</v>
      </c>
      <c r="W47" s="22">
        <f t="shared" si="11"/>
        <v>0</v>
      </c>
      <c r="X47" s="22">
        <f t="shared" si="11"/>
        <v>0</v>
      </c>
      <c r="Y47" s="30"/>
      <c r="Z47" s="6"/>
      <c r="AC47" s="30"/>
      <c r="AD47" s="342">
        <f t="shared" si="13"/>
        <v>0</v>
      </c>
      <c r="AE47" s="342">
        <f t="shared" si="13"/>
        <v>0</v>
      </c>
      <c r="AF47" s="342">
        <f t="shared" si="13"/>
        <v>0</v>
      </c>
      <c r="AG47" s="342">
        <f t="shared" si="13"/>
        <v>0</v>
      </c>
      <c r="AH47" s="342">
        <f t="shared" si="13"/>
        <v>0</v>
      </c>
      <c r="AI47" s="342">
        <f t="shared" si="13"/>
        <v>0</v>
      </c>
      <c r="AJ47" s="342">
        <f t="shared" si="13"/>
        <v>0</v>
      </c>
      <c r="AK47" s="342">
        <f t="shared" si="13"/>
        <v>0</v>
      </c>
      <c r="AL47" s="342">
        <f t="shared" si="13"/>
        <v>0</v>
      </c>
      <c r="AM47" s="342">
        <f t="shared" si="13"/>
        <v>0</v>
      </c>
      <c r="AN47" s="30"/>
    </row>
    <row r="48" spans="2:40" ht="12.75">
      <c r="B48" s="3"/>
      <c r="C48" s="30"/>
      <c r="D48" s="260"/>
      <c r="E48" s="260"/>
      <c r="F48" s="17"/>
      <c r="G48" s="196"/>
      <c r="H48" s="17"/>
      <c r="I48" s="30"/>
      <c r="J48" s="31">
        <f t="shared" si="9"/>
        <v>0</v>
      </c>
      <c r="K48" s="22">
        <f t="shared" si="4"/>
        <v>0</v>
      </c>
      <c r="L48" s="54" t="str">
        <f t="shared" si="5"/>
        <v>-</v>
      </c>
      <c r="M48" s="22">
        <f t="shared" si="6"/>
        <v>0</v>
      </c>
      <c r="N48" s="30"/>
      <c r="O48" s="22">
        <f t="shared" si="12"/>
        <v>0</v>
      </c>
      <c r="P48" s="22">
        <f t="shared" si="12"/>
        <v>0</v>
      </c>
      <c r="Q48" s="22">
        <f t="shared" si="12"/>
        <v>0</v>
      </c>
      <c r="R48" s="22">
        <f t="shared" si="12"/>
        <v>0</v>
      </c>
      <c r="S48" s="22">
        <f t="shared" si="12"/>
        <v>0</v>
      </c>
      <c r="T48" s="22">
        <f t="shared" si="11"/>
        <v>0</v>
      </c>
      <c r="U48" s="22">
        <f t="shared" si="11"/>
        <v>0</v>
      </c>
      <c r="V48" s="22">
        <f t="shared" si="11"/>
        <v>0</v>
      </c>
      <c r="W48" s="22">
        <f t="shared" si="11"/>
        <v>0</v>
      </c>
      <c r="X48" s="22">
        <f t="shared" si="11"/>
        <v>0</v>
      </c>
      <c r="Y48" s="30"/>
      <c r="Z48" s="6"/>
      <c r="AC48" s="30"/>
      <c r="AD48" s="342">
        <f t="shared" si="13"/>
        <v>0</v>
      </c>
      <c r="AE48" s="342">
        <f t="shared" si="13"/>
        <v>0</v>
      </c>
      <c r="AF48" s="342">
        <f t="shared" si="13"/>
        <v>0</v>
      </c>
      <c r="AG48" s="342">
        <f t="shared" si="13"/>
        <v>0</v>
      </c>
      <c r="AH48" s="342">
        <f t="shared" si="13"/>
        <v>0</v>
      </c>
      <c r="AI48" s="342">
        <f t="shared" si="13"/>
        <v>0</v>
      </c>
      <c r="AJ48" s="342">
        <f t="shared" si="13"/>
        <v>0</v>
      </c>
      <c r="AK48" s="342">
        <f t="shared" si="13"/>
        <v>0</v>
      </c>
      <c r="AL48" s="342">
        <f t="shared" si="13"/>
        <v>0</v>
      </c>
      <c r="AM48" s="342">
        <f t="shared" si="13"/>
        <v>0</v>
      </c>
      <c r="AN48" s="30"/>
    </row>
    <row r="49" spans="2:40" ht="12.75">
      <c r="B49" s="3"/>
      <c r="C49" s="30"/>
      <c r="D49" s="260"/>
      <c r="E49" s="260"/>
      <c r="F49" s="17"/>
      <c r="G49" s="196"/>
      <c r="H49" s="17"/>
      <c r="I49" s="30"/>
      <c r="J49" s="31">
        <f t="shared" si="9"/>
        <v>0</v>
      </c>
      <c r="K49" s="22">
        <f t="shared" si="4"/>
        <v>0</v>
      </c>
      <c r="L49" s="54" t="str">
        <f t="shared" si="5"/>
        <v>-</v>
      </c>
      <c r="M49" s="22">
        <f t="shared" si="6"/>
        <v>0</v>
      </c>
      <c r="N49" s="30"/>
      <c r="O49" s="22">
        <f t="shared" si="12"/>
        <v>0</v>
      </c>
      <c r="P49" s="22">
        <f t="shared" si="12"/>
        <v>0</v>
      </c>
      <c r="Q49" s="22">
        <f t="shared" si="12"/>
        <v>0</v>
      </c>
      <c r="R49" s="22">
        <f t="shared" si="12"/>
        <v>0</v>
      </c>
      <c r="S49" s="22">
        <f t="shared" si="12"/>
        <v>0</v>
      </c>
      <c r="T49" s="22">
        <f t="shared" si="11"/>
        <v>0</v>
      </c>
      <c r="U49" s="22">
        <f t="shared" si="11"/>
        <v>0</v>
      </c>
      <c r="V49" s="22">
        <f t="shared" si="11"/>
        <v>0</v>
      </c>
      <c r="W49" s="22">
        <f t="shared" si="11"/>
        <v>0</v>
      </c>
      <c r="X49" s="22">
        <f t="shared" si="11"/>
        <v>0</v>
      </c>
      <c r="Y49" s="30"/>
      <c r="Z49" s="6"/>
      <c r="AC49" s="30"/>
      <c r="AD49" s="342">
        <f t="shared" si="13"/>
        <v>0</v>
      </c>
      <c r="AE49" s="342">
        <f t="shared" si="13"/>
        <v>0</v>
      </c>
      <c r="AF49" s="342">
        <f t="shared" si="13"/>
        <v>0</v>
      </c>
      <c r="AG49" s="342">
        <f t="shared" si="13"/>
        <v>0</v>
      </c>
      <c r="AH49" s="342">
        <f t="shared" si="13"/>
        <v>0</v>
      </c>
      <c r="AI49" s="342">
        <f t="shared" si="13"/>
        <v>0</v>
      </c>
      <c r="AJ49" s="342">
        <f t="shared" si="13"/>
        <v>0</v>
      </c>
      <c r="AK49" s="342">
        <f t="shared" si="13"/>
        <v>0</v>
      </c>
      <c r="AL49" s="342">
        <f t="shared" si="13"/>
        <v>0</v>
      </c>
      <c r="AM49" s="342">
        <f t="shared" si="13"/>
        <v>0</v>
      </c>
      <c r="AN49" s="30"/>
    </row>
    <row r="50" spans="2:40" ht="12.75">
      <c r="B50" s="3"/>
      <c r="C50" s="30"/>
      <c r="D50" s="260"/>
      <c r="E50" s="260"/>
      <c r="F50" s="17"/>
      <c r="G50" s="196"/>
      <c r="H50" s="17"/>
      <c r="I50" s="30"/>
      <c r="J50" s="31">
        <f t="shared" si="9"/>
        <v>0</v>
      </c>
      <c r="K50" s="22">
        <f t="shared" si="4"/>
        <v>0</v>
      </c>
      <c r="L50" s="54" t="str">
        <f t="shared" si="5"/>
        <v>-</v>
      </c>
      <c r="M50" s="22">
        <f t="shared" si="6"/>
        <v>0</v>
      </c>
      <c r="N50" s="30"/>
      <c r="O50" s="22">
        <f t="shared" si="12"/>
        <v>0</v>
      </c>
      <c r="P50" s="22">
        <f t="shared" si="12"/>
        <v>0</v>
      </c>
      <c r="Q50" s="22">
        <f t="shared" si="12"/>
        <v>0</v>
      </c>
      <c r="R50" s="22">
        <f t="shared" si="12"/>
        <v>0</v>
      </c>
      <c r="S50" s="22">
        <f t="shared" si="12"/>
        <v>0</v>
      </c>
      <c r="T50" s="22">
        <f t="shared" si="11"/>
        <v>0</v>
      </c>
      <c r="U50" s="22">
        <f t="shared" si="11"/>
        <v>0</v>
      </c>
      <c r="V50" s="22">
        <f t="shared" si="11"/>
        <v>0</v>
      </c>
      <c r="W50" s="22">
        <f t="shared" si="11"/>
        <v>0</v>
      </c>
      <c r="X50" s="22">
        <f t="shared" si="11"/>
        <v>0</v>
      </c>
      <c r="Y50" s="30"/>
      <c r="Z50" s="6"/>
      <c r="AC50" s="30"/>
      <c r="AD50" s="342">
        <f t="shared" si="13"/>
        <v>0</v>
      </c>
      <c r="AE50" s="342">
        <f t="shared" si="13"/>
        <v>0</v>
      </c>
      <c r="AF50" s="342">
        <f t="shared" si="13"/>
        <v>0</v>
      </c>
      <c r="AG50" s="342">
        <f t="shared" si="13"/>
        <v>0</v>
      </c>
      <c r="AH50" s="342">
        <f t="shared" si="13"/>
        <v>0</v>
      </c>
      <c r="AI50" s="342">
        <f t="shared" si="13"/>
        <v>0</v>
      </c>
      <c r="AJ50" s="342">
        <f t="shared" si="13"/>
        <v>0</v>
      </c>
      <c r="AK50" s="342">
        <f t="shared" si="13"/>
        <v>0</v>
      </c>
      <c r="AL50" s="342">
        <f t="shared" si="13"/>
        <v>0</v>
      </c>
      <c r="AM50" s="342">
        <f t="shared" si="13"/>
        <v>0</v>
      </c>
      <c r="AN50" s="30"/>
    </row>
    <row r="51" spans="2:40" ht="12.75">
      <c r="B51" s="3"/>
      <c r="C51" s="30"/>
      <c r="D51" s="260"/>
      <c r="E51" s="260"/>
      <c r="F51" s="17"/>
      <c r="G51" s="196"/>
      <c r="H51" s="17"/>
      <c r="I51" s="30"/>
      <c r="J51" s="31">
        <f t="shared" si="9"/>
        <v>0</v>
      </c>
      <c r="K51" s="22">
        <f t="shared" si="4"/>
        <v>0</v>
      </c>
      <c r="L51" s="54" t="str">
        <f t="shared" si="5"/>
        <v>-</v>
      </c>
      <c r="M51" s="22">
        <f t="shared" si="6"/>
        <v>0</v>
      </c>
      <c r="N51" s="30"/>
      <c r="O51" s="22">
        <f t="shared" si="12"/>
        <v>0</v>
      </c>
      <c r="P51" s="22">
        <f t="shared" si="12"/>
        <v>0</v>
      </c>
      <c r="Q51" s="22">
        <f t="shared" si="12"/>
        <v>0</v>
      </c>
      <c r="R51" s="22">
        <f t="shared" si="12"/>
        <v>0</v>
      </c>
      <c r="S51" s="22">
        <f t="shared" si="12"/>
        <v>0</v>
      </c>
      <c r="T51" s="22">
        <f t="shared" si="11"/>
        <v>0</v>
      </c>
      <c r="U51" s="22">
        <f t="shared" si="11"/>
        <v>0</v>
      </c>
      <c r="V51" s="22">
        <f t="shared" si="11"/>
        <v>0</v>
      </c>
      <c r="W51" s="22">
        <f t="shared" si="11"/>
        <v>0</v>
      </c>
      <c r="X51" s="22">
        <f t="shared" si="11"/>
        <v>0</v>
      </c>
      <c r="Y51" s="30"/>
      <c r="Z51" s="6"/>
      <c r="AC51" s="30"/>
      <c r="AD51" s="342">
        <f t="shared" si="13"/>
        <v>0</v>
      </c>
      <c r="AE51" s="342">
        <f t="shared" si="13"/>
        <v>0</v>
      </c>
      <c r="AF51" s="342">
        <f t="shared" si="13"/>
        <v>0</v>
      </c>
      <c r="AG51" s="342">
        <f t="shared" si="13"/>
        <v>0</v>
      </c>
      <c r="AH51" s="342">
        <f t="shared" si="13"/>
        <v>0</v>
      </c>
      <c r="AI51" s="342">
        <f t="shared" si="13"/>
        <v>0</v>
      </c>
      <c r="AJ51" s="342">
        <f t="shared" si="13"/>
        <v>0</v>
      </c>
      <c r="AK51" s="342">
        <f t="shared" si="13"/>
        <v>0</v>
      </c>
      <c r="AL51" s="342">
        <f t="shared" si="13"/>
        <v>0</v>
      </c>
      <c r="AM51" s="342">
        <f t="shared" si="13"/>
        <v>0</v>
      </c>
      <c r="AN51" s="30"/>
    </row>
    <row r="52" spans="2:40" ht="12.75">
      <c r="B52" s="3"/>
      <c r="C52" s="30"/>
      <c r="D52" s="260"/>
      <c r="E52" s="260"/>
      <c r="F52" s="17"/>
      <c r="G52" s="196"/>
      <c r="H52" s="17"/>
      <c r="I52" s="30"/>
      <c r="J52" s="31">
        <f t="shared" si="9"/>
        <v>0</v>
      </c>
      <c r="K52" s="22">
        <f t="shared" si="4"/>
        <v>0</v>
      </c>
      <c r="L52" s="54" t="str">
        <f t="shared" si="5"/>
        <v>-</v>
      </c>
      <c r="M52" s="22">
        <f t="shared" si="6"/>
        <v>0</v>
      </c>
      <c r="N52" s="30"/>
      <c r="O52" s="22">
        <f t="shared" si="12"/>
        <v>0</v>
      </c>
      <c r="P52" s="22">
        <f t="shared" si="12"/>
        <v>0</v>
      </c>
      <c r="Q52" s="22">
        <f t="shared" si="12"/>
        <v>0</v>
      </c>
      <c r="R52" s="22">
        <f t="shared" si="12"/>
        <v>0</v>
      </c>
      <c r="S52" s="22">
        <f t="shared" si="12"/>
        <v>0</v>
      </c>
      <c r="T52" s="22">
        <f t="shared" si="11"/>
        <v>0</v>
      </c>
      <c r="U52" s="22">
        <f t="shared" si="11"/>
        <v>0</v>
      </c>
      <c r="V52" s="22">
        <f t="shared" si="11"/>
        <v>0</v>
      </c>
      <c r="W52" s="22">
        <f t="shared" si="11"/>
        <v>0</v>
      </c>
      <c r="X52" s="22">
        <f t="shared" si="11"/>
        <v>0</v>
      </c>
      <c r="Y52" s="30"/>
      <c r="Z52" s="6"/>
      <c r="AC52" s="30"/>
      <c r="AD52" s="342">
        <f t="shared" si="13"/>
        <v>0</v>
      </c>
      <c r="AE52" s="342">
        <f t="shared" si="13"/>
        <v>0</v>
      </c>
      <c r="AF52" s="342">
        <f t="shared" si="13"/>
        <v>0</v>
      </c>
      <c r="AG52" s="342">
        <f t="shared" si="13"/>
        <v>0</v>
      </c>
      <c r="AH52" s="342">
        <f t="shared" si="13"/>
        <v>0</v>
      </c>
      <c r="AI52" s="342">
        <f t="shared" si="13"/>
        <v>0</v>
      </c>
      <c r="AJ52" s="342">
        <f t="shared" si="13"/>
        <v>0</v>
      </c>
      <c r="AK52" s="342">
        <f t="shared" si="13"/>
        <v>0</v>
      </c>
      <c r="AL52" s="342">
        <f t="shared" si="13"/>
        <v>0</v>
      </c>
      <c r="AM52" s="342">
        <f t="shared" si="13"/>
        <v>0</v>
      </c>
      <c r="AN52" s="30"/>
    </row>
    <row r="53" spans="2:40" ht="12.75">
      <c r="B53" s="3"/>
      <c r="C53" s="30"/>
      <c r="D53" s="260"/>
      <c r="E53" s="260"/>
      <c r="F53" s="17"/>
      <c r="G53" s="196"/>
      <c r="H53" s="17"/>
      <c r="I53" s="30"/>
      <c r="J53" s="31">
        <f t="shared" si="9"/>
        <v>0</v>
      </c>
      <c r="K53" s="22">
        <f t="shared" si="4"/>
        <v>0</v>
      </c>
      <c r="L53" s="54" t="str">
        <f t="shared" si="5"/>
        <v>-</v>
      </c>
      <c r="M53" s="22">
        <f t="shared" si="6"/>
        <v>0</v>
      </c>
      <c r="N53" s="30"/>
      <c r="O53" s="22">
        <f t="shared" si="12"/>
        <v>0</v>
      </c>
      <c r="P53" s="22">
        <f t="shared" si="12"/>
        <v>0</v>
      </c>
      <c r="Q53" s="22">
        <f t="shared" si="12"/>
        <v>0</v>
      </c>
      <c r="R53" s="22">
        <f t="shared" si="12"/>
        <v>0</v>
      </c>
      <c r="S53" s="22">
        <f t="shared" si="12"/>
        <v>0</v>
      </c>
      <c r="T53" s="22">
        <f t="shared" si="11"/>
        <v>0</v>
      </c>
      <c r="U53" s="22">
        <f t="shared" si="11"/>
        <v>0</v>
      </c>
      <c r="V53" s="22">
        <f t="shared" si="11"/>
        <v>0</v>
      </c>
      <c r="W53" s="22">
        <f t="shared" si="11"/>
        <v>0</v>
      </c>
      <c r="X53" s="22">
        <f t="shared" si="11"/>
        <v>0</v>
      </c>
      <c r="Y53" s="30"/>
      <c r="Z53" s="6"/>
      <c r="AC53" s="30"/>
      <c r="AD53" s="342">
        <f t="shared" si="13"/>
        <v>0</v>
      </c>
      <c r="AE53" s="342">
        <f t="shared" si="13"/>
        <v>0</v>
      </c>
      <c r="AF53" s="342">
        <f t="shared" si="13"/>
        <v>0</v>
      </c>
      <c r="AG53" s="342">
        <f t="shared" si="13"/>
        <v>0</v>
      </c>
      <c r="AH53" s="342">
        <f t="shared" si="13"/>
        <v>0</v>
      </c>
      <c r="AI53" s="342">
        <f t="shared" si="13"/>
        <v>0</v>
      </c>
      <c r="AJ53" s="342">
        <f t="shared" si="13"/>
        <v>0</v>
      </c>
      <c r="AK53" s="342">
        <f t="shared" si="13"/>
        <v>0</v>
      </c>
      <c r="AL53" s="342">
        <f t="shared" si="13"/>
        <v>0</v>
      </c>
      <c r="AM53" s="342">
        <f t="shared" si="13"/>
        <v>0</v>
      </c>
      <c r="AN53" s="30"/>
    </row>
    <row r="54" spans="2:40" ht="12.75">
      <c r="B54" s="3"/>
      <c r="C54" s="30"/>
      <c r="D54" s="260"/>
      <c r="E54" s="260"/>
      <c r="F54" s="17"/>
      <c r="G54" s="196"/>
      <c r="H54" s="17"/>
      <c r="I54" s="30"/>
      <c r="J54" s="31">
        <f t="shared" si="9"/>
        <v>0</v>
      </c>
      <c r="K54" s="22">
        <f t="shared" si="4"/>
        <v>0</v>
      </c>
      <c r="L54" s="54" t="str">
        <f t="shared" si="5"/>
        <v>-</v>
      </c>
      <c r="M54" s="22">
        <f t="shared" si="6"/>
        <v>0</v>
      </c>
      <c r="N54" s="30"/>
      <c r="O54" s="22">
        <f t="shared" si="12"/>
        <v>0</v>
      </c>
      <c r="P54" s="22">
        <f t="shared" si="12"/>
        <v>0</v>
      </c>
      <c r="Q54" s="22">
        <f t="shared" si="12"/>
        <v>0</v>
      </c>
      <c r="R54" s="22">
        <f t="shared" si="12"/>
        <v>0</v>
      </c>
      <c r="S54" s="22">
        <f t="shared" si="12"/>
        <v>0</v>
      </c>
      <c r="T54" s="22">
        <f t="shared" si="11"/>
        <v>0</v>
      </c>
      <c r="U54" s="22">
        <f t="shared" si="11"/>
        <v>0</v>
      </c>
      <c r="V54" s="22">
        <f t="shared" si="11"/>
        <v>0</v>
      </c>
      <c r="W54" s="22">
        <f t="shared" si="11"/>
        <v>0</v>
      </c>
      <c r="X54" s="22">
        <f t="shared" si="11"/>
        <v>0</v>
      </c>
      <c r="Y54" s="30"/>
      <c r="Z54" s="6"/>
      <c r="AC54" s="30"/>
      <c r="AD54" s="342">
        <f t="shared" si="13"/>
        <v>0</v>
      </c>
      <c r="AE54" s="342">
        <f t="shared" si="13"/>
        <v>0</v>
      </c>
      <c r="AF54" s="342">
        <f t="shared" si="13"/>
        <v>0</v>
      </c>
      <c r="AG54" s="342">
        <f t="shared" si="13"/>
        <v>0</v>
      </c>
      <c r="AH54" s="342">
        <f t="shared" si="13"/>
        <v>0</v>
      </c>
      <c r="AI54" s="342">
        <f t="shared" si="13"/>
        <v>0</v>
      </c>
      <c r="AJ54" s="342">
        <f t="shared" si="13"/>
        <v>0</v>
      </c>
      <c r="AK54" s="342">
        <f t="shared" si="13"/>
        <v>0</v>
      </c>
      <c r="AL54" s="342">
        <f t="shared" si="13"/>
        <v>0</v>
      </c>
      <c r="AM54" s="342">
        <f t="shared" si="13"/>
        <v>0</v>
      </c>
      <c r="AN54" s="30"/>
    </row>
    <row r="55" spans="2:40" ht="12.75">
      <c r="B55" s="3"/>
      <c r="C55" s="30"/>
      <c r="D55" s="260"/>
      <c r="E55" s="260"/>
      <c r="F55" s="17"/>
      <c r="G55" s="196"/>
      <c r="H55" s="17"/>
      <c r="I55" s="30"/>
      <c r="J55" s="31">
        <f t="shared" si="9"/>
        <v>0</v>
      </c>
      <c r="K55" s="22">
        <f t="shared" si="4"/>
        <v>0</v>
      </c>
      <c r="L55" s="54" t="str">
        <f t="shared" si="5"/>
        <v>-</v>
      </c>
      <c r="M55" s="22">
        <f t="shared" si="6"/>
        <v>0</v>
      </c>
      <c r="N55" s="30"/>
      <c r="O55" s="22">
        <f t="shared" si="12"/>
        <v>0</v>
      </c>
      <c r="P55" s="22">
        <f t="shared" si="12"/>
        <v>0</v>
      </c>
      <c r="Q55" s="22">
        <f t="shared" si="12"/>
        <v>0</v>
      </c>
      <c r="R55" s="22">
        <f t="shared" si="12"/>
        <v>0</v>
      </c>
      <c r="S55" s="22">
        <f t="shared" si="12"/>
        <v>0</v>
      </c>
      <c r="T55" s="22">
        <f t="shared" si="11"/>
        <v>0</v>
      </c>
      <c r="U55" s="22">
        <f t="shared" si="11"/>
        <v>0</v>
      </c>
      <c r="V55" s="22">
        <f t="shared" si="11"/>
        <v>0</v>
      </c>
      <c r="W55" s="22">
        <f t="shared" si="11"/>
        <v>0</v>
      </c>
      <c r="X55" s="22">
        <f t="shared" si="11"/>
        <v>0</v>
      </c>
      <c r="Y55" s="30"/>
      <c r="Z55" s="6"/>
      <c r="AC55" s="30"/>
      <c r="AD55" s="342">
        <f t="shared" si="13"/>
        <v>0</v>
      </c>
      <c r="AE55" s="342">
        <f t="shared" si="13"/>
        <v>0</v>
      </c>
      <c r="AF55" s="342">
        <f t="shared" si="13"/>
        <v>0</v>
      </c>
      <c r="AG55" s="342">
        <f t="shared" si="13"/>
        <v>0</v>
      </c>
      <c r="AH55" s="342">
        <f t="shared" si="13"/>
        <v>0</v>
      </c>
      <c r="AI55" s="342">
        <f t="shared" si="13"/>
        <v>0</v>
      </c>
      <c r="AJ55" s="342">
        <f t="shared" si="13"/>
        <v>0</v>
      </c>
      <c r="AK55" s="342">
        <f t="shared" si="13"/>
        <v>0</v>
      </c>
      <c r="AL55" s="342">
        <f t="shared" si="13"/>
        <v>0</v>
      </c>
      <c r="AM55" s="342">
        <f t="shared" si="13"/>
        <v>0</v>
      </c>
      <c r="AN55" s="30"/>
    </row>
    <row r="56" spans="2:40" ht="12.75">
      <c r="B56" s="3"/>
      <c r="C56" s="30"/>
      <c r="D56" s="260"/>
      <c r="E56" s="260"/>
      <c r="F56" s="17"/>
      <c r="G56" s="196"/>
      <c r="H56" s="17"/>
      <c r="I56" s="30"/>
      <c r="J56" s="31">
        <f t="shared" si="9"/>
        <v>0</v>
      </c>
      <c r="K56" s="22">
        <f t="shared" si="4"/>
        <v>0</v>
      </c>
      <c r="L56" s="54" t="str">
        <f t="shared" si="5"/>
        <v>-</v>
      </c>
      <c r="M56" s="22">
        <f t="shared" si="6"/>
        <v>0</v>
      </c>
      <c r="N56" s="30"/>
      <c r="O56" s="22">
        <f t="shared" si="12"/>
        <v>0</v>
      </c>
      <c r="P56" s="22">
        <f t="shared" si="12"/>
        <v>0</v>
      </c>
      <c r="Q56" s="22">
        <f t="shared" si="12"/>
        <v>0</v>
      </c>
      <c r="R56" s="22">
        <f t="shared" si="12"/>
        <v>0</v>
      </c>
      <c r="S56" s="22">
        <f t="shared" si="12"/>
        <v>0</v>
      </c>
      <c r="T56" s="22">
        <f t="shared" si="11"/>
        <v>0</v>
      </c>
      <c r="U56" s="22">
        <f t="shared" si="11"/>
        <v>0</v>
      </c>
      <c r="V56" s="22">
        <f t="shared" si="11"/>
        <v>0</v>
      </c>
      <c r="W56" s="22">
        <f t="shared" si="11"/>
        <v>0</v>
      </c>
      <c r="X56" s="22">
        <f t="shared" si="11"/>
        <v>0</v>
      </c>
      <c r="Y56" s="30"/>
      <c r="Z56" s="6"/>
      <c r="AC56" s="30"/>
      <c r="AD56" s="342">
        <f t="shared" si="13"/>
        <v>0</v>
      </c>
      <c r="AE56" s="342">
        <f t="shared" si="13"/>
        <v>0</v>
      </c>
      <c r="AF56" s="342">
        <f t="shared" si="13"/>
        <v>0</v>
      </c>
      <c r="AG56" s="342">
        <f t="shared" si="13"/>
        <v>0</v>
      </c>
      <c r="AH56" s="342">
        <f t="shared" si="13"/>
        <v>0</v>
      </c>
      <c r="AI56" s="342">
        <f t="shared" si="13"/>
        <v>0</v>
      </c>
      <c r="AJ56" s="342">
        <f t="shared" si="13"/>
        <v>0</v>
      </c>
      <c r="AK56" s="342">
        <f t="shared" si="13"/>
        <v>0</v>
      </c>
      <c r="AL56" s="342">
        <f t="shared" si="13"/>
        <v>0</v>
      </c>
      <c r="AM56" s="342">
        <f t="shared" si="13"/>
        <v>0</v>
      </c>
      <c r="AN56" s="30"/>
    </row>
    <row r="57" spans="2:40" ht="12.75">
      <c r="B57" s="3"/>
      <c r="C57" s="30"/>
      <c r="D57" s="260"/>
      <c r="E57" s="260"/>
      <c r="F57" s="17"/>
      <c r="G57" s="196"/>
      <c r="H57" s="17"/>
      <c r="I57" s="30"/>
      <c r="J57" s="31">
        <f t="shared" si="9"/>
        <v>0</v>
      </c>
      <c r="K57" s="22">
        <f t="shared" si="4"/>
        <v>0</v>
      </c>
      <c r="L57" s="54" t="str">
        <f t="shared" si="5"/>
        <v>-</v>
      </c>
      <c r="M57" s="22">
        <f t="shared" si="6"/>
        <v>0</v>
      </c>
      <c r="N57" s="30"/>
      <c r="O57" s="22">
        <f t="shared" si="12"/>
        <v>0</v>
      </c>
      <c r="P57" s="22">
        <f t="shared" si="12"/>
        <v>0</v>
      </c>
      <c r="Q57" s="22">
        <f t="shared" si="12"/>
        <v>0</v>
      </c>
      <c r="R57" s="22">
        <f t="shared" si="12"/>
        <v>0</v>
      </c>
      <c r="S57" s="22">
        <f t="shared" si="12"/>
        <v>0</v>
      </c>
      <c r="T57" s="22">
        <f t="shared" si="11"/>
        <v>0</v>
      </c>
      <c r="U57" s="22">
        <f t="shared" si="11"/>
        <v>0</v>
      </c>
      <c r="V57" s="22">
        <f t="shared" si="11"/>
        <v>0</v>
      </c>
      <c r="W57" s="22">
        <f t="shared" si="11"/>
        <v>0</v>
      </c>
      <c r="X57" s="22">
        <f t="shared" si="11"/>
        <v>0</v>
      </c>
      <c r="Y57" s="30"/>
      <c r="Z57" s="6"/>
      <c r="AC57" s="30"/>
      <c r="AD57" s="342">
        <f t="shared" si="13"/>
        <v>0</v>
      </c>
      <c r="AE57" s="342">
        <f t="shared" si="13"/>
        <v>0</v>
      </c>
      <c r="AF57" s="342">
        <f t="shared" si="13"/>
        <v>0</v>
      </c>
      <c r="AG57" s="342">
        <f t="shared" si="13"/>
        <v>0</v>
      </c>
      <c r="AH57" s="342">
        <f t="shared" si="13"/>
        <v>0</v>
      </c>
      <c r="AI57" s="342">
        <f t="shared" si="13"/>
        <v>0</v>
      </c>
      <c r="AJ57" s="342">
        <f t="shared" si="13"/>
        <v>0</v>
      </c>
      <c r="AK57" s="342">
        <f t="shared" si="13"/>
        <v>0</v>
      </c>
      <c r="AL57" s="342">
        <f t="shared" si="13"/>
        <v>0</v>
      </c>
      <c r="AM57" s="342">
        <f t="shared" si="13"/>
        <v>0</v>
      </c>
      <c r="AN57" s="30"/>
    </row>
    <row r="58" spans="2:40" ht="12.75">
      <c r="B58" s="3"/>
      <c r="C58" s="30"/>
      <c r="D58" s="260"/>
      <c r="E58" s="260"/>
      <c r="F58" s="17"/>
      <c r="G58" s="196"/>
      <c r="H58" s="17"/>
      <c r="I58" s="30"/>
      <c r="J58" s="31">
        <f t="shared" si="9"/>
        <v>0</v>
      </c>
      <c r="K58" s="22">
        <f t="shared" si="4"/>
        <v>0</v>
      </c>
      <c r="L58" s="54" t="str">
        <f t="shared" si="5"/>
        <v>-</v>
      </c>
      <c r="M58" s="22">
        <f t="shared" si="6"/>
        <v>0</v>
      </c>
      <c r="N58" s="30"/>
      <c r="O58" s="22">
        <f t="shared" si="12"/>
        <v>0</v>
      </c>
      <c r="P58" s="22">
        <f t="shared" si="12"/>
        <v>0</v>
      </c>
      <c r="Q58" s="22">
        <f t="shared" si="12"/>
        <v>0</v>
      </c>
      <c r="R58" s="22">
        <f t="shared" si="12"/>
        <v>0</v>
      </c>
      <c r="S58" s="22">
        <f t="shared" si="12"/>
        <v>0</v>
      </c>
      <c r="T58" s="22">
        <f t="shared" si="11"/>
        <v>0</v>
      </c>
      <c r="U58" s="22">
        <f t="shared" si="11"/>
        <v>0</v>
      </c>
      <c r="V58" s="22">
        <f t="shared" si="11"/>
        <v>0</v>
      </c>
      <c r="W58" s="22">
        <f t="shared" si="11"/>
        <v>0</v>
      </c>
      <c r="X58" s="22">
        <f t="shared" si="11"/>
        <v>0</v>
      </c>
      <c r="Y58" s="30"/>
      <c r="Z58" s="6"/>
      <c r="AC58" s="30"/>
      <c r="AD58" s="342">
        <f t="shared" si="13"/>
        <v>0</v>
      </c>
      <c r="AE58" s="342">
        <f t="shared" si="13"/>
        <v>0</v>
      </c>
      <c r="AF58" s="342">
        <f t="shared" si="13"/>
        <v>0</v>
      </c>
      <c r="AG58" s="342">
        <f t="shared" si="13"/>
        <v>0</v>
      </c>
      <c r="AH58" s="342">
        <f t="shared" si="13"/>
        <v>0</v>
      </c>
      <c r="AI58" s="342">
        <f t="shared" si="13"/>
        <v>0</v>
      </c>
      <c r="AJ58" s="342">
        <f t="shared" si="13"/>
        <v>0</v>
      </c>
      <c r="AK58" s="342">
        <f t="shared" si="13"/>
        <v>0</v>
      </c>
      <c r="AL58" s="342">
        <f t="shared" si="13"/>
        <v>0</v>
      </c>
      <c r="AM58" s="342">
        <f t="shared" si="13"/>
        <v>0</v>
      </c>
      <c r="AN58" s="30"/>
    </row>
    <row r="59" spans="2:40" ht="12.75">
      <c r="B59" s="3"/>
      <c r="C59" s="30"/>
      <c r="D59" s="260"/>
      <c r="E59" s="260"/>
      <c r="F59" s="17"/>
      <c r="G59" s="196"/>
      <c r="H59" s="17"/>
      <c r="I59" s="30"/>
      <c r="J59" s="31">
        <f>IF(H59="geen",9999999999,H59)</f>
        <v>0</v>
      </c>
      <c r="K59" s="22">
        <f t="shared" si="4"/>
        <v>0</v>
      </c>
      <c r="L59" s="54" t="str">
        <f t="shared" si="5"/>
        <v>-</v>
      </c>
      <c r="M59" s="22">
        <f t="shared" si="6"/>
        <v>0</v>
      </c>
      <c r="N59" s="30"/>
      <c r="O59" s="22">
        <f t="shared" si="12"/>
        <v>0</v>
      </c>
      <c r="P59" s="22">
        <f t="shared" si="12"/>
        <v>0</v>
      </c>
      <c r="Q59" s="22">
        <f t="shared" si="12"/>
        <v>0</v>
      </c>
      <c r="R59" s="22">
        <f t="shared" si="12"/>
        <v>0</v>
      </c>
      <c r="S59" s="22">
        <f t="shared" si="12"/>
        <v>0</v>
      </c>
      <c r="T59" s="22">
        <f t="shared" si="11"/>
        <v>0</v>
      </c>
      <c r="U59" s="22">
        <f t="shared" si="11"/>
        <v>0</v>
      </c>
      <c r="V59" s="22">
        <f t="shared" si="11"/>
        <v>0</v>
      </c>
      <c r="W59" s="22">
        <f t="shared" si="11"/>
        <v>0</v>
      </c>
      <c r="X59" s="22">
        <f t="shared" si="11"/>
        <v>0</v>
      </c>
      <c r="Y59" s="30"/>
      <c r="Z59" s="6"/>
      <c r="AC59" s="30"/>
      <c r="AD59" s="342">
        <f t="shared" si="13"/>
        <v>0</v>
      </c>
      <c r="AE59" s="342">
        <f t="shared" si="13"/>
        <v>0</v>
      </c>
      <c r="AF59" s="342">
        <f t="shared" si="13"/>
        <v>0</v>
      </c>
      <c r="AG59" s="342">
        <f t="shared" si="13"/>
        <v>0</v>
      </c>
      <c r="AH59" s="342">
        <f t="shared" si="13"/>
        <v>0</v>
      </c>
      <c r="AI59" s="342">
        <f t="shared" si="13"/>
        <v>0</v>
      </c>
      <c r="AJ59" s="342">
        <f t="shared" si="13"/>
        <v>0</v>
      </c>
      <c r="AK59" s="342">
        <f t="shared" si="13"/>
        <v>0</v>
      </c>
      <c r="AL59" s="342">
        <f t="shared" si="13"/>
        <v>0</v>
      </c>
      <c r="AM59" s="342">
        <f t="shared" si="13"/>
        <v>0</v>
      </c>
      <c r="AN59" s="30"/>
    </row>
    <row r="60" spans="2:40" ht="12.75">
      <c r="B60" s="3"/>
      <c r="C60" s="30"/>
      <c r="D60" s="260"/>
      <c r="E60" s="260"/>
      <c r="F60" s="17"/>
      <c r="G60" s="196"/>
      <c r="H60" s="17"/>
      <c r="I60" s="30"/>
      <c r="J60" s="31">
        <f>IF(H60="geen",9999999999,H60)</f>
        <v>0</v>
      </c>
      <c r="K60" s="22">
        <f t="shared" si="4"/>
        <v>0</v>
      </c>
      <c r="L60" s="54" t="str">
        <f t="shared" si="5"/>
        <v>-</v>
      </c>
      <c r="M60" s="22">
        <f t="shared" si="6"/>
        <v>0</v>
      </c>
      <c r="N60" s="30"/>
      <c r="O60" s="22">
        <f t="shared" si="12"/>
        <v>0</v>
      </c>
      <c r="P60" s="22">
        <f t="shared" si="12"/>
        <v>0</v>
      </c>
      <c r="Q60" s="22">
        <f t="shared" si="12"/>
        <v>0</v>
      </c>
      <c r="R60" s="22">
        <f t="shared" si="12"/>
        <v>0</v>
      </c>
      <c r="S60" s="22">
        <f t="shared" si="12"/>
        <v>0</v>
      </c>
      <c r="T60" s="22">
        <f t="shared" si="11"/>
        <v>0</v>
      </c>
      <c r="U60" s="22">
        <f t="shared" si="11"/>
        <v>0</v>
      </c>
      <c r="V60" s="22">
        <f t="shared" si="11"/>
        <v>0</v>
      </c>
      <c r="W60" s="22">
        <f t="shared" si="11"/>
        <v>0</v>
      </c>
      <c r="X60" s="22">
        <f t="shared" si="11"/>
        <v>0</v>
      </c>
      <c r="Y60" s="30"/>
      <c r="Z60" s="6"/>
      <c r="AC60" s="30"/>
      <c r="AD60" s="342">
        <f t="shared" si="13"/>
        <v>0</v>
      </c>
      <c r="AE60" s="342">
        <f t="shared" si="13"/>
        <v>0</v>
      </c>
      <c r="AF60" s="342">
        <f t="shared" si="13"/>
        <v>0</v>
      </c>
      <c r="AG60" s="342">
        <f t="shared" si="13"/>
        <v>0</v>
      </c>
      <c r="AH60" s="342">
        <f t="shared" si="13"/>
        <v>0</v>
      </c>
      <c r="AI60" s="342">
        <f t="shared" si="13"/>
        <v>0</v>
      </c>
      <c r="AJ60" s="342">
        <f t="shared" si="13"/>
        <v>0</v>
      </c>
      <c r="AK60" s="342">
        <f t="shared" si="13"/>
        <v>0</v>
      </c>
      <c r="AL60" s="342">
        <f t="shared" si="13"/>
        <v>0</v>
      </c>
      <c r="AM60" s="342">
        <f t="shared" si="13"/>
        <v>0</v>
      </c>
      <c r="AN60" s="30"/>
    </row>
    <row r="61" spans="2:40" ht="12.75">
      <c r="B61" s="3"/>
      <c r="C61" s="30"/>
      <c r="D61" s="260"/>
      <c r="E61" s="260"/>
      <c r="F61" s="17"/>
      <c r="G61" s="196"/>
      <c r="H61" s="17"/>
      <c r="I61" s="30"/>
      <c r="J61" s="31">
        <f>IF(H61="geen",9999999999,H61)</f>
        <v>0</v>
      </c>
      <c r="K61" s="22">
        <f t="shared" si="4"/>
        <v>0</v>
      </c>
      <c r="L61" s="54" t="str">
        <f t="shared" si="5"/>
        <v>-</v>
      </c>
      <c r="M61" s="22">
        <f t="shared" si="6"/>
        <v>0</v>
      </c>
      <c r="N61" s="30"/>
      <c r="O61" s="22">
        <f t="shared" si="12"/>
        <v>0</v>
      </c>
      <c r="P61" s="22">
        <f t="shared" si="12"/>
        <v>0</v>
      </c>
      <c r="Q61" s="22">
        <f t="shared" si="12"/>
        <v>0</v>
      </c>
      <c r="R61" s="22">
        <f t="shared" si="12"/>
        <v>0</v>
      </c>
      <c r="S61" s="22">
        <f t="shared" si="12"/>
        <v>0</v>
      </c>
      <c r="T61" s="22">
        <f t="shared" si="11"/>
        <v>0</v>
      </c>
      <c r="U61" s="22">
        <f t="shared" si="11"/>
        <v>0</v>
      </c>
      <c r="V61" s="22">
        <f t="shared" si="11"/>
        <v>0</v>
      </c>
      <c r="W61" s="22">
        <f t="shared" si="11"/>
        <v>0</v>
      </c>
      <c r="X61" s="22">
        <f t="shared" si="11"/>
        <v>0</v>
      </c>
      <c r="Y61" s="30"/>
      <c r="Z61" s="6"/>
      <c r="AC61" s="30"/>
      <c r="AD61" s="342">
        <f aca="true" t="shared" si="14" ref="AD61:AM76">IF(AD$10=$F61,$G61,0)</f>
        <v>0</v>
      </c>
      <c r="AE61" s="342">
        <f t="shared" si="14"/>
        <v>0</v>
      </c>
      <c r="AF61" s="342">
        <f t="shared" si="14"/>
        <v>0</v>
      </c>
      <c r="AG61" s="342">
        <f t="shared" si="14"/>
        <v>0</v>
      </c>
      <c r="AH61" s="342">
        <f t="shared" si="14"/>
        <v>0</v>
      </c>
      <c r="AI61" s="342">
        <f t="shared" si="14"/>
        <v>0</v>
      </c>
      <c r="AJ61" s="342">
        <f t="shared" si="14"/>
        <v>0</v>
      </c>
      <c r="AK61" s="342">
        <f t="shared" si="14"/>
        <v>0</v>
      </c>
      <c r="AL61" s="342">
        <f t="shared" si="14"/>
        <v>0</v>
      </c>
      <c r="AM61" s="342">
        <f t="shared" si="14"/>
        <v>0</v>
      </c>
      <c r="AN61" s="30"/>
    </row>
    <row r="62" spans="2:40" ht="12.75">
      <c r="B62" s="3"/>
      <c r="C62" s="30"/>
      <c r="D62" s="260"/>
      <c r="E62" s="260"/>
      <c r="F62" s="17"/>
      <c r="G62" s="196"/>
      <c r="H62" s="17"/>
      <c r="I62" s="30"/>
      <c r="J62" s="31">
        <f t="shared" si="9"/>
        <v>0</v>
      </c>
      <c r="K62" s="22">
        <f t="shared" si="4"/>
        <v>0</v>
      </c>
      <c r="L62" s="54" t="str">
        <f t="shared" si="5"/>
        <v>-</v>
      </c>
      <c r="M62" s="22">
        <f t="shared" si="6"/>
        <v>0</v>
      </c>
      <c r="N62" s="30"/>
      <c r="O62" s="22">
        <f t="shared" si="12"/>
        <v>0</v>
      </c>
      <c r="P62" s="22">
        <f t="shared" si="12"/>
        <v>0</v>
      </c>
      <c r="Q62" s="22">
        <f t="shared" si="12"/>
        <v>0</v>
      </c>
      <c r="R62" s="22">
        <f t="shared" si="12"/>
        <v>0</v>
      </c>
      <c r="S62" s="22">
        <f t="shared" si="12"/>
        <v>0</v>
      </c>
      <c r="T62" s="22">
        <f t="shared" si="11"/>
        <v>0</v>
      </c>
      <c r="U62" s="22">
        <f t="shared" si="11"/>
        <v>0</v>
      </c>
      <c r="V62" s="22">
        <f t="shared" si="11"/>
        <v>0</v>
      </c>
      <c r="W62" s="22">
        <f t="shared" si="11"/>
        <v>0</v>
      </c>
      <c r="X62" s="22">
        <f t="shared" si="11"/>
        <v>0</v>
      </c>
      <c r="Y62" s="30"/>
      <c r="Z62" s="6"/>
      <c r="AC62" s="30"/>
      <c r="AD62" s="342">
        <f t="shared" si="14"/>
        <v>0</v>
      </c>
      <c r="AE62" s="342">
        <f t="shared" si="14"/>
        <v>0</v>
      </c>
      <c r="AF62" s="342">
        <f t="shared" si="14"/>
        <v>0</v>
      </c>
      <c r="AG62" s="342">
        <f t="shared" si="14"/>
        <v>0</v>
      </c>
      <c r="AH62" s="342">
        <f t="shared" si="14"/>
        <v>0</v>
      </c>
      <c r="AI62" s="342">
        <f t="shared" si="14"/>
        <v>0</v>
      </c>
      <c r="AJ62" s="342">
        <f t="shared" si="14"/>
        <v>0</v>
      </c>
      <c r="AK62" s="342">
        <f t="shared" si="14"/>
        <v>0</v>
      </c>
      <c r="AL62" s="342">
        <f t="shared" si="14"/>
        <v>0</v>
      </c>
      <c r="AM62" s="342">
        <f t="shared" si="14"/>
        <v>0</v>
      </c>
      <c r="AN62" s="30"/>
    </row>
    <row r="63" spans="2:40" ht="12.75">
      <c r="B63" s="3"/>
      <c r="C63" s="30"/>
      <c r="D63" s="260"/>
      <c r="E63" s="260"/>
      <c r="F63" s="17"/>
      <c r="G63" s="196"/>
      <c r="H63" s="17"/>
      <c r="I63" s="30"/>
      <c r="J63" s="31">
        <f t="shared" si="9"/>
        <v>0</v>
      </c>
      <c r="K63" s="22">
        <f t="shared" si="4"/>
        <v>0</v>
      </c>
      <c r="L63" s="54" t="str">
        <f t="shared" si="5"/>
        <v>-</v>
      </c>
      <c r="M63" s="22">
        <f t="shared" si="6"/>
        <v>0</v>
      </c>
      <c r="N63" s="30"/>
      <c r="O63" s="22">
        <f t="shared" si="12"/>
        <v>0</v>
      </c>
      <c r="P63" s="22">
        <f t="shared" si="12"/>
        <v>0</v>
      </c>
      <c r="Q63" s="22">
        <f t="shared" si="12"/>
        <v>0</v>
      </c>
      <c r="R63" s="22">
        <f t="shared" si="12"/>
        <v>0</v>
      </c>
      <c r="S63" s="22">
        <f t="shared" si="12"/>
        <v>0</v>
      </c>
      <c r="T63" s="22">
        <f t="shared" si="11"/>
        <v>0</v>
      </c>
      <c r="U63" s="22">
        <f t="shared" si="11"/>
        <v>0</v>
      </c>
      <c r="V63" s="22">
        <f t="shared" si="11"/>
        <v>0</v>
      </c>
      <c r="W63" s="22">
        <f t="shared" si="11"/>
        <v>0</v>
      </c>
      <c r="X63" s="22">
        <f t="shared" si="11"/>
        <v>0</v>
      </c>
      <c r="Y63" s="30"/>
      <c r="Z63" s="6"/>
      <c r="AC63" s="30"/>
      <c r="AD63" s="342">
        <f t="shared" si="14"/>
        <v>0</v>
      </c>
      <c r="AE63" s="342">
        <f t="shared" si="14"/>
        <v>0</v>
      </c>
      <c r="AF63" s="342">
        <f t="shared" si="14"/>
        <v>0</v>
      </c>
      <c r="AG63" s="342">
        <f t="shared" si="14"/>
        <v>0</v>
      </c>
      <c r="AH63" s="342">
        <f t="shared" si="14"/>
        <v>0</v>
      </c>
      <c r="AI63" s="342">
        <f t="shared" si="14"/>
        <v>0</v>
      </c>
      <c r="AJ63" s="342">
        <f t="shared" si="14"/>
        <v>0</v>
      </c>
      <c r="AK63" s="342">
        <f t="shared" si="14"/>
        <v>0</v>
      </c>
      <c r="AL63" s="342">
        <f t="shared" si="14"/>
        <v>0</v>
      </c>
      <c r="AM63" s="342">
        <f t="shared" si="14"/>
        <v>0</v>
      </c>
      <c r="AN63" s="30"/>
    </row>
    <row r="64" spans="2:40" ht="12.75">
      <c r="B64" s="3"/>
      <c r="C64" s="30"/>
      <c r="D64" s="260"/>
      <c r="E64" s="260"/>
      <c r="F64" s="17"/>
      <c r="G64" s="196"/>
      <c r="H64" s="17"/>
      <c r="I64" s="30"/>
      <c r="J64" s="31">
        <f t="shared" si="9"/>
        <v>0</v>
      </c>
      <c r="K64" s="22">
        <f t="shared" si="4"/>
        <v>0</v>
      </c>
      <c r="L64" s="54" t="str">
        <f t="shared" si="5"/>
        <v>-</v>
      </c>
      <c r="M64" s="22">
        <f t="shared" si="6"/>
        <v>0</v>
      </c>
      <c r="N64" s="30"/>
      <c r="O64" s="22">
        <f t="shared" si="12"/>
        <v>0</v>
      </c>
      <c r="P64" s="22">
        <f t="shared" si="12"/>
        <v>0</v>
      </c>
      <c r="Q64" s="22">
        <f t="shared" si="12"/>
        <v>0</v>
      </c>
      <c r="R64" s="22">
        <f t="shared" si="12"/>
        <v>0</v>
      </c>
      <c r="S64" s="22">
        <f t="shared" si="12"/>
        <v>0</v>
      </c>
      <c r="T64" s="22">
        <f t="shared" si="11"/>
        <v>0</v>
      </c>
      <c r="U64" s="22">
        <f t="shared" si="11"/>
        <v>0</v>
      </c>
      <c r="V64" s="22">
        <f t="shared" si="11"/>
        <v>0</v>
      </c>
      <c r="W64" s="22">
        <f t="shared" si="11"/>
        <v>0</v>
      </c>
      <c r="X64" s="22">
        <f t="shared" si="11"/>
        <v>0</v>
      </c>
      <c r="Y64" s="30"/>
      <c r="Z64" s="6"/>
      <c r="AC64" s="30"/>
      <c r="AD64" s="342">
        <f t="shared" si="14"/>
        <v>0</v>
      </c>
      <c r="AE64" s="342">
        <f t="shared" si="14"/>
        <v>0</v>
      </c>
      <c r="AF64" s="342">
        <f t="shared" si="14"/>
        <v>0</v>
      </c>
      <c r="AG64" s="342">
        <f t="shared" si="14"/>
        <v>0</v>
      </c>
      <c r="AH64" s="342">
        <f t="shared" si="14"/>
        <v>0</v>
      </c>
      <c r="AI64" s="342">
        <f t="shared" si="14"/>
        <v>0</v>
      </c>
      <c r="AJ64" s="342">
        <f t="shared" si="14"/>
        <v>0</v>
      </c>
      <c r="AK64" s="342">
        <f t="shared" si="14"/>
        <v>0</v>
      </c>
      <c r="AL64" s="342">
        <f t="shared" si="14"/>
        <v>0</v>
      </c>
      <c r="AM64" s="342">
        <f t="shared" si="14"/>
        <v>0</v>
      </c>
      <c r="AN64" s="30"/>
    </row>
    <row r="65" spans="2:40" ht="12.75">
      <c r="B65" s="3"/>
      <c r="C65" s="30"/>
      <c r="D65" s="260"/>
      <c r="E65" s="260"/>
      <c r="F65" s="17"/>
      <c r="G65" s="196"/>
      <c r="H65" s="17"/>
      <c r="I65" s="30"/>
      <c r="J65" s="31">
        <f t="shared" si="9"/>
        <v>0</v>
      </c>
      <c r="K65" s="22">
        <f t="shared" si="4"/>
        <v>0</v>
      </c>
      <c r="L65" s="54" t="str">
        <f t="shared" si="5"/>
        <v>-</v>
      </c>
      <c r="M65" s="22">
        <f t="shared" si="6"/>
        <v>0</v>
      </c>
      <c r="N65" s="30"/>
      <c r="O65" s="22">
        <f t="shared" si="12"/>
        <v>0</v>
      </c>
      <c r="P65" s="22">
        <f t="shared" si="12"/>
        <v>0</v>
      </c>
      <c r="Q65" s="22">
        <f t="shared" si="12"/>
        <v>0</v>
      </c>
      <c r="R65" s="22">
        <f t="shared" si="12"/>
        <v>0</v>
      </c>
      <c r="S65" s="22">
        <f t="shared" si="12"/>
        <v>0</v>
      </c>
      <c r="T65" s="22">
        <f t="shared" si="11"/>
        <v>0</v>
      </c>
      <c r="U65" s="22">
        <f t="shared" si="11"/>
        <v>0</v>
      </c>
      <c r="V65" s="22">
        <f t="shared" si="11"/>
        <v>0</v>
      </c>
      <c r="W65" s="22">
        <f t="shared" si="11"/>
        <v>0</v>
      </c>
      <c r="X65" s="22">
        <f t="shared" si="11"/>
        <v>0</v>
      </c>
      <c r="Y65" s="30"/>
      <c r="Z65" s="6"/>
      <c r="AC65" s="30"/>
      <c r="AD65" s="342">
        <f t="shared" si="14"/>
        <v>0</v>
      </c>
      <c r="AE65" s="342">
        <f t="shared" si="14"/>
        <v>0</v>
      </c>
      <c r="AF65" s="342">
        <f t="shared" si="14"/>
        <v>0</v>
      </c>
      <c r="AG65" s="342">
        <f t="shared" si="14"/>
        <v>0</v>
      </c>
      <c r="AH65" s="342">
        <f t="shared" si="14"/>
        <v>0</v>
      </c>
      <c r="AI65" s="342">
        <f t="shared" si="14"/>
        <v>0</v>
      </c>
      <c r="AJ65" s="342">
        <f t="shared" si="14"/>
        <v>0</v>
      </c>
      <c r="AK65" s="342">
        <f t="shared" si="14"/>
        <v>0</v>
      </c>
      <c r="AL65" s="342">
        <f t="shared" si="14"/>
        <v>0</v>
      </c>
      <c r="AM65" s="342">
        <f t="shared" si="14"/>
        <v>0</v>
      </c>
      <c r="AN65" s="30"/>
    </row>
    <row r="66" spans="2:40" ht="12.75">
      <c r="B66" s="3"/>
      <c r="C66" s="30"/>
      <c r="D66" s="260"/>
      <c r="E66" s="260"/>
      <c r="F66" s="17"/>
      <c r="G66" s="196"/>
      <c r="H66" s="17"/>
      <c r="I66" s="30"/>
      <c r="J66" s="31">
        <f t="shared" si="9"/>
        <v>0</v>
      </c>
      <c r="K66" s="22">
        <f t="shared" si="4"/>
        <v>0</v>
      </c>
      <c r="L66" s="54" t="str">
        <f t="shared" si="5"/>
        <v>-</v>
      </c>
      <c r="M66" s="22">
        <f t="shared" si="6"/>
        <v>0</v>
      </c>
      <c r="N66" s="30"/>
      <c r="O66" s="22">
        <f t="shared" si="12"/>
        <v>0</v>
      </c>
      <c r="P66" s="22">
        <f t="shared" si="12"/>
        <v>0</v>
      </c>
      <c r="Q66" s="22">
        <f t="shared" si="12"/>
        <v>0</v>
      </c>
      <c r="R66" s="22">
        <f t="shared" si="12"/>
        <v>0</v>
      </c>
      <c r="S66" s="22">
        <f t="shared" si="12"/>
        <v>0</v>
      </c>
      <c r="T66" s="22">
        <f t="shared" si="11"/>
        <v>0</v>
      </c>
      <c r="U66" s="22">
        <f t="shared" si="11"/>
        <v>0</v>
      </c>
      <c r="V66" s="22">
        <f t="shared" si="11"/>
        <v>0</v>
      </c>
      <c r="W66" s="22">
        <f t="shared" si="11"/>
        <v>0</v>
      </c>
      <c r="X66" s="22">
        <f t="shared" si="11"/>
        <v>0</v>
      </c>
      <c r="Y66" s="30"/>
      <c r="Z66" s="6"/>
      <c r="AC66" s="30"/>
      <c r="AD66" s="342">
        <f t="shared" si="14"/>
        <v>0</v>
      </c>
      <c r="AE66" s="342">
        <f t="shared" si="14"/>
        <v>0</v>
      </c>
      <c r="AF66" s="342">
        <f t="shared" si="14"/>
        <v>0</v>
      </c>
      <c r="AG66" s="342">
        <f t="shared" si="14"/>
        <v>0</v>
      </c>
      <c r="AH66" s="342">
        <f t="shared" si="14"/>
        <v>0</v>
      </c>
      <c r="AI66" s="342">
        <f t="shared" si="14"/>
        <v>0</v>
      </c>
      <c r="AJ66" s="342">
        <f t="shared" si="14"/>
        <v>0</v>
      </c>
      <c r="AK66" s="342">
        <f t="shared" si="14"/>
        <v>0</v>
      </c>
      <c r="AL66" s="342">
        <f t="shared" si="14"/>
        <v>0</v>
      </c>
      <c r="AM66" s="342">
        <f t="shared" si="14"/>
        <v>0</v>
      </c>
      <c r="AN66" s="30"/>
    </row>
    <row r="67" spans="2:40" ht="12.75">
      <c r="B67" s="3"/>
      <c r="C67" s="30"/>
      <c r="D67" s="260"/>
      <c r="E67" s="260"/>
      <c r="F67" s="17"/>
      <c r="G67" s="196"/>
      <c r="H67" s="17"/>
      <c r="I67" s="30"/>
      <c r="J67" s="31">
        <f t="shared" si="9"/>
        <v>0</v>
      </c>
      <c r="K67" s="22">
        <f t="shared" si="4"/>
        <v>0</v>
      </c>
      <c r="L67" s="54" t="str">
        <f t="shared" si="5"/>
        <v>-</v>
      </c>
      <c r="M67" s="22">
        <f t="shared" si="6"/>
        <v>0</v>
      </c>
      <c r="N67" s="30"/>
      <c r="O67" s="22">
        <f t="shared" si="12"/>
        <v>0</v>
      </c>
      <c r="P67" s="22">
        <f t="shared" si="12"/>
        <v>0</v>
      </c>
      <c r="Q67" s="22">
        <f t="shared" si="12"/>
        <v>0</v>
      </c>
      <c r="R67" s="22">
        <f t="shared" si="12"/>
        <v>0</v>
      </c>
      <c r="S67" s="22">
        <f t="shared" si="12"/>
        <v>0</v>
      </c>
      <c r="T67" s="22">
        <f t="shared" si="11"/>
        <v>0</v>
      </c>
      <c r="U67" s="22">
        <f t="shared" si="11"/>
        <v>0</v>
      </c>
      <c r="V67" s="22">
        <f t="shared" si="11"/>
        <v>0</v>
      </c>
      <c r="W67" s="22">
        <f t="shared" si="11"/>
        <v>0</v>
      </c>
      <c r="X67" s="22">
        <f t="shared" si="11"/>
        <v>0</v>
      </c>
      <c r="Y67" s="30"/>
      <c r="Z67" s="6"/>
      <c r="AC67" s="30"/>
      <c r="AD67" s="342">
        <f t="shared" si="14"/>
        <v>0</v>
      </c>
      <c r="AE67" s="342">
        <f t="shared" si="14"/>
        <v>0</v>
      </c>
      <c r="AF67" s="342">
        <f t="shared" si="14"/>
        <v>0</v>
      </c>
      <c r="AG67" s="342">
        <f t="shared" si="14"/>
        <v>0</v>
      </c>
      <c r="AH67" s="342">
        <f t="shared" si="14"/>
        <v>0</v>
      </c>
      <c r="AI67" s="342">
        <f t="shared" si="14"/>
        <v>0</v>
      </c>
      <c r="AJ67" s="342">
        <f t="shared" si="14"/>
        <v>0</v>
      </c>
      <c r="AK67" s="342">
        <f t="shared" si="14"/>
        <v>0</v>
      </c>
      <c r="AL67" s="342">
        <f t="shared" si="14"/>
        <v>0</v>
      </c>
      <c r="AM67" s="342">
        <f t="shared" si="14"/>
        <v>0</v>
      </c>
      <c r="AN67" s="30"/>
    </row>
    <row r="68" spans="2:40" ht="12.75">
      <c r="B68" s="3"/>
      <c r="C68" s="30"/>
      <c r="D68" s="260"/>
      <c r="E68" s="260"/>
      <c r="F68" s="17"/>
      <c r="G68" s="196"/>
      <c r="H68" s="17"/>
      <c r="I68" s="30"/>
      <c r="J68" s="31">
        <f t="shared" si="9"/>
        <v>0</v>
      </c>
      <c r="K68" s="22">
        <f t="shared" si="4"/>
        <v>0</v>
      </c>
      <c r="L68" s="54" t="str">
        <f t="shared" si="5"/>
        <v>-</v>
      </c>
      <c r="M68" s="22">
        <f t="shared" si="6"/>
        <v>0</v>
      </c>
      <c r="N68" s="30"/>
      <c r="O68" s="22">
        <f t="shared" si="12"/>
        <v>0</v>
      </c>
      <c r="P68" s="22">
        <f t="shared" si="12"/>
        <v>0</v>
      </c>
      <c r="Q68" s="22">
        <f t="shared" si="12"/>
        <v>0</v>
      </c>
      <c r="R68" s="22">
        <f t="shared" si="12"/>
        <v>0</v>
      </c>
      <c r="S68" s="22">
        <f t="shared" si="12"/>
        <v>0</v>
      </c>
      <c r="T68" s="22">
        <f t="shared" si="11"/>
        <v>0</v>
      </c>
      <c r="U68" s="22">
        <f t="shared" si="11"/>
        <v>0</v>
      </c>
      <c r="V68" s="22">
        <f t="shared" si="11"/>
        <v>0</v>
      </c>
      <c r="W68" s="22">
        <f t="shared" si="11"/>
        <v>0</v>
      </c>
      <c r="X68" s="22">
        <f t="shared" si="11"/>
        <v>0</v>
      </c>
      <c r="Y68" s="30"/>
      <c r="Z68" s="6"/>
      <c r="AC68" s="30"/>
      <c r="AD68" s="342">
        <f t="shared" si="14"/>
        <v>0</v>
      </c>
      <c r="AE68" s="342">
        <f t="shared" si="14"/>
        <v>0</v>
      </c>
      <c r="AF68" s="342">
        <f t="shared" si="14"/>
        <v>0</v>
      </c>
      <c r="AG68" s="342">
        <f t="shared" si="14"/>
        <v>0</v>
      </c>
      <c r="AH68" s="342">
        <f t="shared" si="14"/>
        <v>0</v>
      </c>
      <c r="AI68" s="342">
        <f t="shared" si="14"/>
        <v>0</v>
      </c>
      <c r="AJ68" s="342">
        <f t="shared" si="14"/>
        <v>0</v>
      </c>
      <c r="AK68" s="342">
        <f t="shared" si="14"/>
        <v>0</v>
      </c>
      <c r="AL68" s="342">
        <f t="shared" si="14"/>
        <v>0</v>
      </c>
      <c r="AM68" s="342">
        <f t="shared" si="14"/>
        <v>0</v>
      </c>
      <c r="AN68" s="30"/>
    </row>
    <row r="69" spans="2:40" ht="12.75">
      <c r="B69" s="3"/>
      <c r="C69" s="30"/>
      <c r="D69" s="260"/>
      <c r="E69" s="260"/>
      <c r="F69" s="17"/>
      <c r="G69" s="196"/>
      <c r="H69" s="17"/>
      <c r="I69" s="30"/>
      <c r="J69" s="31">
        <f t="shared" si="9"/>
        <v>0</v>
      </c>
      <c r="K69" s="22">
        <f t="shared" si="4"/>
        <v>0</v>
      </c>
      <c r="L69" s="54" t="str">
        <f t="shared" si="5"/>
        <v>-</v>
      </c>
      <c r="M69" s="22">
        <f t="shared" si="6"/>
        <v>0</v>
      </c>
      <c r="N69" s="30"/>
      <c r="O69" s="22">
        <f t="shared" si="12"/>
        <v>0</v>
      </c>
      <c r="P69" s="22">
        <f t="shared" si="12"/>
        <v>0</v>
      </c>
      <c r="Q69" s="22">
        <f t="shared" si="12"/>
        <v>0</v>
      </c>
      <c r="R69" s="22">
        <f t="shared" si="12"/>
        <v>0</v>
      </c>
      <c r="S69" s="22">
        <f t="shared" si="12"/>
        <v>0</v>
      </c>
      <c r="T69" s="22">
        <f t="shared" si="11"/>
        <v>0</v>
      </c>
      <c r="U69" s="22">
        <f t="shared" si="11"/>
        <v>0</v>
      </c>
      <c r="V69" s="22">
        <f t="shared" si="11"/>
        <v>0</v>
      </c>
      <c r="W69" s="22">
        <f t="shared" si="11"/>
        <v>0</v>
      </c>
      <c r="X69" s="22">
        <f t="shared" si="11"/>
        <v>0</v>
      </c>
      <c r="Y69" s="30"/>
      <c r="Z69" s="6"/>
      <c r="AC69" s="30"/>
      <c r="AD69" s="342">
        <f t="shared" si="14"/>
        <v>0</v>
      </c>
      <c r="AE69" s="342">
        <f t="shared" si="14"/>
        <v>0</v>
      </c>
      <c r="AF69" s="342">
        <f t="shared" si="14"/>
        <v>0</v>
      </c>
      <c r="AG69" s="342">
        <f t="shared" si="14"/>
        <v>0</v>
      </c>
      <c r="AH69" s="342">
        <f t="shared" si="14"/>
        <v>0</v>
      </c>
      <c r="AI69" s="342">
        <f t="shared" si="14"/>
        <v>0</v>
      </c>
      <c r="AJ69" s="342">
        <f t="shared" si="14"/>
        <v>0</v>
      </c>
      <c r="AK69" s="342">
        <f t="shared" si="14"/>
        <v>0</v>
      </c>
      <c r="AL69" s="342">
        <f t="shared" si="14"/>
        <v>0</v>
      </c>
      <c r="AM69" s="342">
        <f t="shared" si="14"/>
        <v>0</v>
      </c>
      <c r="AN69" s="30"/>
    </row>
    <row r="70" spans="2:40" ht="12.75">
      <c r="B70" s="3"/>
      <c r="C70" s="30"/>
      <c r="D70" s="260"/>
      <c r="E70" s="260"/>
      <c r="F70" s="17"/>
      <c r="G70" s="196"/>
      <c r="H70" s="17"/>
      <c r="I70" s="30"/>
      <c r="J70" s="31">
        <f t="shared" si="9"/>
        <v>0</v>
      </c>
      <c r="K70" s="22">
        <f t="shared" si="4"/>
        <v>0</v>
      </c>
      <c r="L70" s="54" t="str">
        <f t="shared" si="5"/>
        <v>-</v>
      </c>
      <c r="M70" s="22">
        <f t="shared" si="6"/>
        <v>0</v>
      </c>
      <c r="N70" s="30"/>
      <c r="O70" s="22">
        <f t="shared" si="12"/>
        <v>0</v>
      </c>
      <c r="P70" s="22">
        <f t="shared" si="12"/>
        <v>0</v>
      </c>
      <c r="Q70" s="22">
        <f t="shared" si="12"/>
        <v>0</v>
      </c>
      <c r="R70" s="22">
        <f t="shared" si="12"/>
        <v>0</v>
      </c>
      <c r="S70" s="22">
        <f t="shared" si="12"/>
        <v>0</v>
      </c>
      <c r="T70" s="22">
        <f t="shared" si="12"/>
        <v>0</v>
      </c>
      <c r="U70" s="22">
        <f t="shared" si="12"/>
        <v>0</v>
      </c>
      <c r="V70" s="22">
        <f t="shared" si="12"/>
        <v>0</v>
      </c>
      <c r="W70" s="22">
        <f t="shared" si="12"/>
        <v>0</v>
      </c>
      <c r="X70" s="22">
        <f t="shared" si="12"/>
        <v>0</v>
      </c>
      <c r="Y70" s="30"/>
      <c r="Z70" s="6"/>
      <c r="AC70" s="30"/>
      <c r="AD70" s="342">
        <f t="shared" si="14"/>
        <v>0</v>
      </c>
      <c r="AE70" s="342">
        <f t="shared" si="14"/>
        <v>0</v>
      </c>
      <c r="AF70" s="342">
        <f t="shared" si="14"/>
        <v>0</v>
      </c>
      <c r="AG70" s="342">
        <f t="shared" si="14"/>
        <v>0</v>
      </c>
      <c r="AH70" s="342">
        <f t="shared" si="14"/>
        <v>0</v>
      </c>
      <c r="AI70" s="342">
        <f t="shared" si="14"/>
        <v>0</v>
      </c>
      <c r="AJ70" s="342">
        <f t="shared" si="14"/>
        <v>0</v>
      </c>
      <c r="AK70" s="342">
        <f t="shared" si="14"/>
        <v>0</v>
      </c>
      <c r="AL70" s="342">
        <f t="shared" si="14"/>
        <v>0</v>
      </c>
      <c r="AM70" s="342">
        <f t="shared" si="14"/>
        <v>0</v>
      </c>
      <c r="AN70" s="30"/>
    </row>
    <row r="71" spans="2:40" ht="12.75">
      <c r="B71" s="3"/>
      <c r="C71" s="30"/>
      <c r="D71" s="260"/>
      <c r="E71" s="260"/>
      <c r="F71" s="17"/>
      <c r="G71" s="196"/>
      <c r="H71" s="17"/>
      <c r="I71" s="30"/>
      <c r="J71" s="31">
        <f t="shared" si="9"/>
        <v>0</v>
      </c>
      <c r="K71" s="22">
        <f t="shared" si="4"/>
        <v>0</v>
      </c>
      <c r="L71" s="54" t="str">
        <f t="shared" si="5"/>
        <v>-</v>
      </c>
      <c r="M71" s="22">
        <f t="shared" si="6"/>
        <v>0</v>
      </c>
      <c r="N71" s="30"/>
      <c r="O71" s="22">
        <f aca="true" t="shared" si="15" ref="O71:X96">(IF(O$10&lt;$F71,0,IF($L71&lt;=O$10-1,0,$K71)))</f>
        <v>0</v>
      </c>
      <c r="P71" s="22">
        <f t="shared" si="15"/>
        <v>0</v>
      </c>
      <c r="Q71" s="22">
        <f t="shared" si="15"/>
        <v>0</v>
      </c>
      <c r="R71" s="22">
        <f t="shared" si="15"/>
        <v>0</v>
      </c>
      <c r="S71" s="22">
        <f t="shared" si="15"/>
        <v>0</v>
      </c>
      <c r="T71" s="22">
        <f t="shared" si="15"/>
        <v>0</v>
      </c>
      <c r="U71" s="22">
        <f t="shared" si="15"/>
        <v>0</v>
      </c>
      <c r="V71" s="22">
        <f t="shared" si="15"/>
        <v>0</v>
      </c>
      <c r="W71" s="22">
        <f t="shared" si="15"/>
        <v>0</v>
      </c>
      <c r="X71" s="22">
        <f t="shared" si="15"/>
        <v>0</v>
      </c>
      <c r="Y71" s="30"/>
      <c r="Z71" s="6"/>
      <c r="AC71" s="30"/>
      <c r="AD71" s="342">
        <f t="shared" si="14"/>
        <v>0</v>
      </c>
      <c r="AE71" s="342">
        <f t="shared" si="14"/>
        <v>0</v>
      </c>
      <c r="AF71" s="342">
        <f t="shared" si="14"/>
        <v>0</v>
      </c>
      <c r="AG71" s="342">
        <f t="shared" si="14"/>
        <v>0</v>
      </c>
      <c r="AH71" s="342">
        <f t="shared" si="14"/>
        <v>0</v>
      </c>
      <c r="AI71" s="342">
        <f t="shared" si="14"/>
        <v>0</v>
      </c>
      <c r="AJ71" s="342">
        <f t="shared" si="14"/>
        <v>0</v>
      </c>
      <c r="AK71" s="342">
        <f t="shared" si="14"/>
        <v>0</v>
      </c>
      <c r="AL71" s="342">
        <f t="shared" si="14"/>
        <v>0</v>
      </c>
      <c r="AM71" s="342">
        <f t="shared" si="14"/>
        <v>0</v>
      </c>
      <c r="AN71" s="30"/>
    </row>
    <row r="72" spans="2:40" ht="12.75">
      <c r="B72" s="3"/>
      <c r="C72" s="30"/>
      <c r="D72" s="260"/>
      <c r="E72" s="260"/>
      <c r="F72" s="17"/>
      <c r="G72" s="196"/>
      <c r="H72" s="17"/>
      <c r="I72" s="30"/>
      <c r="J72" s="31">
        <f t="shared" si="9"/>
        <v>0</v>
      </c>
      <c r="K72" s="22">
        <f t="shared" si="4"/>
        <v>0</v>
      </c>
      <c r="L72" s="54" t="str">
        <f t="shared" si="5"/>
        <v>-</v>
      </c>
      <c r="M72" s="22">
        <f t="shared" si="6"/>
        <v>0</v>
      </c>
      <c r="N72" s="30"/>
      <c r="O72" s="22">
        <f t="shared" si="15"/>
        <v>0</v>
      </c>
      <c r="P72" s="22">
        <f t="shared" si="15"/>
        <v>0</v>
      </c>
      <c r="Q72" s="22">
        <f t="shared" si="15"/>
        <v>0</v>
      </c>
      <c r="R72" s="22">
        <f t="shared" si="15"/>
        <v>0</v>
      </c>
      <c r="S72" s="22">
        <f t="shared" si="15"/>
        <v>0</v>
      </c>
      <c r="T72" s="22">
        <f t="shared" si="15"/>
        <v>0</v>
      </c>
      <c r="U72" s="22">
        <f t="shared" si="15"/>
        <v>0</v>
      </c>
      <c r="V72" s="22">
        <f t="shared" si="15"/>
        <v>0</v>
      </c>
      <c r="W72" s="22">
        <f t="shared" si="15"/>
        <v>0</v>
      </c>
      <c r="X72" s="22">
        <f t="shared" si="15"/>
        <v>0</v>
      </c>
      <c r="Y72" s="30"/>
      <c r="Z72" s="6"/>
      <c r="AC72" s="30"/>
      <c r="AD72" s="342">
        <f t="shared" si="14"/>
        <v>0</v>
      </c>
      <c r="AE72" s="342">
        <f t="shared" si="14"/>
        <v>0</v>
      </c>
      <c r="AF72" s="342">
        <f t="shared" si="14"/>
        <v>0</v>
      </c>
      <c r="AG72" s="342">
        <f t="shared" si="14"/>
        <v>0</v>
      </c>
      <c r="AH72" s="342">
        <f t="shared" si="14"/>
        <v>0</v>
      </c>
      <c r="AI72" s="342">
        <f t="shared" si="14"/>
        <v>0</v>
      </c>
      <c r="AJ72" s="342">
        <f t="shared" si="14"/>
        <v>0</v>
      </c>
      <c r="AK72" s="342">
        <f t="shared" si="14"/>
        <v>0</v>
      </c>
      <c r="AL72" s="342">
        <f t="shared" si="14"/>
        <v>0</v>
      </c>
      <c r="AM72" s="342">
        <f t="shared" si="14"/>
        <v>0</v>
      </c>
      <c r="AN72" s="30"/>
    </row>
    <row r="73" spans="2:40" ht="12.75">
      <c r="B73" s="3"/>
      <c r="C73" s="30"/>
      <c r="D73" s="260"/>
      <c r="E73" s="260"/>
      <c r="F73" s="17"/>
      <c r="G73" s="196"/>
      <c r="H73" s="17"/>
      <c r="I73" s="30"/>
      <c r="J73" s="31">
        <f t="shared" si="9"/>
        <v>0</v>
      </c>
      <c r="K73" s="22">
        <f t="shared" si="4"/>
        <v>0</v>
      </c>
      <c r="L73" s="54" t="str">
        <f t="shared" si="5"/>
        <v>-</v>
      </c>
      <c r="M73" s="22">
        <f t="shared" si="6"/>
        <v>0</v>
      </c>
      <c r="N73" s="30"/>
      <c r="O73" s="22">
        <f t="shared" si="15"/>
        <v>0</v>
      </c>
      <c r="P73" s="22">
        <f t="shared" si="15"/>
        <v>0</v>
      </c>
      <c r="Q73" s="22">
        <f t="shared" si="15"/>
        <v>0</v>
      </c>
      <c r="R73" s="22">
        <f t="shared" si="15"/>
        <v>0</v>
      </c>
      <c r="S73" s="22">
        <f t="shared" si="15"/>
        <v>0</v>
      </c>
      <c r="T73" s="22">
        <f t="shared" si="15"/>
        <v>0</v>
      </c>
      <c r="U73" s="22">
        <f t="shared" si="15"/>
        <v>0</v>
      </c>
      <c r="V73" s="22">
        <f t="shared" si="15"/>
        <v>0</v>
      </c>
      <c r="W73" s="22">
        <f t="shared" si="15"/>
        <v>0</v>
      </c>
      <c r="X73" s="22">
        <f t="shared" si="15"/>
        <v>0</v>
      </c>
      <c r="Y73" s="30"/>
      <c r="Z73" s="6"/>
      <c r="AC73" s="30"/>
      <c r="AD73" s="342">
        <f t="shared" si="14"/>
        <v>0</v>
      </c>
      <c r="AE73" s="342">
        <f t="shared" si="14"/>
        <v>0</v>
      </c>
      <c r="AF73" s="342">
        <f t="shared" si="14"/>
        <v>0</v>
      </c>
      <c r="AG73" s="342">
        <f t="shared" si="14"/>
        <v>0</v>
      </c>
      <c r="AH73" s="342">
        <f t="shared" si="14"/>
        <v>0</v>
      </c>
      <c r="AI73" s="342">
        <f t="shared" si="14"/>
        <v>0</v>
      </c>
      <c r="AJ73" s="342">
        <f t="shared" si="14"/>
        <v>0</v>
      </c>
      <c r="AK73" s="342">
        <f t="shared" si="14"/>
        <v>0</v>
      </c>
      <c r="AL73" s="342">
        <f t="shared" si="14"/>
        <v>0</v>
      </c>
      <c r="AM73" s="342">
        <f t="shared" si="14"/>
        <v>0</v>
      </c>
      <c r="AN73" s="30"/>
    </row>
    <row r="74" spans="2:40" ht="12.75">
      <c r="B74" s="3"/>
      <c r="C74" s="30"/>
      <c r="D74" s="260"/>
      <c r="E74" s="260"/>
      <c r="F74" s="17"/>
      <c r="G74" s="196"/>
      <c r="H74" s="17"/>
      <c r="I74" s="30"/>
      <c r="J74" s="31">
        <f t="shared" si="9"/>
        <v>0</v>
      </c>
      <c r="K74" s="22">
        <f t="shared" si="4"/>
        <v>0</v>
      </c>
      <c r="L74" s="54" t="str">
        <f t="shared" si="5"/>
        <v>-</v>
      </c>
      <c r="M74" s="22">
        <f t="shared" si="6"/>
        <v>0</v>
      </c>
      <c r="N74" s="30"/>
      <c r="O74" s="22">
        <f t="shared" si="15"/>
        <v>0</v>
      </c>
      <c r="P74" s="22">
        <f t="shared" si="15"/>
        <v>0</v>
      </c>
      <c r="Q74" s="22">
        <f t="shared" si="15"/>
        <v>0</v>
      </c>
      <c r="R74" s="22">
        <f t="shared" si="15"/>
        <v>0</v>
      </c>
      <c r="S74" s="22">
        <f t="shared" si="15"/>
        <v>0</v>
      </c>
      <c r="T74" s="22">
        <f t="shared" si="15"/>
        <v>0</v>
      </c>
      <c r="U74" s="22">
        <f t="shared" si="15"/>
        <v>0</v>
      </c>
      <c r="V74" s="22">
        <f t="shared" si="15"/>
        <v>0</v>
      </c>
      <c r="W74" s="22">
        <f t="shared" si="15"/>
        <v>0</v>
      </c>
      <c r="X74" s="22">
        <f t="shared" si="15"/>
        <v>0</v>
      </c>
      <c r="Y74" s="30"/>
      <c r="Z74" s="6"/>
      <c r="AC74" s="30"/>
      <c r="AD74" s="342">
        <f t="shared" si="14"/>
        <v>0</v>
      </c>
      <c r="AE74" s="342">
        <f t="shared" si="14"/>
        <v>0</v>
      </c>
      <c r="AF74" s="342">
        <f t="shared" si="14"/>
        <v>0</v>
      </c>
      <c r="AG74" s="342">
        <f t="shared" si="14"/>
        <v>0</v>
      </c>
      <c r="AH74" s="342">
        <f t="shared" si="14"/>
        <v>0</v>
      </c>
      <c r="AI74" s="342">
        <f t="shared" si="14"/>
        <v>0</v>
      </c>
      <c r="AJ74" s="342">
        <f t="shared" si="14"/>
        <v>0</v>
      </c>
      <c r="AK74" s="342">
        <f t="shared" si="14"/>
        <v>0</v>
      </c>
      <c r="AL74" s="342">
        <f t="shared" si="14"/>
        <v>0</v>
      </c>
      <c r="AM74" s="342">
        <f t="shared" si="14"/>
        <v>0</v>
      </c>
      <c r="AN74" s="30"/>
    </row>
    <row r="75" spans="2:40" ht="12.75">
      <c r="B75" s="3"/>
      <c r="C75" s="30"/>
      <c r="D75" s="260"/>
      <c r="E75" s="260"/>
      <c r="F75" s="17"/>
      <c r="G75" s="196"/>
      <c r="H75" s="17"/>
      <c r="I75" s="30"/>
      <c r="J75" s="31">
        <f t="shared" si="9"/>
        <v>0</v>
      </c>
      <c r="K75" s="22">
        <f t="shared" si="4"/>
        <v>0</v>
      </c>
      <c r="L75" s="54" t="str">
        <f t="shared" si="5"/>
        <v>-</v>
      </c>
      <c r="M75" s="22">
        <f t="shared" si="6"/>
        <v>0</v>
      </c>
      <c r="N75" s="30"/>
      <c r="O75" s="22">
        <f t="shared" si="15"/>
        <v>0</v>
      </c>
      <c r="P75" s="22">
        <f t="shared" si="15"/>
        <v>0</v>
      </c>
      <c r="Q75" s="22">
        <f t="shared" si="15"/>
        <v>0</v>
      </c>
      <c r="R75" s="22">
        <f t="shared" si="15"/>
        <v>0</v>
      </c>
      <c r="S75" s="22">
        <f t="shared" si="15"/>
        <v>0</v>
      </c>
      <c r="T75" s="22">
        <f t="shared" si="15"/>
        <v>0</v>
      </c>
      <c r="U75" s="22">
        <f t="shared" si="15"/>
        <v>0</v>
      </c>
      <c r="V75" s="22">
        <f t="shared" si="15"/>
        <v>0</v>
      </c>
      <c r="W75" s="22">
        <f t="shared" si="15"/>
        <v>0</v>
      </c>
      <c r="X75" s="22">
        <f t="shared" si="15"/>
        <v>0</v>
      </c>
      <c r="Y75" s="30"/>
      <c r="Z75" s="6"/>
      <c r="AC75" s="30"/>
      <c r="AD75" s="342">
        <f t="shared" si="14"/>
        <v>0</v>
      </c>
      <c r="AE75" s="342">
        <f t="shared" si="14"/>
        <v>0</v>
      </c>
      <c r="AF75" s="342">
        <f t="shared" si="14"/>
        <v>0</v>
      </c>
      <c r="AG75" s="342">
        <f t="shared" si="14"/>
        <v>0</v>
      </c>
      <c r="AH75" s="342">
        <f t="shared" si="14"/>
        <v>0</v>
      </c>
      <c r="AI75" s="342">
        <f t="shared" si="14"/>
        <v>0</v>
      </c>
      <c r="AJ75" s="342">
        <f t="shared" si="14"/>
        <v>0</v>
      </c>
      <c r="AK75" s="342">
        <f t="shared" si="14"/>
        <v>0</v>
      </c>
      <c r="AL75" s="342">
        <f t="shared" si="14"/>
        <v>0</v>
      </c>
      <c r="AM75" s="342">
        <f t="shared" si="14"/>
        <v>0</v>
      </c>
      <c r="AN75" s="30"/>
    </row>
    <row r="76" spans="2:40" ht="12.75">
      <c r="B76" s="3"/>
      <c r="C76" s="30"/>
      <c r="D76" s="260"/>
      <c r="E76" s="260"/>
      <c r="F76" s="17"/>
      <c r="G76" s="196"/>
      <c r="H76" s="17"/>
      <c r="I76" s="30"/>
      <c r="J76" s="31">
        <f t="shared" si="9"/>
        <v>0</v>
      </c>
      <c r="K76" s="22">
        <f t="shared" si="4"/>
        <v>0</v>
      </c>
      <c r="L76" s="54" t="str">
        <f t="shared" si="5"/>
        <v>-</v>
      </c>
      <c r="M76" s="22">
        <f t="shared" si="6"/>
        <v>0</v>
      </c>
      <c r="N76" s="30"/>
      <c r="O76" s="22">
        <f t="shared" si="15"/>
        <v>0</v>
      </c>
      <c r="P76" s="22">
        <f t="shared" si="15"/>
        <v>0</v>
      </c>
      <c r="Q76" s="22">
        <f t="shared" si="15"/>
        <v>0</v>
      </c>
      <c r="R76" s="22">
        <f t="shared" si="15"/>
        <v>0</v>
      </c>
      <c r="S76" s="22">
        <f t="shared" si="15"/>
        <v>0</v>
      </c>
      <c r="T76" s="22">
        <f t="shared" si="15"/>
        <v>0</v>
      </c>
      <c r="U76" s="22">
        <f t="shared" si="15"/>
        <v>0</v>
      </c>
      <c r="V76" s="22">
        <f t="shared" si="15"/>
        <v>0</v>
      </c>
      <c r="W76" s="22">
        <f t="shared" si="15"/>
        <v>0</v>
      </c>
      <c r="X76" s="22">
        <f t="shared" si="15"/>
        <v>0</v>
      </c>
      <c r="Y76" s="30"/>
      <c r="Z76" s="6"/>
      <c r="AC76" s="30"/>
      <c r="AD76" s="342">
        <f t="shared" si="14"/>
        <v>0</v>
      </c>
      <c r="AE76" s="342">
        <f t="shared" si="14"/>
        <v>0</v>
      </c>
      <c r="AF76" s="342">
        <f t="shared" si="14"/>
        <v>0</v>
      </c>
      <c r="AG76" s="342">
        <f t="shared" si="14"/>
        <v>0</v>
      </c>
      <c r="AH76" s="342">
        <f t="shared" si="14"/>
        <v>0</v>
      </c>
      <c r="AI76" s="342">
        <f t="shared" si="14"/>
        <v>0</v>
      </c>
      <c r="AJ76" s="342">
        <f t="shared" si="14"/>
        <v>0</v>
      </c>
      <c r="AK76" s="342">
        <f t="shared" si="14"/>
        <v>0</v>
      </c>
      <c r="AL76" s="342">
        <f t="shared" si="14"/>
        <v>0</v>
      </c>
      <c r="AM76" s="342">
        <f t="shared" si="14"/>
        <v>0</v>
      </c>
      <c r="AN76" s="30"/>
    </row>
    <row r="77" spans="2:40" ht="12.75">
      <c r="B77" s="3"/>
      <c r="C77" s="30"/>
      <c r="D77" s="260"/>
      <c r="E77" s="260"/>
      <c r="F77" s="17"/>
      <c r="G77" s="196"/>
      <c r="H77" s="17"/>
      <c r="I77" s="30"/>
      <c r="J77" s="31">
        <f t="shared" si="9"/>
        <v>0</v>
      </c>
      <c r="K77" s="22">
        <f aca="true" t="shared" si="16" ref="K77:K140">IF(G77=0,0,(G77/J77))</f>
        <v>0</v>
      </c>
      <c r="L77" s="54" t="str">
        <f aca="true" t="shared" si="17" ref="L77:L140">IF(J77=0,"-",(IF(J77&gt;3000,"-",F77+J77-1)))</f>
        <v>-</v>
      </c>
      <c r="M77" s="22">
        <f aca="true" t="shared" si="18" ref="M77:M140">IF(H77="geen",IF(F77&lt;$O$10,G77,0),IF(F77&gt;=$O$10,0,IF((G77-($O$10-F77)*K77)&lt;0,0,G77-($O$10-F77)*K77)))</f>
        <v>0</v>
      </c>
      <c r="N77" s="30"/>
      <c r="O77" s="22">
        <f t="shared" si="15"/>
        <v>0</v>
      </c>
      <c r="P77" s="22">
        <f t="shared" si="15"/>
        <v>0</v>
      </c>
      <c r="Q77" s="22">
        <f t="shared" si="15"/>
        <v>0</v>
      </c>
      <c r="R77" s="22">
        <f t="shared" si="15"/>
        <v>0</v>
      </c>
      <c r="S77" s="22">
        <f t="shared" si="15"/>
        <v>0</v>
      </c>
      <c r="T77" s="22">
        <f t="shared" si="15"/>
        <v>0</v>
      </c>
      <c r="U77" s="22">
        <f t="shared" si="15"/>
        <v>0</v>
      </c>
      <c r="V77" s="22">
        <f t="shared" si="15"/>
        <v>0</v>
      </c>
      <c r="W77" s="22">
        <f t="shared" si="15"/>
        <v>0</v>
      </c>
      <c r="X77" s="22">
        <f t="shared" si="15"/>
        <v>0</v>
      </c>
      <c r="Y77" s="30"/>
      <c r="Z77" s="6"/>
      <c r="AC77" s="30"/>
      <c r="AD77" s="342">
        <f aca="true" t="shared" si="19" ref="AD77:AM92">IF(AD$10=$F77,$G77,0)</f>
        <v>0</v>
      </c>
      <c r="AE77" s="342">
        <f t="shared" si="19"/>
        <v>0</v>
      </c>
      <c r="AF77" s="342">
        <f t="shared" si="19"/>
        <v>0</v>
      </c>
      <c r="AG77" s="342">
        <f t="shared" si="19"/>
        <v>0</v>
      </c>
      <c r="AH77" s="342">
        <f t="shared" si="19"/>
        <v>0</v>
      </c>
      <c r="AI77" s="342">
        <f t="shared" si="19"/>
        <v>0</v>
      </c>
      <c r="AJ77" s="342">
        <f t="shared" si="19"/>
        <v>0</v>
      </c>
      <c r="AK77" s="342">
        <f t="shared" si="19"/>
        <v>0</v>
      </c>
      <c r="AL77" s="342">
        <f t="shared" si="19"/>
        <v>0</v>
      </c>
      <c r="AM77" s="342">
        <f t="shared" si="19"/>
        <v>0</v>
      </c>
      <c r="AN77" s="30"/>
    </row>
    <row r="78" spans="2:40" ht="12.75">
      <c r="B78" s="3"/>
      <c r="C78" s="30"/>
      <c r="D78" s="260"/>
      <c r="E78" s="260"/>
      <c r="F78" s="17"/>
      <c r="G78" s="196"/>
      <c r="H78" s="17"/>
      <c r="I78" s="30"/>
      <c r="J78" s="31">
        <f t="shared" si="9"/>
        <v>0</v>
      </c>
      <c r="K78" s="22">
        <f t="shared" si="16"/>
        <v>0</v>
      </c>
      <c r="L78" s="54" t="str">
        <f t="shared" si="17"/>
        <v>-</v>
      </c>
      <c r="M78" s="22">
        <f t="shared" si="18"/>
        <v>0</v>
      </c>
      <c r="N78" s="30"/>
      <c r="O78" s="22">
        <f t="shared" si="15"/>
        <v>0</v>
      </c>
      <c r="P78" s="22">
        <f t="shared" si="15"/>
        <v>0</v>
      </c>
      <c r="Q78" s="22">
        <f t="shared" si="15"/>
        <v>0</v>
      </c>
      <c r="R78" s="22">
        <f t="shared" si="15"/>
        <v>0</v>
      </c>
      <c r="S78" s="22">
        <f t="shared" si="15"/>
        <v>0</v>
      </c>
      <c r="T78" s="22">
        <f t="shared" si="15"/>
        <v>0</v>
      </c>
      <c r="U78" s="22">
        <f t="shared" si="15"/>
        <v>0</v>
      </c>
      <c r="V78" s="22">
        <f t="shared" si="15"/>
        <v>0</v>
      </c>
      <c r="W78" s="22">
        <f t="shared" si="15"/>
        <v>0</v>
      </c>
      <c r="X78" s="22">
        <f t="shared" si="15"/>
        <v>0</v>
      </c>
      <c r="Y78" s="30"/>
      <c r="Z78" s="6"/>
      <c r="AC78" s="30"/>
      <c r="AD78" s="342">
        <f t="shared" si="19"/>
        <v>0</v>
      </c>
      <c r="AE78" s="342">
        <f t="shared" si="19"/>
        <v>0</v>
      </c>
      <c r="AF78" s="342">
        <f t="shared" si="19"/>
        <v>0</v>
      </c>
      <c r="AG78" s="342">
        <f t="shared" si="19"/>
        <v>0</v>
      </c>
      <c r="AH78" s="342">
        <f t="shared" si="19"/>
        <v>0</v>
      </c>
      <c r="AI78" s="342">
        <f t="shared" si="19"/>
        <v>0</v>
      </c>
      <c r="AJ78" s="342">
        <f t="shared" si="19"/>
        <v>0</v>
      </c>
      <c r="AK78" s="342">
        <f t="shared" si="19"/>
        <v>0</v>
      </c>
      <c r="AL78" s="342">
        <f t="shared" si="19"/>
        <v>0</v>
      </c>
      <c r="AM78" s="342">
        <f t="shared" si="19"/>
        <v>0</v>
      </c>
      <c r="AN78" s="30"/>
    </row>
    <row r="79" spans="2:40" ht="12.75">
      <c r="B79" s="3"/>
      <c r="C79" s="30"/>
      <c r="D79" s="260"/>
      <c r="E79" s="260"/>
      <c r="F79" s="17"/>
      <c r="G79" s="196"/>
      <c r="H79" s="17"/>
      <c r="I79" s="30"/>
      <c r="J79" s="31">
        <f t="shared" si="9"/>
        <v>0</v>
      </c>
      <c r="K79" s="22">
        <f t="shared" si="16"/>
        <v>0</v>
      </c>
      <c r="L79" s="54" t="str">
        <f t="shared" si="17"/>
        <v>-</v>
      </c>
      <c r="M79" s="22">
        <f t="shared" si="18"/>
        <v>0</v>
      </c>
      <c r="N79" s="30"/>
      <c r="O79" s="22">
        <f t="shared" si="15"/>
        <v>0</v>
      </c>
      <c r="P79" s="22">
        <f t="shared" si="15"/>
        <v>0</v>
      </c>
      <c r="Q79" s="22">
        <f t="shared" si="15"/>
        <v>0</v>
      </c>
      <c r="R79" s="22">
        <f t="shared" si="15"/>
        <v>0</v>
      </c>
      <c r="S79" s="22">
        <f t="shared" si="15"/>
        <v>0</v>
      </c>
      <c r="T79" s="22">
        <f t="shared" si="15"/>
        <v>0</v>
      </c>
      <c r="U79" s="22">
        <f t="shared" si="15"/>
        <v>0</v>
      </c>
      <c r="V79" s="22">
        <f t="shared" si="15"/>
        <v>0</v>
      </c>
      <c r="W79" s="22">
        <f t="shared" si="15"/>
        <v>0</v>
      </c>
      <c r="X79" s="22">
        <f t="shared" si="15"/>
        <v>0</v>
      </c>
      <c r="Y79" s="30"/>
      <c r="Z79" s="6"/>
      <c r="AC79" s="30"/>
      <c r="AD79" s="342">
        <f t="shared" si="19"/>
        <v>0</v>
      </c>
      <c r="AE79" s="342">
        <f t="shared" si="19"/>
        <v>0</v>
      </c>
      <c r="AF79" s="342">
        <f t="shared" si="19"/>
        <v>0</v>
      </c>
      <c r="AG79" s="342">
        <f t="shared" si="19"/>
        <v>0</v>
      </c>
      <c r="AH79" s="342">
        <f t="shared" si="19"/>
        <v>0</v>
      </c>
      <c r="AI79" s="342">
        <f t="shared" si="19"/>
        <v>0</v>
      </c>
      <c r="AJ79" s="342">
        <f t="shared" si="19"/>
        <v>0</v>
      </c>
      <c r="AK79" s="342">
        <f t="shared" si="19"/>
        <v>0</v>
      </c>
      <c r="AL79" s="342">
        <f t="shared" si="19"/>
        <v>0</v>
      </c>
      <c r="AM79" s="342">
        <f t="shared" si="19"/>
        <v>0</v>
      </c>
      <c r="AN79" s="30"/>
    </row>
    <row r="80" spans="2:40" ht="12.75">
      <c r="B80" s="3"/>
      <c r="C80" s="30"/>
      <c r="D80" s="260"/>
      <c r="E80" s="260"/>
      <c r="F80" s="17"/>
      <c r="G80" s="196"/>
      <c r="H80" s="17"/>
      <c r="I80" s="30"/>
      <c r="J80" s="31">
        <f t="shared" si="9"/>
        <v>0</v>
      </c>
      <c r="K80" s="22">
        <f t="shared" si="16"/>
        <v>0</v>
      </c>
      <c r="L80" s="54" t="str">
        <f t="shared" si="17"/>
        <v>-</v>
      </c>
      <c r="M80" s="22">
        <f t="shared" si="18"/>
        <v>0</v>
      </c>
      <c r="N80" s="30"/>
      <c r="O80" s="22">
        <f t="shared" si="15"/>
        <v>0</v>
      </c>
      <c r="P80" s="22">
        <f t="shared" si="15"/>
        <v>0</v>
      </c>
      <c r="Q80" s="22">
        <f t="shared" si="15"/>
        <v>0</v>
      </c>
      <c r="R80" s="22">
        <f t="shared" si="15"/>
        <v>0</v>
      </c>
      <c r="S80" s="22">
        <f t="shared" si="15"/>
        <v>0</v>
      </c>
      <c r="T80" s="22">
        <f t="shared" si="15"/>
        <v>0</v>
      </c>
      <c r="U80" s="22">
        <f t="shared" si="15"/>
        <v>0</v>
      </c>
      <c r="V80" s="22">
        <f t="shared" si="15"/>
        <v>0</v>
      </c>
      <c r="W80" s="22">
        <f t="shared" si="15"/>
        <v>0</v>
      </c>
      <c r="X80" s="22">
        <f t="shared" si="15"/>
        <v>0</v>
      </c>
      <c r="Y80" s="30"/>
      <c r="Z80" s="6"/>
      <c r="AC80" s="30"/>
      <c r="AD80" s="342">
        <f t="shared" si="19"/>
        <v>0</v>
      </c>
      <c r="AE80" s="342">
        <f t="shared" si="19"/>
        <v>0</v>
      </c>
      <c r="AF80" s="342">
        <f t="shared" si="19"/>
        <v>0</v>
      </c>
      <c r="AG80" s="342">
        <f t="shared" si="19"/>
        <v>0</v>
      </c>
      <c r="AH80" s="342">
        <f t="shared" si="19"/>
        <v>0</v>
      </c>
      <c r="AI80" s="342">
        <f t="shared" si="19"/>
        <v>0</v>
      </c>
      <c r="AJ80" s="342">
        <f t="shared" si="19"/>
        <v>0</v>
      </c>
      <c r="AK80" s="342">
        <f t="shared" si="19"/>
        <v>0</v>
      </c>
      <c r="AL80" s="342">
        <f t="shared" si="19"/>
        <v>0</v>
      </c>
      <c r="AM80" s="342">
        <f t="shared" si="19"/>
        <v>0</v>
      </c>
      <c r="AN80" s="30"/>
    </row>
    <row r="81" spans="2:40" ht="12.75">
      <c r="B81" s="3"/>
      <c r="C81" s="30"/>
      <c r="D81" s="260"/>
      <c r="E81" s="260"/>
      <c r="F81" s="17"/>
      <c r="G81" s="196"/>
      <c r="H81" s="17"/>
      <c r="I81" s="30"/>
      <c r="J81" s="31">
        <f aca="true" t="shared" si="20" ref="J81:J178">IF(H81="geen",9999999999,H81)</f>
        <v>0</v>
      </c>
      <c r="K81" s="22">
        <f t="shared" si="16"/>
        <v>0</v>
      </c>
      <c r="L81" s="54" t="str">
        <f t="shared" si="17"/>
        <v>-</v>
      </c>
      <c r="M81" s="22">
        <f t="shared" si="18"/>
        <v>0</v>
      </c>
      <c r="N81" s="30"/>
      <c r="O81" s="22">
        <f t="shared" si="15"/>
        <v>0</v>
      </c>
      <c r="P81" s="22">
        <f t="shared" si="15"/>
        <v>0</v>
      </c>
      <c r="Q81" s="22">
        <f t="shared" si="15"/>
        <v>0</v>
      </c>
      <c r="R81" s="22">
        <f t="shared" si="15"/>
        <v>0</v>
      </c>
      <c r="S81" s="22">
        <f t="shared" si="15"/>
        <v>0</v>
      </c>
      <c r="T81" s="22">
        <f t="shared" si="15"/>
        <v>0</v>
      </c>
      <c r="U81" s="22">
        <f t="shared" si="15"/>
        <v>0</v>
      </c>
      <c r="V81" s="22">
        <f t="shared" si="15"/>
        <v>0</v>
      </c>
      <c r="W81" s="22">
        <f t="shared" si="15"/>
        <v>0</v>
      </c>
      <c r="X81" s="22">
        <f t="shared" si="15"/>
        <v>0</v>
      </c>
      <c r="Y81" s="30"/>
      <c r="Z81" s="6"/>
      <c r="AC81" s="30"/>
      <c r="AD81" s="342">
        <f t="shared" si="19"/>
        <v>0</v>
      </c>
      <c r="AE81" s="342">
        <f t="shared" si="19"/>
        <v>0</v>
      </c>
      <c r="AF81" s="342">
        <f t="shared" si="19"/>
        <v>0</v>
      </c>
      <c r="AG81" s="342">
        <f t="shared" si="19"/>
        <v>0</v>
      </c>
      <c r="AH81" s="342">
        <f t="shared" si="19"/>
        <v>0</v>
      </c>
      <c r="AI81" s="342">
        <f t="shared" si="19"/>
        <v>0</v>
      </c>
      <c r="AJ81" s="342">
        <f t="shared" si="19"/>
        <v>0</v>
      </c>
      <c r="AK81" s="342">
        <f t="shared" si="19"/>
        <v>0</v>
      </c>
      <c r="AL81" s="342">
        <f t="shared" si="19"/>
        <v>0</v>
      </c>
      <c r="AM81" s="342">
        <f t="shared" si="19"/>
        <v>0</v>
      </c>
      <c r="AN81" s="30"/>
    </row>
    <row r="82" spans="2:40" ht="12.75">
      <c r="B82" s="3"/>
      <c r="C82" s="30"/>
      <c r="D82" s="260"/>
      <c r="E82" s="260"/>
      <c r="F82" s="17"/>
      <c r="G82" s="196"/>
      <c r="H82" s="17"/>
      <c r="I82" s="30"/>
      <c r="J82" s="31">
        <f t="shared" si="20"/>
        <v>0</v>
      </c>
      <c r="K82" s="22">
        <f t="shared" si="16"/>
        <v>0</v>
      </c>
      <c r="L82" s="54" t="str">
        <f t="shared" si="17"/>
        <v>-</v>
      </c>
      <c r="M82" s="22">
        <f t="shared" si="18"/>
        <v>0</v>
      </c>
      <c r="N82" s="30"/>
      <c r="O82" s="22">
        <f t="shared" si="15"/>
        <v>0</v>
      </c>
      <c r="P82" s="22">
        <f t="shared" si="15"/>
        <v>0</v>
      </c>
      <c r="Q82" s="22">
        <f t="shared" si="15"/>
        <v>0</v>
      </c>
      <c r="R82" s="22">
        <f t="shared" si="15"/>
        <v>0</v>
      </c>
      <c r="S82" s="22">
        <f t="shared" si="15"/>
        <v>0</v>
      </c>
      <c r="T82" s="22">
        <f t="shared" si="15"/>
        <v>0</v>
      </c>
      <c r="U82" s="22">
        <f t="shared" si="15"/>
        <v>0</v>
      </c>
      <c r="V82" s="22">
        <f t="shared" si="15"/>
        <v>0</v>
      </c>
      <c r="W82" s="22">
        <f t="shared" si="15"/>
        <v>0</v>
      </c>
      <c r="X82" s="22">
        <f t="shared" si="15"/>
        <v>0</v>
      </c>
      <c r="Y82" s="30"/>
      <c r="Z82" s="6"/>
      <c r="AC82" s="30"/>
      <c r="AD82" s="342">
        <f t="shared" si="19"/>
        <v>0</v>
      </c>
      <c r="AE82" s="342">
        <f t="shared" si="19"/>
        <v>0</v>
      </c>
      <c r="AF82" s="342">
        <f t="shared" si="19"/>
        <v>0</v>
      </c>
      <c r="AG82" s="342">
        <f t="shared" si="19"/>
        <v>0</v>
      </c>
      <c r="AH82" s="342">
        <f t="shared" si="19"/>
        <v>0</v>
      </c>
      <c r="AI82" s="342">
        <f t="shared" si="19"/>
        <v>0</v>
      </c>
      <c r="AJ82" s="342">
        <f t="shared" si="19"/>
        <v>0</v>
      </c>
      <c r="AK82" s="342">
        <f t="shared" si="19"/>
        <v>0</v>
      </c>
      <c r="AL82" s="342">
        <f t="shared" si="19"/>
        <v>0</v>
      </c>
      <c r="AM82" s="342">
        <f t="shared" si="19"/>
        <v>0</v>
      </c>
      <c r="AN82" s="30"/>
    </row>
    <row r="83" spans="2:40" ht="12.75">
      <c r="B83" s="3"/>
      <c r="C83" s="30"/>
      <c r="D83" s="260"/>
      <c r="E83" s="260"/>
      <c r="F83" s="17"/>
      <c r="G83" s="196"/>
      <c r="H83" s="17"/>
      <c r="I83" s="30"/>
      <c r="J83" s="31">
        <f t="shared" si="20"/>
        <v>0</v>
      </c>
      <c r="K83" s="22">
        <f t="shared" si="16"/>
        <v>0</v>
      </c>
      <c r="L83" s="54" t="str">
        <f t="shared" si="17"/>
        <v>-</v>
      </c>
      <c r="M83" s="22">
        <f t="shared" si="18"/>
        <v>0</v>
      </c>
      <c r="N83" s="30"/>
      <c r="O83" s="22">
        <f t="shared" si="15"/>
        <v>0</v>
      </c>
      <c r="P83" s="22">
        <f t="shared" si="15"/>
        <v>0</v>
      </c>
      <c r="Q83" s="22">
        <f t="shared" si="15"/>
        <v>0</v>
      </c>
      <c r="R83" s="22">
        <f t="shared" si="15"/>
        <v>0</v>
      </c>
      <c r="S83" s="22">
        <f t="shared" si="15"/>
        <v>0</v>
      </c>
      <c r="T83" s="22">
        <f t="shared" si="15"/>
        <v>0</v>
      </c>
      <c r="U83" s="22">
        <f t="shared" si="15"/>
        <v>0</v>
      </c>
      <c r="V83" s="22">
        <f t="shared" si="15"/>
        <v>0</v>
      </c>
      <c r="W83" s="22">
        <f t="shared" si="15"/>
        <v>0</v>
      </c>
      <c r="X83" s="22">
        <f t="shared" si="15"/>
        <v>0</v>
      </c>
      <c r="Y83" s="30"/>
      <c r="Z83" s="6"/>
      <c r="AC83" s="30"/>
      <c r="AD83" s="342">
        <f t="shared" si="19"/>
        <v>0</v>
      </c>
      <c r="AE83" s="342">
        <f t="shared" si="19"/>
        <v>0</v>
      </c>
      <c r="AF83" s="342">
        <f t="shared" si="19"/>
        <v>0</v>
      </c>
      <c r="AG83" s="342">
        <f t="shared" si="19"/>
        <v>0</v>
      </c>
      <c r="AH83" s="342">
        <f t="shared" si="19"/>
        <v>0</v>
      </c>
      <c r="AI83" s="342">
        <f t="shared" si="19"/>
        <v>0</v>
      </c>
      <c r="AJ83" s="342">
        <f t="shared" si="19"/>
        <v>0</v>
      </c>
      <c r="AK83" s="342">
        <f t="shared" si="19"/>
        <v>0</v>
      </c>
      <c r="AL83" s="342">
        <f t="shared" si="19"/>
        <v>0</v>
      </c>
      <c r="AM83" s="342">
        <f t="shared" si="19"/>
        <v>0</v>
      </c>
      <c r="AN83" s="30"/>
    </row>
    <row r="84" spans="2:40" ht="12.75">
      <c r="B84" s="3"/>
      <c r="C84" s="30"/>
      <c r="D84" s="260"/>
      <c r="E84" s="260"/>
      <c r="F84" s="17"/>
      <c r="G84" s="196"/>
      <c r="H84" s="17"/>
      <c r="I84" s="30"/>
      <c r="J84" s="31">
        <f t="shared" si="20"/>
        <v>0</v>
      </c>
      <c r="K84" s="22">
        <f t="shared" si="16"/>
        <v>0</v>
      </c>
      <c r="L84" s="54" t="str">
        <f t="shared" si="17"/>
        <v>-</v>
      </c>
      <c r="M84" s="22">
        <f t="shared" si="18"/>
        <v>0</v>
      </c>
      <c r="N84" s="30"/>
      <c r="O84" s="22">
        <f t="shared" si="15"/>
        <v>0</v>
      </c>
      <c r="P84" s="22">
        <f t="shared" si="15"/>
        <v>0</v>
      </c>
      <c r="Q84" s="22">
        <f t="shared" si="15"/>
        <v>0</v>
      </c>
      <c r="R84" s="22">
        <f t="shared" si="15"/>
        <v>0</v>
      </c>
      <c r="S84" s="22">
        <f t="shared" si="15"/>
        <v>0</v>
      </c>
      <c r="T84" s="22">
        <f t="shared" si="15"/>
        <v>0</v>
      </c>
      <c r="U84" s="22">
        <f t="shared" si="15"/>
        <v>0</v>
      </c>
      <c r="V84" s="22">
        <f t="shared" si="15"/>
        <v>0</v>
      </c>
      <c r="W84" s="22">
        <f t="shared" si="15"/>
        <v>0</v>
      </c>
      <c r="X84" s="22">
        <f t="shared" si="15"/>
        <v>0</v>
      </c>
      <c r="Y84" s="30"/>
      <c r="Z84" s="6"/>
      <c r="AC84" s="30"/>
      <c r="AD84" s="342">
        <f t="shared" si="19"/>
        <v>0</v>
      </c>
      <c r="AE84" s="342">
        <f t="shared" si="19"/>
        <v>0</v>
      </c>
      <c r="AF84" s="342">
        <f t="shared" si="19"/>
        <v>0</v>
      </c>
      <c r="AG84" s="342">
        <f t="shared" si="19"/>
        <v>0</v>
      </c>
      <c r="AH84" s="342">
        <f t="shared" si="19"/>
        <v>0</v>
      </c>
      <c r="AI84" s="342">
        <f t="shared" si="19"/>
        <v>0</v>
      </c>
      <c r="AJ84" s="342">
        <f t="shared" si="19"/>
        <v>0</v>
      </c>
      <c r="AK84" s="342">
        <f t="shared" si="19"/>
        <v>0</v>
      </c>
      <c r="AL84" s="342">
        <f t="shared" si="19"/>
        <v>0</v>
      </c>
      <c r="AM84" s="342">
        <f t="shared" si="19"/>
        <v>0</v>
      </c>
      <c r="AN84" s="30"/>
    </row>
    <row r="85" spans="2:40" ht="12.75">
      <c r="B85" s="3"/>
      <c r="C85" s="30"/>
      <c r="D85" s="260"/>
      <c r="E85" s="260"/>
      <c r="F85" s="17"/>
      <c r="G85" s="196"/>
      <c r="H85" s="17"/>
      <c r="I85" s="30"/>
      <c r="J85" s="31">
        <f t="shared" si="20"/>
        <v>0</v>
      </c>
      <c r="K85" s="22">
        <f t="shared" si="16"/>
        <v>0</v>
      </c>
      <c r="L85" s="54" t="str">
        <f t="shared" si="17"/>
        <v>-</v>
      </c>
      <c r="M85" s="22">
        <f t="shared" si="18"/>
        <v>0</v>
      </c>
      <c r="N85" s="30"/>
      <c r="O85" s="22">
        <f t="shared" si="15"/>
        <v>0</v>
      </c>
      <c r="P85" s="22">
        <f t="shared" si="15"/>
        <v>0</v>
      </c>
      <c r="Q85" s="22">
        <f t="shared" si="15"/>
        <v>0</v>
      </c>
      <c r="R85" s="22">
        <f t="shared" si="15"/>
        <v>0</v>
      </c>
      <c r="S85" s="22">
        <f t="shared" si="15"/>
        <v>0</v>
      </c>
      <c r="T85" s="22">
        <f t="shared" si="15"/>
        <v>0</v>
      </c>
      <c r="U85" s="22">
        <f t="shared" si="15"/>
        <v>0</v>
      </c>
      <c r="V85" s="22">
        <f t="shared" si="15"/>
        <v>0</v>
      </c>
      <c r="W85" s="22">
        <f t="shared" si="15"/>
        <v>0</v>
      </c>
      <c r="X85" s="22">
        <f t="shared" si="15"/>
        <v>0</v>
      </c>
      <c r="Y85" s="30"/>
      <c r="Z85" s="6"/>
      <c r="AC85" s="30"/>
      <c r="AD85" s="342">
        <f t="shared" si="19"/>
        <v>0</v>
      </c>
      <c r="AE85" s="342">
        <f t="shared" si="19"/>
        <v>0</v>
      </c>
      <c r="AF85" s="342">
        <f t="shared" si="19"/>
        <v>0</v>
      </c>
      <c r="AG85" s="342">
        <f t="shared" si="19"/>
        <v>0</v>
      </c>
      <c r="AH85" s="342">
        <f t="shared" si="19"/>
        <v>0</v>
      </c>
      <c r="AI85" s="342">
        <f t="shared" si="19"/>
        <v>0</v>
      </c>
      <c r="AJ85" s="342">
        <f t="shared" si="19"/>
        <v>0</v>
      </c>
      <c r="AK85" s="342">
        <f t="shared" si="19"/>
        <v>0</v>
      </c>
      <c r="AL85" s="342">
        <f t="shared" si="19"/>
        <v>0</v>
      </c>
      <c r="AM85" s="342">
        <f t="shared" si="19"/>
        <v>0</v>
      </c>
      <c r="AN85" s="30"/>
    </row>
    <row r="86" spans="2:40" ht="12.75">
      <c r="B86" s="3"/>
      <c r="C86" s="30"/>
      <c r="D86" s="260"/>
      <c r="E86" s="260"/>
      <c r="F86" s="17"/>
      <c r="G86" s="196"/>
      <c r="H86" s="17"/>
      <c r="I86" s="30"/>
      <c r="J86" s="31">
        <f t="shared" si="20"/>
        <v>0</v>
      </c>
      <c r="K86" s="22">
        <f t="shared" si="16"/>
        <v>0</v>
      </c>
      <c r="L86" s="54" t="str">
        <f t="shared" si="17"/>
        <v>-</v>
      </c>
      <c r="M86" s="22">
        <f t="shared" si="18"/>
        <v>0</v>
      </c>
      <c r="N86" s="30"/>
      <c r="O86" s="22">
        <f t="shared" si="15"/>
        <v>0</v>
      </c>
      <c r="P86" s="22">
        <f t="shared" si="15"/>
        <v>0</v>
      </c>
      <c r="Q86" s="22">
        <f t="shared" si="15"/>
        <v>0</v>
      </c>
      <c r="R86" s="22">
        <f t="shared" si="15"/>
        <v>0</v>
      </c>
      <c r="S86" s="22">
        <f t="shared" si="15"/>
        <v>0</v>
      </c>
      <c r="T86" s="22">
        <f t="shared" si="15"/>
        <v>0</v>
      </c>
      <c r="U86" s="22">
        <f t="shared" si="15"/>
        <v>0</v>
      </c>
      <c r="V86" s="22">
        <f t="shared" si="15"/>
        <v>0</v>
      </c>
      <c r="W86" s="22">
        <f t="shared" si="15"/>
        <v>0</v>
      </c>
      <c r="X86" s="22">
        <f t="shared" si="15"/>
        <v>0</v>
      </c>
      <c r="Y86" s="30"/>
      <c r="Z86" s="6"/>
      <c r="AC86" s="30"/>
      <c r="AD86" s="342">
        <f t="shared" si="19"/>
        <v>0</v>
      </c>
      <c r="AE86" s="342">
        <f t="shared" si="19"/>
        <v>0</v>
      </c>
      <c r="AF86" s="342">
        <f t="shared" si="19"/>
        <v>0</v>
      </c>
      <c r="AG86" s="342">
        <f t="shared" si="19"/>
        <v>0</v>
      </c>
      <c r="AH86" s="342">
        <f t="shared" si="19"/>
        <v>0</v>
      </c>
      <c r="AI86" s="342">
        <f t="shared" si="19"/>
        <v>0</v>
      </c>
      <c r="AJ86" s="342">
        <f t="shared" si="19"/>
        <v>0</v>
      </c>
      <c r="AK86" s="342">
        <f t="shared" si="19"/>
        <v>0</v>
      </c>
      <c r="AL86" s="342">
        <f t="shared" si="19"/>
        <v>0</v>
      </c>
      <c r="AM86" s="342">
        <f t="shared" si="19"/>
        <v>0</v>
      </c>
      <c r="AN86" s="30"/>
    </row>
    <row r="87" spans="2:40" ht="12.75">
      <c r="B87" s="3"/>
      <c r="C87" s="30"/>
      <c r="D87" s="260"/>
      <c r="E87" s="260"/>
      <c r="F87" s="17"/>
      <c r="G87" s="196"/>
      <c r="H87" s="17"/>
      <c r="I87" s="30"/>
      <c r="J87" s="31">
        <f t="shared" si="20"/>
        <v>0</v>
      </c>
      <c r="K87" s="22">
        <f t="shared" si="16"/>
        <v>0</v>
      </c>
      <c r="L87" s="54" t="str">
        <f t="shared" si="17"/>
        <v>-</v>
      </c>
      <c r="M87" s="22">
        <f t="shared" si="18"/>
        <v>0</v>
      </c>
      <c r="N87" s="30"/>
      <c r="O87" s="22">
        <f t="shared" si="15"/>
        <v>0</v>
      </c>
      <c r="P87" s="22">
        <f t="shared" si="15"/>
        <v>0</v>
      </c>
      <c r="Q87" s="22">
        <f t="shared" si="15"/>
        <v>0</v>
      </c>
      <c r="R87" s="22">
        <f t="shared" si="15"/>
        <v>0</v>
      </c>
      <c r="S87" s="22">
        <f t="shared" si="15"/>
        <v>0</v>
      </c>
      <c r="T87" s="22">
        <f t="shared" si="15"/>
        <v>0</v>
      </c>
      <c r="U87" s="22">
        <f t="shared" si="15"/>
        <v>0</v>
      </c>
      <c r="V87" s="22">
        <f t="shared" si="15"/>
        <v>0</v>
      </c>
      <c r="W87" s="22">
        <f t="shared" si="15"/>
        <v>0</v>
      </c>
      <c r="X87" s="22">
        <f t="shared" si="15"/>
        <v>0</v>
      </c>
      <c r="Y87" s="30"/>
      <c r="Z87" s="6"/>
      <c r="AC87" s="30"/>
      <c r="AD87" s="342">
        <f t="shared" si="19"/>
        <v>0</v>
      </c>
      <c r="AE87" s="342">
        <f t="shared" si="19"/>
        <v>0</v>
      </c>
      <c r="AF87" s="342">
        <f t="shared" si="19"/>
        <v>0</v>
      </c>
      <c r="AG87" s="342">
        <f t="shared" si="19"/>
        <v>0</v>
      </c>
      <c r="AH87" s="342">
        <f t="shared" si="19"/>
        <v>0</v>
      </c>
      <c r="AI87" s="342">
        <f t="shared" si="19"/>
        <v>0</v>
      </c>
      <c r="AJ87" s="342">
        <f t="shared" si="19"/>
        <v>0</v>
      </c>
      <c r="AK87" s="342">
        <f t="shared" si="19"/>
        <v>0</v>
      </c>
      <c r="AL87" s="342">
        <f t="shared" si="19"/>
        <v>0</v>
      </c>
      <c r="AM87" s="342">
        <f t="shared" si="19"/>
        <v>0</v>
      </c>
      <c r="AN87" s="30"/>
    </row>
    <row r="88" spans="2:40" ht="12.75">
      <c r="B88" s="3"/>
      <c r="C88" s="30"/>
      <c r="D88" s="260"/>
      <c r="E88" s="260"/>
      <c r="F88" s="17"/>
      <c r="G88" s="196"/>
      <c r="H88" s="17"/>
      <c r="I88" s="30"/>
      <c r="J88" s="31">
        <f t="shared" si="20"/>
        <v>0</v>
      </c>
      <c r="K88" s="22">
        <f t="shared" si="16"/>
        <v>0</v>
      </c>
      <c r="L88" s="54" t="str">
        <f t="shared" si="17"/>
        <v>-</v>
      </c>
      <c r="M88" s="22">
        <f t="shared" si="18"/>
        <v>0</v>
      </c>
      <c r="N88" s="30"/>
      <c r="O88" s="22">
        <f t="shared" si="15"/>
        <v>0</v>
      </c>
      <c r="P88" s="22">
        <f t="shared" si="15"/>
        <v>0</v>
      </c>
      <c r="Q88" s="22">
        <f t="shared" si="15"/>
        <v>0</v>
      </c>
      <c r="R88" s="22">
        <f t="shared" si="15"/>
        <v>0</v>
      </c>
      <c r="S88" s="22">
        <f t="shared" si="15"/>
        <v>0</v>
      </c>
      <c r="T88" s="22">
        <f t="shared" si="15"/>
        <v>0</v>
      </c>
      <c r="U88" s="22">
        <f t="shared" si="15"/>
        <v>0</v>
      </c>
      <c r="V88" s="22">
        <f t="shared" si="15"/>
        <v>0</v>
      </c>
      <c r="W88" s="22">
        <f t="shared" si="15"/>
        <v>0</v>
      </c>
      <c r="X88" s="22">
        <f t="shared" si="15"/>
        <v>0</v>
      </c>
      <c r="Y88" s="30"/>
      <c r="Z88" s="6"/>
      <c r="AC88" s="30"/>
      <c r="AD88" s="342">
        <f t="shared" si="19"/>
        <v>0</v>
      </c>
      <c r="AE88" s="342">
        <f t="shared" si="19"/>
        <v>0</v>
      </c>
      <c r="AF88" s="342">
        <f t="shared" si="19"/>
        <v>0</v>
      </c>
      <c r="AG88" s="342">
        <f t="shared" si="19"/>
        <v>0</v>
      </c>
      <c r="AH88" s="342">
        <f t="shared" si="19"/>
        <v>0</v>
      </c>
      <c r="AI88" s="342">
        <f t="shared" si="19"/>
        <v>0</v>
      </c>
      <c r="AJ88" s="342">
        <f t="shared" si="19"/>
        <v>0</v>
      </c>
      <c r="AK88" s="342">
        <f t="shared" si="19"/>
        <v>0</v>
      </c>
      <c r="AL88" s="342">
        <f t="shared" si="19"/>
        <v>0</v>
      </c>
      <c r="AM88" s="342">
        <f t="shared" si="19"/>
        <v>0</v>
      </c>
      <c r="AN88" s="30"/>
    </row>
    <row r="89" spans="2:40" ht="12.75">
      <c r="B89" s="3"/>
      <c r="C89" s="30"/>
      <c r="D89" s="260"/>
      <c r="E89" s="260"/>
      <c r="F89" s="17"/>
      <c r="G89" s="196"/>
      <c r="H89" s="17"/>
      <c r="I89" s="30"/>
      <c r="J89" s="31">
        <f t="shared" si="20"/>
        <v>0</v>
      </c>
      <c r="K89" s="22">
        <f t="shared" si="16"/>
        <v>0</v>
      </c>
      <c r="L89" s="54" t="str">
        <f t="shared" si="17"/>
        <v>-</v>
      </c>
      <c r="M89" s="22">
        <f t="shared" si="18"/>
        <v>0</v>
      </c>
      <c r="N89" s="30"/>
      <c r="O89" s="22">
        <f t="shared" si="15"/>
        <v>0</v>
      </c>
      <c r="P89" s="22">
        <f t="shared" si="15"/>
        <v>0</v>
      </c>
      <c r="Q89" s="22">
        <f t="shared" si="15"/>
        <v>0</v>
      </c>
      <c r="R89" s="22">
        <f t="shared" si="15"/>
        <v>0</v>
      </c>
      <c r="S89" s="22">
        <f t="shared" si="15"/>
        <v>0</v>
      </c>
      <c r="T89" s="22">
        <f t="shared" si="15"/>
        <v>0</v>
      </c>
      <c r="U89" s="22">
        <f t="shared" si="15"/>
        <v>0</v>
      </c>
      <c r="V89" s="22">
        <f t="shared" si="15"/>
        <v>0</v>
      </c>
      <c r="W89" s="22">
        <f t="shared" si="15"/>
        <v>0</v>
      </c>
      <c r="X89" s="22">
        <f t="shared" si="15"/>
        <v>0</v>
      </c>
      <c r="Y89" s="30"/>
      <c r="Z89" s="6"/>
      <c r="AC89" s="30"/>
      <c r="AD89" s="342">
        <f t="shared" si="19"/>
        <v>0</v>
      </c>
      <c r="AE89" s="342">
        <f t="shared" si="19"/>
        <v>0</v>
      </c>
      <c r="AF89" s="342">
        <f t="shared" si="19"/>
        <v>0</v>
      </c>
      <c r="AG89" s="342">
        <f t="shared" si="19"/>
        <v>0</v>
      </c>
      <c r="AH89" s="342">
        <f t="shared" si="19"/>
        <v>0</v>
      </c>
      <c r="AI89" s="342">
        <f t="shared" si="19"/>
        <v>0</v>
      </c>
      <c r="AJ89" s="342">
        <f t="shared" si="19"/>
        <v>0</v>
      </c>
      <c r="AK89" s="342">
        <f t="shared" si="19"/>
        <v>0</v>
      </c>
      <c r="AL89" s="342">
        <f t="shared" si="19"/>
        <v>0</v>
      </c>
      <c r="AM89" s="342">
        <f t="shared" si="19"/>
        <v>0</v>
      </c>
      <c r="AN89" s="30"/>
    </row>
    <row r="90" spans="2:40" ht="12.75">
      <c r="B90" s="3"/>
      <c r="C90" s="30"/>
      <c r="D90" s="260"/>
      <c r="E90" s="260"/>
      <c r="F90" s="17"/>
      <c r="G90" s="196"/>
      <c r="H90" s="17"/>
      <c r="I90" s="30"/>
      <c r="J90" s="31">
        <f t="shared" si="20"/>
        <v>0</v>
      </c>
      <c r="K90" s="22">
        <f t="shared" si="16"/>
        <v>0</v>
      </c>
      <c r="L90" s="54" t="str">
        <f t="shared" si="17"/>
        <v>-</v>
      </c>
      <c r="M90" s="22">
        <f t="shared" si="18"/>
        <v>0</v>
      </c>
      <c r="N90" s="30"/>
      <c r="O90" s="22">
        <f t="shared" si="15"/>
        <v>0</v>
      </c>
      <c r="P90" s="22">
        <f t="shared" si="15"/>
        <v>0</v>
      </c>
      <c r="Q90" s="22">
        <f t="shared" si="15"/>
        <v>0</v>
      </c>
      <c r="R90" s="22">
        <f t="shared" si="15"/>
        <v>0</v>
      </c>
      <c r="S90" s="22">
        <f t="shared" si="15"/>
        <v>0</v>
      </c>
      <c r="T90" s="22">
        <f t="shared" si="15"/>
        <v>0</v>
      </c>
      <c r="U90" s="22">
        <f t="shared" si="15"/>
        <v>0</v>
      </c>
      <c r="V90" s="22">
        <f t="shared" si="15"/>
        <v>0</v>
      </c>
      <c r="W90" s="22">
        <f t="shared" si="15"/>
        <v>0</v>
      </c>
      <c r="X90" s="22">
        <f t="shared" si="15"/>
        <v>0</v>
      </c>
      <c r="Y90" s="30"/>
      <c r="Z90" s="6"/>
      <c r="AC90" s="30"/>
      <c r="AD90" s="342">
        <f t="shared" si="19"/>
        <v>0</v>
      </c>
      <c r="AE90" s="342">
        <f t="shared" si="19"/>
        <v>0</v>
      </c>
      <c r="AF90" s="342">
        <f t="shared" si="19"/>
        <v>0</v>
      </c>
      <c r="AG90" s="342">
        <f t="shared" si="19"/>
        <v>0</v>
      </c>
      <c r="AH90" s="342">
        <f t="shared" si="19"/>
        <v>0</v>
      </c>
      <c r="AI90" s="342">
        <f t="shared" si="19"/>
        <v>0</v>
      </c>
      <c r="AJ90" s="342">
        <f t="shared" si="19"/>
        <v>0</v>
      </c>
      <c r="AK90" s="342">
        <f t="shared" si="19"/>
        <v>0</v>
      </c>
      <c r="AL90" s="342">
        <f t="shared" si="19"/>
        <v>0</v>
      </c>
      <c r="AM90" s="342">
        <f t="shared" si="19"/>
        <v>0</v>
      </c>
      <c r="AN90" s="30"/>
    </row>
    <row r="91" spans="2:40" ht="12.75">
      <c r="B91" s="3"/>
      <c r="C91" s="30"/>
      <c r="D91" s="260"/>
      <c r="E91" s="260"/>
      <c r="F91" s="17"/>
      <c r="G91" s="196"/>
      <c r="H91" s="17"/>
      <c r="I91" s="30"/>
      <c r="J91" s="31">
        <f t="shared" si="20"/>
        <v>0</v>
      </c>
      <c r="K91" s="22">
        <f t="shared" si="16"/>
        <v>0</v>
      </c>
      <c r="L91" s="54" t="str">
        <f t="shared" si="17"/>
        <v>-</v>
      </c>
      <c r="M91" s="22">
        <f t="shared" si="18"/>
        <v>0</v>
      </c>
      <c r="N91" s="30"/>
      <c r="O91" s="22">
        <f t="shared" si="15"/>
        <v>0</v>
      </c>
      <c r="P91" s="22">
        <f t="shared" si="15"/>
        <v>0</v>
      </c>
      <c r="Q91" s="22">
        <f t="shared" si="15"/>
        <v>0</v>
      </c>
      <c r="R91" s="22">
        <f t="shared" si="15"/>
        <v>0</v>
      </c>
      <c r="S91" s="22">
        <f t="shared" si="15"/>
        <v>0</v>
      </c>
      <c r="T91" s="22">
        <f t="shared" si="15"/>
        <v>0</v>
      </c>
      <c r="U91" s="22">
        <f t="shared" si="15"/>
        <v>0</v>
      </c>
      <c r="V91" s="22">
        <f t="shared" si="15"/>
        <v>0</v>
      </c>
      <c r="W91" s="22">
        <f t="shared" si="15"/>
        <v>0</v>
      </c>
      <c r="X91" s="22">
        <f t="shared" si="15"/>
        <v>0</v>
      </c>
      <c r="Y91" s="30"/>
      <c r="Z91" s="6"/>
      <c r="AC91" s="30"/>
      <c r="AD91" s="342">
        <f t="shared" si="19"/>
        <v>0</v>
      </c>
      <c r="AE91" s="342">
        <f t="shared" si="19"/>
        <v>0</v>
      </c>
      <c r="AF91" s="342">
        <f t="shared" si="19"/>
        <v>0</v>
      </c>
      <c r="AG91" s="342">
        <f t="shared" si="19"/>
        <v>0</v>
      </c>
      <c r="AH91" s="342">
        <f t="shared" si="19"/>
        <v>0</v>
      </c>
      <c r="AI91" s="342">
        <f t="shared" si="19"/>
        <v>0</v>
      </c>
      <c r="AJ91" s="342">
        <f t="shared" si="19"/>
        <v>0</v>
      </c>
      <c r="AK91" s="342">
        <f t="shared" si="19"/>
        <v>0</v>
      </c>
      <c r="AL91" s="342">
        <f t="shared" si="19"/>
        <v>0</v>
      </c>
      <c r="AM91" s="342">
        <f t="shared" si="19"/>
        <v>0</v>
      </c>
      <c r="AN91" s="30"/>
    </row>
    <row r="92" spans="2:40" ht="13.5" thickBot="1">
      <c r="B92" s="12"/>
      <c r="C92" s="396"/>
      <c r="D92" s="416"/>
      <c r="E92" s="416"/>
      <c r="F92" s="397"/>
      <c r="G92" s="405"/>
      <c r="H92" s="397"/>
      <c r="I92" s="396"/>
      <c r="J92" s="417">
        <f t="shared" si="20"/>
        <v>0</v>
      </c>
      <c r="K92" s="404">
        <f t="shared" si="16"/>
        <v>0</v>
      </c>
      <c r="L92" s="418" t="str">
        <f t="shared" si="17"/>
        <v>-</v>
      </c>
      <c r="M92" s="404">
        <f t="shared" si="18"/>
        <v>0</v>
      </c>
      <c r="N92" s="396"/>
      <c r="O92" s="404">
        <f t="shared" si="15"/>
        <v>0</v>
      </c>
      <c r="P92" s="404">
        <f t="shared" si="15"/>
        <v>0</v>
      </c>
      <c r="Q92" s="404">
        <f t="shared" si="15"/>
        <v>0</v>
      </c>
      <c r="R92" s="404">
        <f t="shared" si="15"/>
        <v>0</v>
      </c>
      <c r="S92" s="404">
        <f t="shared" si="15"/>
        <v>0</v>
      </c>
      <c r="T92" s="404">
        <f t="shared" si="15"/>
        <v>0</v>
      </c>
      <c r="U92" s="404">
        <f t="shared" si="15"/>
        <v>0</v>
      </c>
      <c r="V92" s="404">
        <f t="shared" si="15"/>
        <v>0</v>
      </c>
      <c r="W92" s="404">
        <f t="shared" si="15"/>
        <v>0</v>
      </c>
      <c r="X92" s="404">
        <f t="shared" si="15"/>
        <v>0</v>
      </c>
      <c r="Y92" s="396"/>
      <c r="Z92" s="14"/>
      <c r="AC92" s="30"/>
      <c r="AD92" s="342">
        <f t="shared" si="19"/>
        <v>0</v>
      </c>
      <c r="AE92" s="342">
        <f t="shared" si="19"/>
        <v>0</v>
      </c>
      <c r="AF92" s="342">
        <f t="shared" si="19"/>
        <v>0</v>
      </c>
      <c r="AG92" s="342">
        <f t="shared" si="19"/>
        <v>0</v>
      </c>
      <c r="AH92" s="342">
        <f t="shared" si="19"/>
        <v>0</v>
      </c>
      <c r="AI92" s="342">
        <f t="shared" si="19"/>
        <v>0</v>
      </c>
      <c r="AJ92" s="342">
        <f t="shared" si="19"/>
        <v>0</v>
      </c>
      <c r="AK92" s="342">
        <f t="shared" si="19"/>
        <v>0</v>
      </c>
      <c r="AL92" s="342">
        <f t="shared" si="19"/>
        <v>0</v>
      </c>
      <c r="AM92" s="342">
        <f t="shared" si="19"/>
        <v>0</v>
      </c>
      <c r="AN92" s="30"/>
    </row>
    <row r="93" spans="2:40" ht="12.75">
      <c r="B93" s="15"/>
      <c r="C93" s="387"/>
      <c r="D93" s="419"/>
      <c r="E93" s="419"/>
      <c r="F93" s="388"/>
      <c r="G93" s="395"/>
      <c r="H93" s="388"/>
      <c r="I93" s="387"/>
      <c r="J93" s="420">
        <f t="shared" si="20"/>
        <v>0</v>
      </c>
      <c r="K93" s="394">
        <f t="shared" si="16"/>
        <v>0</v>
      </c>
      <c r="L93" s="421" t="str">
        <f t="shared" si="17"/>
        <v>-</v>
      </c>
      <c r="M93" s="394">
        <f t="shared" si="18"/>
        <v>0</v>
      </c>
      <c r="N93" s="387"/>
      <c r="O93" s="394">
        <f t="shared" si="15"/>
        <v>0</v>
      </c>
      <c r="P93" s="394">
        <f t="shared" si="15"/>
        <v>0</v>
      </c>
      <c r="Q93" s="394">
        <f t="shared" si="15"/>
        <v>0</v>
      </c>
      <c r="R93" s="394">
        <f t="shared" si="15"/>
        <v>0</v>
      </c>
      <c r="S93" s="394">
        <f t="shared" si="15"/>
        <v>0</v>
      </c>
      <c r="T93" s="394">
        <f t="shared" si="15"/>
        <v>0</v>
      </c>
      <c r="U93" s="394">
        <f t="shared" si="15"/>
        <v>0</v>
      </c>
      <c r="V93" s="394">
        <f t="shared" si="15"/>
        <v>0</v>
      </c>
      <c r="W93" s="394">
        <f t="shared" si="15"/>
        <v>0</v>
      </c>
      <c r="X93" s="394">
        <f t="shared" si="15"/>
        <v>0</v>
      </c>
      <c r="Y93" s="387"/>
      <c r="Z93" s="2"/>
      <c r="AC93" s="30"/>
      <c r="AD93" s="342">
        <f aca="true" t="shared" si="21" ref="AD93:AM108">IF(AD$10=$F93,$G93,0)</f>
        <v>0</v>
      </c>
      <c r="AE93" s="342">
        <f t="shared" si="21"/>
        <v>0</v>
      </c>
      <c r="AF93" s="342">
        <f t="shared" si="21"/>
        <v>0</v>
      </c>
      <c r="AG93" s="342">
        <f t="shared" si="21"/>
        <v>0</v>
      </c>
      <c r="AH93" s="342">
        <f t="shared" si="21"/>
        <v>0</v>
      </c>
      <c r="AI93" s="342">
        <f t="shared" si="21"/>
        <v>0</v>
      </c>
      <c r="AJ93" s="342">
        <f t="shared" si="21"/>
        <v>0</v>
      </c>
      <c r="AK93" s="342">
        <f t="shared" si="21"/>
        <v>0</v>
      </c>
      <c r="AL93" s="342">
        <f t="shared" si="21"/>
        <v>0</v>
      </c>
      <c r="AM93" s="342">
        <f t="shared" si="21"/>
        <v>0</v>
      </c>
      <c r="AN93" s="30"/>
    </row>
    <row r="94" spans="2:40" ht="12.75">
      <c r="B94" s="3"/>
      <c r="C94" s="30"/>
      <c r="D94" s="260"/>
      <c r="E94" s="260"/>
      <c r="F94" s="17"/>
      <c r="G94" s="196"/>
      <c r="H94" s="17"/>
      <c r="I94" s="30"/>
      <c r="J94" s="31">
        <f t="shared" si="20"/>
        <v>0</v>
      </c>
      <c r="K94" s="22">
        <f t="shared" si="16"/>
        <v>0</v>
      </c>
      <c r="L94" s="54" t="str">
        <f t="shared" si="17"/>
        <v>-</v>
      </c>
      <c r="M94" s="22">
        <f t="shared" si="18"/>
        <v>0</v>
      </c>
      <c r="N94" s="30"/>
      <c r="O94" s="22">
        <f t="shared" si="15"/>
        <v>0</v>
      </c>
      <c r="P94" s="22">
        <f t="shared" si="15"/>
        <v>0</v>
      </c>
      <c r="Q94" s="22">
        <f t="shared" si="15"/>
        <v>0</v>
      </c>
      <c r="R94" s="22">
        <f t="shared" si="15"/>
        <v>0</v>
      </c>
      <c r="S94" s="22">
        <f t="shared" si="15"/>
        <v>0</v>
      </c>
      <c r="T94" s="22">
        <f t="shared" si="15"/>
        <v>0</v>
      </c>
      <c r="U94" s="22">
        <f t="shared" si="15"/>
        <v>0</v>
      </c>
      <c r="V94" s="22">
        <f t="shared" si="15"/>
        <v>0</v>
      </c>
      <c r="W94" s="22">
        <f t="shared" si="15"/>
        <v>0</v>
      </c>
      <c r="X94" s="22">
        <f t="shared" si="15"/>
        <v>0</v>
      </c>
      <c r="Y94" s="30"/>
      <c r="Z94" s="6"/>
      <c r="AC94" s="30"/>
      <c r="AD94" s="342">
        <f t="shared" si="21"/>
        <v>0</v>
      </c>
      <c r="AE94" s="342">
        <f t="shared" si="21"/>
        <v>0</v>
      </c>
      <c r="AF94" s="342">
        <f t="shared" si="21"/>
        <v>0</v>
      </c>
      <c r="AG94" s="342">
        <f t="shared" si="21"/>
        <v>0</v>
      </c>
      <c r="AH94" s="342">
        <f t="shared" si="21"/>
        <v>0</v>
      </c>
      <c r="AI94" s="342">
        <f t="shared" si="21"/>
        <v>0</v>
      </c>
      <c r="AJ94" s="342">
        <f t="shared" si="21"/>
        <v>0</v>
      </c>
      <c r="AK94" s="342">
        <f t="shared" si="21"/>
        <v>0</v>
      </c>
      <c r="AL94" s="342">
        <f t="shared" si="21"/>
        <v>0</v>
      </c>
      <c r="AM94" s="342">
        <f t="shared" si="21"/>
        <v>0</v>
      </c>
      <c r="AN94" s="30"/>
    </row>
    <row r="95" spans="2:40" ht="12.75">
      <c r="B95" s="3"/>
      <c r="C95" s="30"/>
      <c r="D95" s="260"/>
      <c r="E95" s="260"/>
      <c r="F95" s="17"/>
      <c r="G95" s="196"/>
      <c r="H95" s="17"/>
      <c r="I95" s="30"/>
      <c r="J95" s="31">
        <f t="shared" si="20"/>
        <v>0</v>
      </c>
      <c r="K95" s="22">
        <f t="shared" si="16"/>
        <v>0</v>
      </c>
      <c r="L95" s="54" t="str">
        <f t="shared" si="17"/>
        <v>-</v>
      </c>
      <c r="M95" s="22">
        <f t="shared" si="18"/>
        <v>0</v>
      </c>
      <c r="N95" s="30"/>
      <c r="O95" s="22">
        <f t="shared" si="15"/>
        <v>0</v>
      </c>
      <c r="P95" s="22">
        <f t="shared" si="15"/>
        <v>0</v>
      </c>
      <c r="Q95" s="22">
        <f t="shared" si="15"/>
        <v>0</v>
      </c>
      <c r="R95" s="22">
        <f t="shared" si="15"/>
        <v>0</v>
      </c>
      <c r="S95" s="22">
        <f t="shared" si="15"/>
        <v>0</v>
      </c>
      <c r="T95" s="22">
        <f t="shared" si="15"/>
        <v>0</v>
      </c>
      <c r="U95" s="22">
        <f t="shared" si="15"/>
        <v>0</v>
      </c>
      <c r="V95" s="22">
        <f t="shared" si="15"/>
        <v>0</v>
      </c>
      <c r="W95" s="22">
        <f t="shared" si="15"/>
        <v>0</v>
      </c>
      <c r="X95" s="22">
        <f t="shared" si="15"/>
        <v>0</v>
      </c>
      <c r="Y95" s="30"/>
      <c r="Z95" s="6"/>
      <c r="AC95" s="30"/>
      <c r="AD95" s="342">
        <f t="shared" si="21"/>
        <v>0</v>
      </c>
      <c r="AE95" s="342">
        <f t="shared" si="21"/>
        <v>0</v>
      </c>
      <c r="AF95" s="342">
        <f t="shared" si="21"/>
        <v>0</v>
      </c>
      <c r="AG95" s="342">
        <f t="shared" si="21"/>
        <v>0</v>
      </c>
      <c r="AH95" s="342">
        <f t="shared" si="21"/>
        <v>0</v>
      </c>
      <c r="AI95" s="342">
        <f t="shared" si="21"/>
        <v>0</v>
      </c>
      <c r="AJ95" s="342">
        <f t="shared" si="21"/>
        <v>0</v>
      </c>
      <c r="AK95" s="342">
        <f t="shared" si="21"/>
        <v>0</v>
      </c>
      <c r="AL95" s="342">
        <f t="shared" si="21"/>
        <v>0</v>
      </c>
      <c r="AM95" s="342">
        <f t="shared" si="21"/>
        <v>0</v>
      </c>
      <c r="AN95" s="30"/>
    </row>
    <row r="96" spans="2:40" ht="12.75">
      <c r="B96" s="3"/>
      <c r="C96" s="30"/>
      <c r="D96" s="260"/>
      <c r="E96" s="260"/>
      <c r="F96" s="17"/>
      <c r="G96" s="196"/>
      <c r="H96" s="17"/>
      <c r="I96" s="30"/>
      <c r="J96" s="31">
        <f t="shared" si="20"/>
        <v>0</v>
      </c>
      <c r="K96" s="22">
        <f t="shared" si="16"/>
        <v>0</v>
      </c>
      <c r="L96" s="54" t="str">
        <f t="shared" si="17"/>
        <v>-</v>
      </c>
      <c r="M96" s="22">
        <f t="shared" si="18"/>
        <v>0</v>
      </c>
      <c r="N96" s="30"/>
      <c r="O96" s="22">
        <f t="shared" si="15"/>
        <v>0</v>
      </c>
      <c r="P96" s="22">
        <f t="shared" si="15"/>
        <v>0</v>
      </c>
      <c r="Q96" s="22">
        <f t="shared" si="15"/>
        <v>0</v>
      </c>
      <c r="R96" s="22">
        <f t="shared" si="15"/>
        <v>0</v>
      </c>
      <c r="S96" s="22">
        <f t="shared" si="15"/>
        <v>0</v>
      </c>
      <c r="T96" s="22">
        <f aca="true" t="shared" si="22" ref="T96:X127">(IF(T$10&lt;$F96,0,IF($L96&lt;=T$10-1,0,$K96)))</f>
        <v>0</v>
      </c>
      <c r="U96" s="22">
        <f t="shared" si="22"/>
        <v>0</v>
      </c>
      <c r="V96" s="22">
        <f t="shared" si="22"/>
        <v>0</v>
      </c>
      <c r="W96" s="22">
        <f t="shared" si="22"/>
        <v>0</v>
      </c>
      <c r="X96" s="22">
        <f t="shared" si="22"/>
        <v>0</v>
      </c>
      <c r="Y96" s="30"/>
      <c r="Z96" s="6"/>
      <c r="AC96" s="30"/>
      <c r="AD96" s="342">
        <f t="shared" si="21"/>
        <v>0</v>
      </c>
      <c r="AE96" s="342">
        <f t="shared" si="21"/>
        <v>0</v>
      </c>
      <c r="AF96" s="342">
        <f t="shared" si="21"/>
        <v>0</v>
      </c>
      <c r="AG96" s="342">
        <f t="shared" si="21"/>
        <v>0</v>
      </c>
      <c r="AH96" s="342">
        <f t="shared" si="21"/>
        <v>0</v>
      </c>
      <c r="AI96" s="342">
        <f t="shared" si="21"/>
        <v>0</v>
      </c>
      <c r="AJ96" s="342">
        <f t="shared" si="21"/>
        <v>0</v>
      </c>
      <c r="AK96" s="342">
        <f t="shared" si="21"/>
        <v>0</v>
      </c>
      <c r="AL96" s="342">
        <f t="shared" si="21"/>
        <v>0</v>
      </c>
      <c r="AM96" s="342">
        <f t="shared" si="21"/>
        <v>0</v>
      </c>
      <c r="AN96" s="30"/>
    </row>
    <row r="97" spans="2:40" ht="12.75">
      <c r="B97" s="3"/>
      <c r="C97" s="30"/>
      <c r="D97" s="260"/>
      <c r="E97" s="260"/>
      <c r="F97" s="17"/>
      <c r="G97" s="196"/>
      <c r="H97" s="17"/>
      <c r="I97" s="30"/>
      <c r="J97" s="31">
        <f t="shared" si="20"/>
        <v>0</v>
      </c>
      <c r="K97" s="22">
        <f t="shared" si="16"/>
        <v>0</v>
      </c>
      <c r="L97" s="54" t="str">
        <f t="shared" si="17"/>
        <v>-</v>
      </c>
      <c r="M97" s="22">
        <f t="shared" si="18"/>
        <v>0</v>
      </c>
      <c r="N97" s="30"/>
      <c r="O97" s="22">
        <f aca="true" t="shared" si="23" ref="O97:X128">(IF(O$10&lt;$F97,0,IF($L97&lt;=O$10-1,0,$K97)))</f>
        <v>0</v>
      </c>
      <c r="P97" s="22">
        <f t="shared" si="23"/>
        <v>0</v>
      </c>
      <c r="Q97" s="22">
        <f t="shared" si="23"/>
        <v>0</v>
      </c>
      <c r="R97" s="22">
        <f t="shared" si="23"/>
        <v>0</v>
      </c>
      <c r="S97" s="22">
        <f t="shared" si="23"/>
        <v>0</v>
      </c>
      <c r="T97" s="22">
        <f t="shared" si="22"/>
        <v>0</v>
      </c>
      <c r="U97" s="22">
        <f t="shared" si="22"/>
        <v>0</v>
      </c>
      <c r="V97" s="22">
        <f t="shared" si="22"/>
        <v>0</v>
      </c>
      <c r="W97" s="22">
        <f t="shared" si="22"/>
        <v>0</v>
      </c>
      <c r="X97" s="22">
        <f t="shared" si="22"/>
        <v>0</v>
      </c>
      <c r="Y97" s="30"/>
      <c r="Z97" s="6"/>
      <c r="AC97" s="30"/>
      <c r="AD97" s="342">
        <f t="shared" si="21"/>
        <v>0</v>
      </c>
      <c r="AE97" s="342">
        <f t="shared" si="21"/>
        <v>0</v>
      </c>
      <c r="AF97" s="342">
        <f t="shared" si="21"/>
        <v>0</v>
      </c>
      <c r="AG97" s="342">
        <f t="shared" si="21"/>
        <v>0</v>
      </c>
      <c r="AH97" s="342">
        <f t="shared" si="21"/>
        <v>0</v>
      </c>
      <c r="AI97" s="342">
        <f t="shared" si="21"/>
        <v>0</v>
      </c>
      <c r="AJ97" s="342">
        <f t="shared" si="21"/>
        <v>0</v>
      </c>
      <c r="AK97" s="342">
        <f t="shared" si="21"/>
        <v>0</v>
      </c>
      <c r="AL97" s="342">
        <f t="shared" si="21"/>
        <v>0</v>
      </c>
      <c r="AM97" s="342">
        <f t="shared" si="21"/>
        <v>0</v>
      </c>
      <c r="AN97" s="30"/>
    </row>
    <row r="98" spans="2:40" ht="12.75">
      <c r="B98" s="3"/>
      <c r="C98" s="30"/>
      <c r="D98" s="260"/>
      <c r="E98" s="260"/>
      <c r="F98" s="17"/>
      <c r="G98" s="196"/>
      <c r="H98" s="17"/>
      <c r="I98" s="30"/>
      <c r="J98" s="31">
        <f t="shared" si="20"/>
        <v>0</v>
      </c>
      <c r="K98" s="22">
        <f t="shared" si="16"/>
        <v>0</v>
      </c>
      <c r="L98" s="54" t="str">
        <f t="shared" si="17"/>
        <v>-</v>
      </c>
      <c r="M98" s="22">
        <f t="shared" si="18"/>
        <v>0</v>
      </c>
      <c r="N98" s="30"/>
      <c r="O98" s="22">
        <f t="shared" si="23"/>
        <v>0</v>
      </c>
      <c r="P98" s="22">
        <f t="shared" si="23"/>
        <v>0</v>
      </c>
      <c r="Q98" s="22">
        <f t="shared" si="23"/>
        <v>0</v>
      </c>
      <c r="R98" s="22">
        <f t="shared" si="23"/>
        <v>0</v>
      </c>
      <c r="S98" s="22">
        <f t="shared" si="23"/>
        <v>0</v>
      </c>
      <c r="T98" s="22">
        <f t="shared" si="22"/>
        <v>0</v>
      </c>
      <c r="U98" s="22">
        <f t="shared" si="22"/>
        <v>0</v>
      </c>
      <c r="V98" s="22">
        <f t="shared" si="22"/>
        <v>0</v>
      </c>
      <c r="W98" s="22">
        <f t="shared" si="22"/>
        <v>0</v>
      </c>
      <c r="X98" s="22">
        <f t="shared" si="22"/>
        <v>0</v>
      </c>
      <c r="Y98" s="30"/>
      <c r="Z98" s="6"/>
      <c r="AC98" s="30"/>
      <c r="AD98" s="342">
        <f t="shared" si="21"/>
        <v>0</v>
      </c>
      <c r="AE98" s="342">
        <f t="shared" si="21"/>
        <v>0</v>
      </c>
      <c r="AF98" s="342">
        <f t="shared" si="21"/>
        <v>0</v>
      </c>
      <c r="AG98" s="342">
        <f t="shared" si="21"/>
        <v>0</v>
      </c>
      <c r="AH98" s="342">
        <f t="shared" si="21"/>
        <v>0</v>
      </c>
      <c r="AI98" s="342">
        <f t="shared" si="21"/>
        <v>0</v>
      </c>
      <c r="AJ98" s="342">
        <f t="shared" si="21"/>
        <v>0</v>
      </c>
      <c r="AK98" s="342">
        <f t="shared" si="21"/>
        <v>0</v>
      </c>
      <c r="AL98" s="342">
        <f t="shared" si="21"/>
        <v>0</v>
      </c>
      <c r="AM98" s="342">
        <f t="shared" si="21"/>
        <v>0</v>
      </c>
      <c r="AN98" s="30"/>
    </row>
    <row r="99" spans="2:40" ht="12.75">
      <c r="B99" s="3"/>
      <c r="C99" s="30"/>
      <c r="D99" s="260"/>
      <c r="E99" s="260"/>
      <c r="F99" s="17"/>
      <c r="G99" s="196"/>
      <c r="H99" s="17"/>
      <c r="I99" s="30"/>
      <c r="J99" s="31">
        <f t="shared" si="20"/>
        <v>0</v>
      </c>
      <c r="K99" s="22">
        <f t="shared" si="16"/>
        <v>0</v>
      </c>
      <c r="L99" s="54" t="str">
        <f t="shared" si="17"/>
        <v>-</v>
      </c>
      <c r="M99" s="22">
        <f t="shared" si="18"/>
        <v>0</v>
      </c>
      <c r="N99" s="30"/>
      <c r="O99" s="22">
        <f t="shared" si="23"/>
        <v>0</v>
      </c>
      <c r="P99" s="22">
        <f t="shared" si="23"/>
        <v>0</v>
      </c>
      <c r="Q99" s="22">
        <f t="shared" si="23"/>
        <v>0</v>
      </c>
      <c r="R99" s="22">
        <f t="shared" si="23"/>
        <v>0</v>
      </c>
      <c r="S99" s="22">
        <f t="shared" si="23"/>
        <v>0</v>
      </c>
      <c r="T99" s="22">
        <f t="shared" si="22"/>
        <v>0</v>
      </c>
      <c r="U99" s="22">
        <f t="shared" si="22"/>
        <v>0</v>
      </c>
      <c r="V99" s="22">
        <f t="shared" si="22"/>
        <v>0</v>
      </c>
      <c r="W99" s="22">
        <f t="shared" si="22"/>
        <v>0</v>
      </c>
      <c r="X99" s="22">
        <f t="shared" si="22"/>
        <v>0</v>
      </c>
      <c r="Y99" s="30"/>
      <c r="Z99" s="6"/>
      <c r="AC99" s="30"/>
      <c r="AD99" s="342">
        <f t="shared" si="21"/>
        <v>0</v>
      </c>
      <c r="AE99" s="342">
        <f t="shared" si="21"/>
        <v>0</v>
      </c>
      <c r="AF99" s="342">
        <f t="shared" si="21"/>
        <v>0</v>
      </c>
      <c r="AG99" s="342">
        <f t="shared" si="21"/>
        <v>0</v>
      </c>
      <c r="AH99" s="342">
        <f t="shared" si="21"/>
        <v>0</v>
      </c>
      <c r="AI99" s="342">
        <f t="shared" si="21"/>
        <v>0</v>
      </c>
      <c r="AJ99" s="342">
        <f t="shared" si="21"/>
        <v>0</v>
      </c>
      <c r="AK99" s="342">
        <f t="shared" si="21"/>
        <v>0</v>
      </c>
      <c r="AL99" s="342">
        <f t="shared" si="21"/>
        <v>0</v>
      </c>
      <c r="AM99" s="342">
        <f t="shared" si="21"/>
        <v>0</v>
      </c>
      <c r="AN99" s="30"/>
    </row>
    <row r="100" spans="2:40" ht="12.75">
      <c r="B100" s="3"/>
      <c r="C100" s="30"/>
      <c r="D100" s="260"/>
      <c r="E100" s="260"/>
      <c r="F100" s="17"/>
      <c r="G100" s="196"/>
      <c r="H100" s="17"/>
      <c r="I100" s="30"/>
      <c r="J100" s="31">
        <f t="shared" si="20"/>
        <v>0</v>
      </c>
      <c r="K100" s="22">
        <f t="shared" si="16"/>
        <v>0</v>
      </c>
      <c r="L100" s="54" t="str">
        <f t="shared" si="17"/>
        <v>-</v>
      </c>
      <c r="M100" s="22">
        <f t="shared" si="18"/>
        <v>0</v>
      </c>
      <c r="N100" s="30"/>
      <c r="O100" s="22">
        <f t="shared" si="23"/>
        <v>0</v>
      </c>
      <c r="P100" s="22">
        <f t="shared" si="23"/>
        <v>0</v>
      </c>
      <c r="Q100" s="22">
        <f t="shared" si="23"/>
        <v>0</v>
      </c>
      <c r="R100" s="22">
        <f t="shared" si="23"/>
        <v>0</v>
      </c>
      <c r="S100" s="22">
        <f t="shared" si="23"/>
        <v>0</v>
      </c>
      <c r="T100" s="22">
        <f t="shared" si="22"/>
        <v>0</v>
      </c>
      <c r="U100" s="22">
        <f t="shared" si="22"/>
        <v>0</v>
      </c>
      <c r="V100" s="22">
        <f t="shared" si="22"/>
        <v>0</v>
      </c>
      <c r="W100" s="22">
        <f t="shared" si="22"/>
        <v>0</v>
      </c>
      <c r="X100" s="22">
        <f t="shared" si="22"/>
        <v>0</v>
      </c>
      <c r="Y100" s="30"/>
      <c r="Z100" s="6"/>
      <c r="AC100" s="30"/>
      <c r="AD100" s="342">
        <f t="shared" si="21"/>
        <v>0</v>
      </c>
      <c r="AE100" s="342">
        <f t="shared" si="21"/>
        <v>0</v>
      </c>
      <c r="AF100" s="342">
        <f t="shared" si="21"/>
        <v>0</v>
      </c>
      <c r="AG100" s="342">
        <f t="shared" si="21"/>
        <v>0</v>
      </c>
      <c r="AH100" s="342">
        <f t="shared" si="21"/>
        <v>0</v>
      </c>
      <c r="AI100" s="342">
        <f t="shared" si="21"/>
        <v>0</v>
      </c>
      <c r="AJ100" s="342">
        <f t="shared" si="21"/>
        <v>0</v>
      </c>
      <c r="AK100" s="342">
        <f t="shared" si="21"/>
        <v>0</v>
      </c>
      <c r="AL100" s="342">
        <f t="shared" si="21"/>
        <v>0</v>
      </c>
      <c r="AM100" s="342">
        <f t="shared" si="21"/>
        <v>0</v>
      </c>
      <c r="AN100" s="30"/>
    </row>
    <row r="101" spans="2:40" ht="12.75">
      <c r="B101" s="3"/>
      <c r="C101" s="30"/>
      <c r="D101" s="260"/>
      <c r="E101" s="260"/>
      <c r="F101" s="17"/>
      <c r="G101" s="196"/>
      <c r="H101" s="17"/>
      <c r="I101" s="30"/>
      <c r="J101" s="31">
        <f t="shared" si="20"/>
        <v>0</v>
      </c>
      <c r="K101" s="22">
        <f t="shared" si="16"/>
        <v>0</v>
      </c>
      <c r="L101" s="54" t="str">
        <f t="shared" si="17"/>
        <v>-</v>
      </c>
      <c r="M101" s="22">
        <f t="shared" si="18"/>
        <v>0</v>
      </c>
      <c r="N101" s="30"/>
      <c r="O101" s="22">
        <f t="shared" si="23"/>
        <v>0</v>
      </c>
      <c r="P101" s="22">
        <f t="shared" si="23"/>
        <v>0</v>
      </c>
      <c r="Q101" s="22">
        <f t="shared" si="23"/>
        <v>0</v>
      </c>
      <c r="R101" s="22">
        <f t="shared" si="23"/>
        <v>0</v>
      </c>
      <c r="S101" s="22">
        <f t="shared" si="23"/>
        <v>0</v>
      </c>
      <c r="T101" s="22">
        <f t="shared" si="22"/>
        <v>0</v>
      </c>
      <c r="U101" s="22">
        <f t="shared" si="22"/>
        <v>0</v>
      </c>
      <c r="V101" s="22">
        <f t="shared" si="22"/>
        <v>0</v>
      </c>
      <c r="W101" s="22">
        <f t="shared" si="22"/>
        <v>0</v>
      </c>
      <c r="X101" s="22">
        <f t="shared" si="22"/>
        <v>0</v>
      </c>
      <c r="Y101" s="30"/>
      <c r="Z101" s="6"/>
      <c r="AC101" s="30"/>
      <c r="AD101" s="342">
        <f t="shared" si="21"/>
        <v>0</v>
      </c>
      <c r="AE101" s="342">
        <f t="shared" si="21"/>
        <v>0</v>
      </c>
      <c r="AF101" s="342">
        <f t="shared" si="21"/>
        <v>0</v>
      </c>
      <c r="AG101" s="342">
        <f t="shared" si="21"/>
        <v>0</v>
      </c>
      <c r="AH101" s="342">
        <f t="shared" si="21"/>
        <v>0</v>
      </c>
      <c r="AI101" s="342">
        <f t="shared" si="21"/>
        <v>0</v>
      </c>
      <c r="AJ101" s="342">
        <f t="shared" si="21"/>
        <v>0</v>
      </c>
      <c r="AK101" s="342">
        <f t="shared" si="21"/>
        <v>0</v>
      </c>
      <c r="AL101" s="342">
        <f t="shared" si="21"/>
        <v>0</v>
      </c>
      <c r="AM101" s="342">
        <f t="shared" si="21"/>
        <v>0</v>
      </c>
      <c r="AN101" s="30"/>
    </row>
    <row r="102" spans="2:40" ht="12.75">
      <c r="B102" s="3"/>
      <c r="C102" s="30"/>
      <c r="D102" s="260"/>
      <c r="E102" s="260"/>
      <c r="F102" s="17"/>
      <c r="G102" s="196"/>
      <c r="H102" s="17"/>
      <c r="I102" s="30"/>
      <c r="J102" s="31">
        <f t="shared" si="20"/>
        <v>0</v>
      </c>
      <c r="K102" s="22">
        <f t="shared" si="16"/>
        <v>0</v>
      </c>
      <c r="L102" s="54" t="str">
        <f t="shared" si="17"/>
        <v>-</v>
      </c>
      <c r="M102" s="22">
        <f t="shared" si="18"/>
        <v>0</v>
      </c>
      <c r="N102" s="30"/>
      <c r="O102" s="22">
        <f t="shared" si="23"/>
        <v>0</v>
      </c>
      <c r="P102" s="22">
        <f t="shared" si="23"/>
        <v>0</v>
      </c>
      <c r="Q102" s="22">
        <f t="shared" si="23"/>
        <v>0</v>
      </c>
      <c r="R102" s="22">
        <f t="shared" si="23"/>
        <v>0</v>
      </c>
      <c r="S102" s="22">
        <f t="shared" si="23"/>
        <v>0</v>
      </c>
      <c r="T102" s="22">
        <f t="shared" si="22"/>
        <v>0</v>
      </c>
      <c r="U102" s="22">
        <f t="shared" si="22"/>
        <v>0</v>
      </c>
      <c r="V102" s="22">
        <f t="shared" si="22"/>
        <v>0</v>
      </c>
      <c r="W102" s="22">
        <f t="shared" si="22"/>
        <v>0</v>
      </c>
      <c r="X102" s="22">
        <f t="shared" si="22"/>
        <v>0</v>
      </c>
      <c r="Y102" s="30"/>
      <c r="Z102" s="6"/>
      <c r="AC102" s="30"/>
      <c r="AD102" s="342">
        <f t="shared" si="21"/>
        <v>0</v>
      </c>
      <c r="AE102" s="342">
        <f t="shared" si="21"/>
        <v>0</v>
      </c>
      <c r="AF102" s="342">
        <f t="shared" si="21"/>
        <v>0</v>
      </c>
      <c r="AG102" s="342">
        <f t="shared" si="21"/>
        <v>0</v>
      </c>
      <c r="AH102" s="342">
        <f t="shared" si="21"/>
        <v>0</v>
      </c>
      <c r="AI102" s="342">
        <f t="shared" si="21"/>
        <v>0</v>
      </c>
      <c r="AJ102" s="342">
        <f t="shared" si="21"/>
        <v>0</v>
      </c>
      <c r="AK102" s="342">
        <f t="shared" si="21"/>
        <v>0</v>
      </c>
      <c r="AL102" s="342">
        <f t="shared" si="21"/>
        <v>0</v>
      </c>
      <c r="AM102" s="342">
        <f t="shared" si="21"/>
        <v>0</v>
      </c>
      <c r="AN102" s="30"/>
    </row>
    <row r="103" spans="2:40" ht="12.75">
      <c r="B103" s="3"/>
      <c r="C103" s="30"/>
      <c r="D103" s="260"/>
      <c r="E103" s="260"/>
      <c r="F103" s="17"/>
      <c r="G103" s="196"/>
      <c r="H103" s="17"/>
      <c r="I103" s="30"/>
      <c r="J103" s="31">
        <f t="shared" si="20"/>
        <v>0</v>
      </c>
      <c r="K103" s="22">
        <f t="shared" si="16"/>
        <v>0</v>
      </c>
      <c r="L103" s="54" t="str">
        <f t="shared" si="17"/>
        <v>-</v>
      </c>
      <c r="M103" s="22">
        <f t="shared" si="18"/>
        <v>0</v>
      </c>
      <c r="N103" s="30"/>
      <c r="O103" s="22">
        <f t="shared" si="23"/>
        <v>0</v>
      </c>
      <c r="P103" s="22">
        <f t="shared" si="23"/>
        <v>0</v>
      </c>
      <c r="Q103" s="22">
        <f t="shared" si="23"/>
        <v>0</v>
      </c>
      <c r="R103" s="22">
        <f t="shared" si="23"/>
        <v>0</v>
      </c>
      <c r="S103" s="22">
        <f t="shared" si="23"/>
        <v>0</v>
      </c>
      <c r="T103" s="22">
        <f t="shared" si="22"/>
        <v>0</v>
      </c>
      <c r="U103" s="22">
        <f t="shared" si="22"/>
        <v>0</v>
      </c>
      <c r="V103" s="22">
        <f t="shared" si="22"/>
        <v>0</v>
      </c>
      <c r="W103" s="22">
        <f t="shared" si="22"/>
        <v>0</v>
      </c>
      <c r="X103" s="22">
        <f t="shared" si="22"/>
        <v>0</v>
      </c>
      <c r="Y103" s="30"/>
      <c r="Z103" s="6"/>
      <c r="AC103" s="30"/>
      <c r="AD103" s="342">
        <f t="shared" si="21"/>
        <v>0</v>
      </c>
      <c r="AE103" s="342">
        <f t="shared" si="21"/>
        <v>0</v>
      </c>
      <c r="AF103" s="342">
        <f t="shared" si="21"/>
        <v>0</v>
      </c>
      <c r="AG103" s="342">
        <f t="shared" si="21"/>
        <v>0</v>
      </c>
      <c r="AH103" s="342">
        <f t="shared" si="21"/>
        <v>0</v>
      </c>
      <c r="AI103" s="342">
        <f t="shared" si="21"/>
        <v>0</v>
      </c>
      <c r="AJ103" s="342">
        <f t="shared" si="21"/>
        <v>0</v>
      </c>
      <c r="AK103" s="342">
        <f t="shared" si="21"/>
        <v>0</v>
      </c>
      <c r="AL103" s="342">
        <f t="shared" si="21"/>
        <v>0</v>
      </c>
      <c r="AM103" s="342">
        <f t="shared" si="21"/>
        <v>0</v>
      </c>
      <c r="AN103" s="30"/>
    </row>
    <row r="104" spans="2:40" ht="12.75">
      <c r="B104" s="3"/>
      <c r="C104" s="30"/>
      <c r="D104" s="260"/>
      <c r="E104" s="260"/>
      <c r="F104" s="17"/>
      <c r="G104" s="196"/>
      <c r="H104" s="17"/>
      <c r="I104" s="30"/>
      <c r="J104" s="31">
        <f t="shared" si="20"/>
        <v>0</v>
      </c>
      <c r="K104" s="22">
        <f t="shared" si="16"/>
        <v>0</v>
      </c>
      <c r="L104" s="54" t="str">
        <f t="shared" si="17"/>
        <v>-</v>
      </c>
      <c r="M104" s="22">
        <f t="shared" si="18"/>
        <v>0</v>
      </c>
      <c r="N104" s="30"/>
      <c r="O104" s="22">
        <f t="shared" si="23"/>
        <v>0</v>
      </c>
      <c r="P104" s="22">
        <f t="shared" si="23"/>
        <v>0</v>
      </c>
      <c r="Q104" s="22">
        <f t="shared" si="23"/>
        <v>0</v>
      </c>
      <c r="R104" s="22">
        <f t="shared" si="23"/>
        <v>0</v>
      </c>
      <c r="S104" s="22">
        <f t="shared" si="23"/>
        <v>0</v>
      </c>
      <c r="T104" s="22">
        <f t="shared" si="22"/>
        <v>0</v>
      </c>
      <c r="U104" s="22">
        <f t="shared" si="22"/>
        <v>0</v>
      </c>
      <c r="V104" s="22">
        <f t="shared" si="22"/>
        <v>0</v>
      </c>
      <c r="W104" s="22">
        <f t="shared" si="22"/>
        <v>0</v>
      </c>
      <c r="X104" s="22">
        <f t="shared" si="22"/>
        <v>0</v>
      </c>
      <c r="Y104" s="30"/>
      <c r="Z104" s="6"/>
      <c r="AC104" s="30"/>
      <c r="AD104" s="342">
        <f t="shared" si="21"/>
        <v>0</v>
      </c>
      <c r="AE104" s="342">
        <f t="shared" si="21"/>
        <v>0</v>
      </c>
      <c r="AF104" s="342">
        <f t="shared" si="21"/>
        <v>0</v>
      </c>
      <c r="AG104" s="342">
        <f t="shared" si="21"/>
        <v>0</v>
      </c>
      <c r="AH104" s="342">
        <f t="shared" si="21"/>
        <v>0</v>
      </c>
      <c r="AI104" s="342">
        <f t="shared" si="21"/>
        <v>0</v>
      </c>
      <c r="AJ104" s="342">
        <f t="shared" si="21"/>
        <v>0</v>
      </c>
      <c r="AK104" s="342">
        <f t="shared" si="21"/>
        <v>0</v>
      </c>
      <c r="AL104" s="342">
        <f t="shared" si="21"/>
        <v>0</v>
      </c>
      <c r="AM104" s="342">
        <f t="shared" si="21"/>
        <v>0</v>
      </c>
      <c r="AN104" s="30"/>
    </row>
    <row r="105" spans="2:40" ht="12.75">
      <c r="B105" s="3"/>
      <c r="C105" s="30"/>
      <c r="D105" s="260"/>
      <c r="E105" s="260"/>
      <c r="F105" s="17"/>
      <c r="G105" s="196"/>
      <c r="H105" s="17"/>
      <c r="I105" s="30"/>
      <c r="J105" s="31">
        <f t="shared" si="20"/>
        <v>0</v>
      </c>
      <c r="K105" s="22">
        <f t="shared" si="16"/>
        <v>0</v>
      </c>
      <c r="L105" s="54" t="str">
        <f t="shared" si="17"/>
        <v>-</v>
      </c>
      <c r="M105" s="22">
        <f t="shared" si="18"/>
        <v>0</v>
      </c>
      <c r="N105" s="30"/>
      <c r="O105" s="22">
        <f t="shared" si="23"/>
        <v>0</v>
      </c>
      <c r="P105" s="22">
        <f t="shared" si="23"/>
        <v>0</v>
      </c>
      <c r="Q105" s="22">
        <f t="shared" si="23"/>
        <v>0</v>
      </c>
      <c r="R105" s="22">
        <f t="shared" si="23"/>
        <v>0</v>
      </c>
      <c r="S105" s="22">
        <f t="shared" si="23"/>
        <v>0</v>
      </c>
      <c r="T105" s="22">
        <f t="shared" si="22"/>
        <v>0</v>
      </c>
      <c r="U105" s="22">
        <f t="shared" si="22"/>
        <v>0</v>
      </c>
      <c r="V105" s="22">
        <f t="shared" si="22"/>
        <v>0</v>
      </c>
      <c r="W105" s="22">
        <f t="shared" si="22"/>
        <v>0</v>
      </c>
      <c r="X105" s="22">
        <f t="shared" si="22"/>
        <v>0</v>
      </c>
      <c r="Y105" s="30"/>
      <c r="Z105" s="6"/>
      <c r="AC105" s="30"/>
      <c r="AD105" s="342">
        <f t="shared" si="21"/>
        <v>0</v>
      </c>
      <c r="AE105" s="342">
        <f t="shared" si="21"/>
        <v>0</v>
      </c>
      <c r="AF105" s="342">
        <f t="shared" si="21"/>
        <v>0</v>
      </c>
      <c r="AG105" s="342">
        <f t="shared" si="21"/>
        <v>0</v>
      </c>
      <c r="AH105" s="342">
        <f t="shared" si="21"/>
        <v>0</v>
      </c>
      <c r="AI105" s="342">
        <f t="shared" si="21"/>
        <v>0</v>
      </c>
      <c r="AJ105" s="342">
        <f t="shared" si="21"/>
        <v>0</v>
      </c>
      <c r="AK105" s="342">
        <f t="shared" si="21"/>
        <v>0</v>
      </c>
      <c r="AL105" s="342">
        <f t="shared" si="21"/>
        <v>0</v>
      </c>
      <c r="AM105" s="342">
        <f t="shared" si="21"/>
        <v>0</v>
      </c>
      <c r="AN105" s="30"/>
    </row>
    <row r="106" spans="2:40" ht="12.75">
      <c r="B106" s="3"/>
      <c r="C106" s="30"/>
      <c r="D106" s="260"/>
      <c r="E106" s="260"/>
      <c r="F106" s="17"/>
      <c r="G106" s="196"/>
      <c r="H106" s="17"/>
      <c r="I106" s="30"/>
      <c r="J106" s="31">
        <f t="shared" si="20"/>
        <v>0</v>
      </c>
      <c r="K106" s="22">
        <f t="shared" si="16"/>
        <v>0</v>
      </c>
      <c r="L106" s="54" t="str">
        <f t="shared" si="17"/>
        <v>-</v>
      </c>
      <c r="M106" s="22">
        <f t="shared" si="18"/>
        <v>0</v>
      </c>
      <c r="N106" s="30"/>
      <c r="O106" s="22">
        <f t="shared" si="23"/>
        <v>0</v>
      </c>
      <c r="P106" s="22">
        <f t="shared" si="23"/>
        <v>0</v>
      </c>
      <c r="Q106" s="22">
        <f t="shared" si="23"/>
        <v>0</v>
      </c>
      <c r="R106" s="22">
        <f t="shared" si="23"/>
        <v>0</v>
      </c>
      <c r="S106" s="22">
        <f t="shared" si="23"/>
        <v>0</v>
      </c>
      <c r="T106" s="22">
        <f t="shared" si="22"/>
        <v>0</v>
      </c>
      <c r="U106" s="22">
        <f t="shared" si="22"/>
        <v>0</v>
      </c>
      <c r="V106" s="22">
        <f t="shared" si="22"/>
        <v>0</v>
      </c>
      <c r="W106" s="22">
        <f t="shared" si="22"/>
        <v>0</v>
      </c>
      <c r="X106" s="22">
        <f t="shared" si="22"/>
        <v>0</v>
      </c>
      <c r="Y106" s="30"/>
      <c r="Z106" s="6"/>
      <c r="AC106" s="30"/>
      <c r="AD106" s="342">
        <f t="shared" si="21"/>
        <v>0</v>
      </c>
      <c r="AE106" s="342">
        <f t="shared" si="21"/>
        <v>0</v>
      </c>
      <c r="AF106" s="342">
        <f t="shared" si="21"/>
        <v>0</v>
      </c>
      <c r="AG106" s="342">
        <f t="shared" si="21"/>
        <v>0</v>
      </c>
      <c r="AH106" s="342">
        <f t="shared" si="21"/>
        <v>0</v>
      </c>
      <c r="AI106" s="342">
        <f t="shared" si="21"/>
        <v>0</v>
      </c>
      <c r="AJ106" s="342">
        <f t="shared" si="21"/>
        <v>0</v>
      </c>
      <c r="AK106" s="342">
        <f t="shared" si="21"/>
        <v>0</v>
      </c>
      <c r="AL106" s="342">
        <f t="shared" si="21"/>
        <v>0</v>
      </c>
      <c r="AM106" s="342">
        <f t="shared" si="21"/>
        <v>0</v>
      </c>
      <c r="AN106" s="30"/>
    </row>
    <row r="107" spans="2:40" ht="12.75">
      <c r="B107" s="3"/>
      <c r="C107" s="30"/>
      <c r="D107" s="260"/>
      <c r="E107" s="260"/>
      <c r="F107" s="17"/>
      <c r="G107" s="196"/>
      <c r="H107" s="17"/>
      <c r="I107" s="30"/>
      <c r="J107" s="31">
        <f t="shared" si="20"/>
        <v>0</v>
      </c>
      <c r="K107" s="22">
        <f t="shared" si="16"/>
        <v>0</v>
      </c>
      <c r="L107" s="54" t="str">
        <f t="shared" si="17"/>
        <v>-</v>
      </c>
      <c r="M107" s="22">
        <f t="shared" si="18"/>
        <v>0</v>
      </c>
      <c r="N107" s="30"/>
      <c r="O107" s="22">
        <f t="shared" si="23"/>
        <v>0</v>
      </c>
      <c r="P107" s="22">
        <f t="shared" si="23"/>
        <v>0</v>
      </c>
      <c r="Q107" s="22">
        <f t="shared" si="23"/>
        <v>0</v>
      </c>
      <c r="R107" s="22">
        <f t="shared" si="23"/>
        <v>0</v>
      </c>
      <c r="S107" s="22">
        <f t="shared" si="23"/>
        <v>0</v>
      </c>
      <c r="T107" s="22">
        <f t="shared" si="22"/>
        <v>0</v>
      </c>
      <c r="U107" s="22">
        <f t="shared" si="22"/>
        <v>0</v>
      </c>
      <c r="V107" s="22">
        <f t="shared" si="22"/>
        <v>0</v>
      </c>
      <c r="W107" s="22">
        <f t="shared" si="22"/>
        <v>0</v>
      </c>
      <c r="X107" s="22">
        <f t="shared" si="22"/>
        <v>0</v>
      </c>
      <c r="Y107" s="30"/>
      <c r="Z107" s="6"/>
      <c r="AC107" s="30"/>
      <c r="AD107" s="342">
        <f t="shared" si="21"/>
        <v>0</v>
      </c>
      <c r="AE107" s="342">
        <f t="shared" si="21"/>
        <v>0</v>
      </c>
      <c r="AF107" s="342">
        <f t="shared" si="21"/>
        <v>0</v>
      </c>
      <c r="AG107" s="342">
        <f t="shared" si="21"/>
        <v>0</v>
      </c>
      <c r="AH107" s="342">
        <f t="shared" si="21"/>
        <v>0</v>
      </c>
      <c r="AI107" s="342">
        <f t="shared" si="21"/>
        <v>0</v>
      </c>
      <c r="AJ107" s="342">
        <f t="shared" si="21"/>
        <v>0</v>
      </c>
      <c r="AK107" s="342">
        <f t="shared" si="21"/>
        <v>0</v>
      </c>
      <c r="AL107" s="342">
        <f t="shared" si="21"/>
        <v>0</v>
      </c>
      <c r="AM107" s="342">
        <f t="shared" si="21"/>
        <v>0</v>
      </c>
      <c r="AN107" s="30"/>
    </row>
    <row r="108" spans="2:40" ht="12.75">
      <c r="B108" s="3"/>
      <c r="C108" s="30"/>
      <c r="D108" s="260"/>
      <c r="E108" s="260"/>
      <c r="F108" s="17"/>
      <c r="G108" s="196"/>
      <c r="H108" s="17"/>
      <c r="I108" s="30"/>
      <c r="J108" s="31">
        <f t="shared" si="20"/>
        <v>0</v>
      </c>
      <c r="K108" s="22">
        <f t="shared" si="16"/>
        <v>0</v>
      </c>
      <c r="L108" s="54" t="str">
        <f t="shared" si="17"/>
        <v>-</v>
      </c>
      <c r="M108" s="22">
        <f t="shared" si="18"/>
        <v>0</v>
      </c>
      <c r="N108" s="30"/>
      <c r="O108" s="22">
        <f t="shared" si="23"/>
        <v>0</v>
      </c>
      <c r="P108" s="22">
        <f t="shared" si="23"/>
        <v>0</v>
      </c>
      <c r="Q108" s="22">
        <f t="shared" si="23"/>
        <v>0</v>
      </c>
      <c r="R108" s="22">
        <f t="shared" si="23"/>
        <v>0</v>
      </c>
      <c r="S108" s="22">
        <f t="shared" si="23"/>
        <v>0</v>
      </c>
      <c r="T108" s="22">
        <f t="shared" si="22"/>
        <v>0</v>
      </c>
      <c r="U108" s="22">
        <f t="shared" si="22"/>
        <v>0</v>
      </c>
      <c r="V108" s="22">
        <f t="shared" si="22"/>
        <v>0</v>
      </c>
      <c r="W108" s="22">
        <f t="shared" si="22"/>
        <v>0</v>
      </c>
      <c r="X108" s="22">
        <f t="shared" si="22"/>
        <v>0</v>
      </c>
      <c r="Y108" s="30"/>
      <c r="Z108" s="6"/>
      <c r="AC108" s="30"/>
      <c r="AD108" s="342">
        <f t="shared" si="21"/>
        <v>0</v>
      </c>
      <c r="AE108" s="342">
        <f t="shared" si="21"/>
        <v>0</v>
      </c>
      <c r="AF108" s="342">
        <f t="shared" si="21"/>
        <v>0</v>
      </c>
      <c r="AG108" s="342">
        <f t="shared" si="21"/>
        <v>0</v>
      </c>
      <c r="AH108" s="342">
        <f t="shared" si="21"/>
        <v>0</v>
      </c>
      <c r="AI108" s="342">
        <f t="shared" si="21"/>
        <v>0</v>
      </c>
      <c r="AJ108" s="342">
        <f t="shared" si="21"/>
        <v>0</v>
      </c>
      <c r="AK108" s="342">
        <f t="shared" si="21"/>
        <v>0</v>
      </c>
      <c r="AL108" s="342">
        <f t="shared" si="21"/>
        <v>0</v>
      </c>
      <c r="AM108" s="342">
        <f t="shared" si="21"/>
        <v>0</v>
      </c>
      <c r="AN108" s="30"/>
    </row>
    <row r="109" spans="2:40" ht="12.75">
      <c r="B109" s="3"/>
      <c r="C109" s="30"/>
      <c r="D109" s="260"/>
      <c r="E109" s="260"/>
      <c r="F109" s="17"/>
      <c r="G109" s="196"/>
      <c r="H109" s="17"/>
      <c r="I109" s="30"/>
      <c r="J109" s="31">
        <f t="shared" si="20"/>
        <v>0</v>
      </c>
      <c r="K109" s="22">
        <f t="shared" si="16"/>
        <v>0</v>
      </c>
      <c r="L109" s="54" t="str">
        <f t="shared" si="17"/>
        <v>-</v>
      </c>
      <c r="M109" s="22">
        <f t="shared" si="18"/>
        <v>0</v>
      </c>
      <c r="N109" s="30"/>
      <c r="O109" s="22">
        <f t="shared" si="23"/>
        <v>0</v>
      </c>
      <c r="P109" s="22">
        <f t="shared" si="23"/>
        <v>0</v>
      </c>
      <c r="Q109" s="22">
        <f t="shared" si="23"/>
        <v>0</v>
      </c>
      <c r="R109" s="22">
        <f t="shared" si="23"/>
        <v>0</v>
      </c>
      <c r="S109" s="22">
        <f t="shared" si="23"/>
        <v>0</v>
      </c>
      <c r="T109" s="22">
        <f t="shared" si="22"/>
        <v>0</v>
      </c>
      <c r="U109" s="22">
        <f t="shared" si="22"/>
        <v>0</v>
      </c>
      <c r="V109" s="22">
        <f t="shared" si="22"/>
        <v>0</v>
      </c>
      <c r="W109" s="22">
        <f t="shared" si="22"/>
        <v>0</v>
      </c>
      <c r="X109" s="22">
        <f t="shared" si="22"/>
        <v>0</v>
      </c>
      <c r="Y109" s="30"/>
      <c r="Z109" s="6"/>
      <c r="AC109" s="30"/>
      <c r="AD109" s="342">
        <f aca="true" t="shared" si="24" ref="AD109:AM124">IF(AD$10=$F109,$G109,0)</f>
        <v>0</v>
      </c>
      <c r="AE109" s="342">
        <f t="shared" si="24"/>
        <v>0</v>
      </c>
      <c r="AF109" s="342">
        <f t="shared" si="24"/>
        <v>0</v>
      </c>
      <c r="AG109" s="342">
        <f t="shared" si="24"/>
        <v>0</v>
      </c>
      <c r="AH109" s="342">
        <f t="shared" si="24"/>
        <v>0</v>
      </c>
      <c r="AI109" s="342">
        <f t="shared" si="24"/>
        <v>0</v>
      </c>
      <c r="AJ109" s="342">
        <f t="shared" si="24"/>
        <v>0</v>
      </c>
      <c r="AK109" s="342">
        <f t="shared" si="24"/>
        <v>0</v>
      </c>
      <c r="AL109" s="342">
        <f t="shared" si="24"/>
        <v>0</v>
      </c>
      <c r="AM109" s="342">
        <f t="shared" si="24"/>
        <v>0</v>
      </c>
      <c r="AN109" s="30"/>
    </row>
    <row r="110" spans="2:40" ht="12.75">
      <c r="B110" s="3"/>
      <c r="C110" s="30"/>
      <c r="D110" s="260"/>
      <c r="E110" s="260"/>
      <c r="F110" s="17"/>
      <c r="G110" s="196"/>
      <c r="H110" s="17"/>
      <c r="I110" s="30"/>
      <c r="J110" s="31">
        <f t="shared" si="20"/>
        <v>0</v>
      </c>
      <c r="K110" s="22">
        <f t="shared" si="16"/>
        <v>0</v>
      </c>
      <c r="L110" s="54" t="str">
        <f t="shared" si="17"/>
        <v>-</v>
      </c>
      <c r="M110" s="22">
        <f t="shared" si="18"/>
        <v>0</v>
      </c>
      <c r="N110" s="30"/>
      <c r="O110" s="22">
        <f t="shared" si="23"/>
        <v>0</v>
      </c>
      <c r="P110" s="22">
        <f t="shared" si="23"/>
        <v>0</v>
      </c>
      <c r="Q110" s="22">
        <f t="shared" si="23"/>
        <v>0</v>
      </c>
      <c r="R110" s="22">
        <f t="shared" si="23"/>
        <v>0</v>
      </c>
      <c r="S110" s="22">
        <f t="shared" si="23"/>
        <v>0</v>
      </c>
      <c r="T110" s="22">
        <f t="shared" si="22"/>
        <v>0</v>
      </c>
      <c r="U110" s="22">
        <f t="shared" si="22"/>
        <v>0</v>
      </c>
      <c r="V110" s="22">
        <f t="shared" si="22"/>
        <v>0</v>
      </c>
      <c r="W110" s="22">
        <f t="shared" si="22"/>
        <v>0</v>
      </c>
      <c r="X110" s="22">
        <f t="shared" si="22"/>
        <v>0</v>
      </c>
      <c r="Y110" s="30"/>
      <c r="Z110" s="6"/>
      <c r="AC110" s="30"/>
      <c r="AD110" s="342">
        <f t="shared" si="24"/>
        <v>0</v>
      </c>
      <c r="AE110" s="342">
        <f t="shared" si="24"/>
        <v>0</v>
      </c>
      <c r="AF110" s="342">
        <f t="shared" si="24"/>
        <v>0</v>
      </c>
      <c r="AG110" s="342">
        <f t="shared" si="24"/>
        <v>0</v>
      </c>
      <c r="AH110" s="342">
        <f t="shared" si="24"/>
        <v>0</v>
      </c>
      <c r="AI110" s="342">
        <f t="shared" si="24"/>
        <v>0</v>
      </c>
      <c r="AJ110" s="342">
        <f t="shared" si="24"/>
        <v>0</v>
      </c>
      <c r="AK110" s="342">
        <f t="shared" si="24"/>
        <v>0</v>
      </c>
      <c r="AL110" s="342">
        <f t="shared" si="24"/>
        <v>0</v>
      </c>
      <c r="AM110" s="342">
        <f t="shared" si="24"/>
        <v>0</v>
      </c>
      <c r="AN110" s="30"/>
    </row>
    <row r="111" spans="2:40" ht="12.75">
      <c r="B111" s="3"/>
      <c r="C111" s="30"/>
      <c r="D111" s="260"/>
      <c r="E111" s="260"/>
      <c r="F111" s="17"/>
      <c r="G111" s="196"/>
      <c r="H111" s="17"/>
      <c r="I111" s="30"/>
      <c r="J111" s="31">
        <f t="shared" si="20"/>
        <v>0</v>
      </c>
      <c r="K111" s="22">
        <f t="shared" si="16"/>
        <v>0</v>
      </c>
      <c r="L111" s="54" t="str">
        <f t="shared" si="17"/>
        <v>-</v>
      </c>
      <c r="M111" s="22">
        <f t="shared" si="18"/>
        <v>0</v>
      </c>
      <c r="N111" s="30"/>
      <c r="O111" s="22">
        <f t="shared" si="23"/>
        <v>0</v>
      </c>
      <c r="P111" s="22">
        <f t="shared" si="23"/>
        <v>0</v>
      </c>
      <c r="Q111" s="22">
        <f t="shared" si="23"/>
        <v>0</v>
      </c>
      <c r="R111" s="22">
        <f t="shared" si="23"/>
        <v>0</v>
      </c>
      <c r="S111" s="22">
        <f t="shared" si="23"/>
        <v>0</v>
      </c>
      <c r="T111" s="22">
        <f t="shared" si="22"/>
        <v>0</v>
      </c>
      <c r="U111" s="22">
        <f t="shared" si="22"/>
        <v>0</v>
      </c>
      <c r="V111" s="22">
        <f t="shared" si="22"/>
        <v>0</v>
      </c>
      <c r="W111" s="22">
        <f t="shared" si="22"/>
        <v>0</v>
      </c>
      <c r="X111" s="22">
        <f t="shared" si="22"/>
        <v>0</v>
      </c>
      <c r="Y111" s="30"/>
      <c r="Z111" s="6"/>
      <c r="AC111" s="30"/>
      <c r="AD111" s="342">
        <f t="shared" si="24"/>
        <v>0</v>
      </c>
      <c r="AE111" s="342">
        <f t="shared" si="24"/>
        <v>0</v>
      </c>
      <c r="AF111" s="342">
        <f t="shared" si="24"/>
        <v>0</v>
      </c>
      <c r="AG111" s="342">
        <f t="shared" si="24"/>
        <v>0</v>
      </c>
      <c r="AH111" s="342">
        <f t="shared" si="24"/>
        <v>0</v>
      </c>
      <c r="AI111" s="342">
        <f t="shared" si="24"/>
        <v>0</v>
      </c>
      <c r="AJ111" s="342">
        <f t="shared" si="24"/>
        <v>0</v>
      </c>
      <c r="AK111" s="342">
        <f t="shared" si="24"/>
        <v>0</v>
      </c>
      <c r="AL111" s="342">
        <f t="shared" si="24"/>
        <v>0</v>
      </c>
      <c r="AM111" s="342">
        <f t="shared" si="24"/>
        <v>0</v>
      </c>
      <c r="AN111" s="30"/>
    </row>
    <row r="112" spans="2:40" ht="12.75">
      <c r="B112" s="3"/>
      <c r="C112" s="30"/>
      <c r="D112" s="260"/>
      <c r="E112" s="260"/>
      <c r="F112" s="17"/>
      <c r="G112" s="196"/>
      <c r="H112" s="17"/>
      <c r="I112" s="30"/>
      <c r="J112" s="31">
        <f t="shared" si="20"/>
        <v>0</v>
      </c>
      <c r="K112" s="22">
        <f t="shared" si="16"/>
        <v>0</v>
      </c>
      <c r="L112" s="54" t="str">
        <f t="shared" si="17"/>
        <v>-</v>
      </c>
      <c r="M112" s="22">
        <f t="shared" si="18"/>
        <v>0</v>
      </c>
      <c r="N112" s="30"/>
      <c r="O112" s="22">
        <f t="shared" si="23"/>
        <v>0</v>
      </c>
      <c r="P112" s="22">
        <f t="shared" si="23"/>
        <v>0</v>
      </c>
      <c r="Q112" s="22">
        <f t="shared" si="23"/>
        <v>0</v>
      </c>
      <c r="R112" s="22">
        <f t="shared" si="23"/>
        <v>0</v>
      </c>
      <c r="S112" s="22">
        <f t="shared" si="23"/>
        <v>0</v>
      </c>
      <c r="T112" s="22">
        <f t="shared" si="22"/>
        <v>0</v>
      </c>
      <c r="U112" s="22">
        <f t="shared" si="22"/>
        <v>0</v>
      </c>
      <c r="V112" s="22">
        <f t="shared" si="22"/>
        <v>0</v>
      </c>
      <c r="W112" s="22">
        <f t="shared" si="22"/>
        <v>0</v>
      </c>
      <c r="X112" s="22">
        <f t="shared" si="22"/>
        <v>0</v>
      </c>
      <c r="Y112" s="30"/>
      <c r="Z112" s="6"/>
      <c r="AC112" s="30"/>
      <c r="AD112" s="342">
        <f t="shared" si="24"/>
        <v>0</v>
      </c>
      <c r="AE112" s="342">
        <f t="shared" si="24"/>
        <v>0</v>
      </c>
      <c r="AF112" s="342">
        <f t="shared" si="24"/>
        <v>0</v>
      </c>
      <c r="AG112" s="342">
        <f t="shared" si="24"/>
        <v>0</v>
      </c>
      <c r="AH112" s="342">
        <f t="shared" si="24"/>
        <v>0</v>
      </c>
      <c r="AI112" s="342">
        <f t="shared" si="24"/>
        <v>0</v>
      </c>
      <c r="AJ112" s="342">
        <f t="shared" si="24"/>
        <v>0</v>
      </c>
      <c r="AK112" s="342">
        <f t="shared" si="24"/>
        <v>0</v>
      </c>
      <c r="AL112" s="342">
        <f t="shared" si="24"/>
        <v>0</v>
      </c>
      <c r="AM112" s="342">
        <f t="shared" si="24"/>
        <v>0</v>
      </c>
      <c r="AN112" s="30"/>
    </row>
    <row r="113" spans="2:40" ht="12.75">
      <c r="B113" s="3"/>
      <c r="C113" s="30"/>
      <c r="D113" s="260"/>
      <c r="E113" s="260"/>
      <c r="F113" s="17"/>
      <c r="G113" s="196"/>
      <c r="H113" s="17"/>
      <c r="I113" s="30"/>
      <c r="J113" s="31">
        <f t="shared" si="20"/>
        <v>0</v>
      </c>
      <c r="K113" s="22">
        <f t="shared" si="16"/>
        <v>0</v>
      </c>
      <c r="L113" s="54" t="str">
        <f t="shared" si="17"/>
        <v>-</v>
      </c>
      <c r="M113" s="22">
        <f t="shared" si="18"/>
        <v>0</v>
      </c>
      <c r="N113" s="30"/>
      <c r="O113" s="22">
        <f t="shared" si="23"/>
        <v>0</v>
      </c>
      <c r="P113" s="22">
        <f t="shared" si="23"/>
        <v>0</v>
      </c>
      <c r="Q113" s="22">
        <f t="shared" si="23"/>
        <v>0</v>
      </c>
      <c r="R113" s="22">
        <f t="shared" si="23"/>
        <v>0</v>
      </c>
      <c r="S113" s="22">
        <f t="shared" si="23"/>
        <v>0</v>
      </c>
      <c r="T113" s="22">
        <f t="shared" si="22"/>
        <v>0</v>
      </c>
      <c r="U113" s="22">
        <f t="shared" si="22"/>
        <v>0</v>
      </c>
      <c r="V113" s="22">
        <f t="shared" si="22"/>
        <v>0</v>
      </c>
      <c r="W113" s="22">
        <f t="shared" si="22"/>
        <v>0</v>
      </c>
      <c r="X113" s="22">
        <f t="shared" si="22"/>
        <v>0</v>
      </c>
      <c r="Y113" s="30"/>
      <c r="Z113" s="6"/>
      <c r="AC113" s="30"/>
      <c r="AD113" s="342">
        <f t="shared" si="24"/>
        <v>0</v>
      </c>
      <c r="AE113" s="342">
        <f t="shared" si="24"/>
        <v>0</v>
      </c>
      <c r="AF113" s="342">
        <f t="shared" si="24"/>
        <v>0</v>
      </c>
      <c r="AG113" s="342">
        <f t="shared" si="24"/>
        <v>0</v>
      </c>
      <c r="AH113" s="342">
        <f t="shared" si="24"/>
        <v>0</v>
      </c>
      <c r="AI113" s="342">
        <f t="shared" si="24"/>
        <v>0</v>
      </c>
      <c r="AJ113" s="342">
        <f t="shared" si="24"/>
        <v>0</v>
      </c>
      <c r="AK113" s="342">
        <f t="shared" si="24"/>
        <v>0</v>
      </c>
      <c r="AL113" s="342">
        <f t="shared" si="24"/>
        <v>0</v>
      </c>
      <c r="AM113" s="342">
        <f t="shared" si="24"/>
        <v>0</v>
      </c>
      <c r="AN113" s="30"/>
    </row>
    <row r="114" spans="2:40" ht="12.75">
      <c r="B114" s="3"/>
      <c r="C114" s="30"/>
      <c r="D114" s="260"/>
      <c r="E114" s="260"/>
      <c r="F114" s="17"/>
      <c r="G114" s="196"/>
      <c r="H114" s="17"/>
      <c r="I114" s="30"/>
      <c r="J114" s="31">
        <f t="shared" si="20"/>
        <v>0</v>
      </c>
      <c r="K114" s="22">
        <f t="shared" si="16"/>
        <v>0</v>
      </c>
      <c r="L114" s="54" t="str">
        <f t="shared" si="17"/>
        <v>-</v>
      </c>
      <c r="M114" s="22">
        <f t="shared" si="18"/>
        <v>0</v>
      </c>
      <c r="N114" s="30"/>
      <c r="O114" s="22">
        <f t="shared" si="23"/>
        <v>0</v>
      </c>
      <c r="P114" s="22">
        <f t="shared" si="23"/>
        <v>0</v>
      </c>
      <c r="Q114" s="22">
        <f t="shared" si="23"/>
        <v>0</v>
      </c>
      <c r="R114" s="22">
        <f t="shared" si="23"/>
        <v>0</v>
      </c>
      <c r="S114" s="22">
        <f t="shared" si="23"/>
        <v>0</v>
      </c>
      <c r="T114" s="22">
        <f t="shared" si="22"/>
        <v>0</v>
      </c>
      <c r="U114" s="22">
        <f t="shared" si="22"/>
        <v>0</v>
      </c>
      <c r="V114" s="22">
        <f t="shared" si="22"/>
        <v>0</v>
      </c>
      <c r="W114" s="22">
        <f t="shared" si="22"/>
        <v>0</v>
      </c>
      <c r="X114" s="22">
        <f t="shared" si="22"/>
        <v>0</v>
      </c>
      <c r="Y114" s="30"/>
      <c r="Z114" s="6"/>
      <c r="AC114" s="30"/>
      <c r="AD114" s="342">
        <f t="shared" si="24"/>
        <v>0</v>
      </c>
      <c r="AE114" s="342">
        <f t="shared" si="24"/>
        <v>0</v>
      </c>
      <c r="AF114" s="342">
        <f t="shared" si="24"/>
        <v>0</v>
      </c>
      <c r="AG114" s="342">
        <f t="shared" si="24"/>
        <v>0</v>
      </c>
      <c r="AH114" s="342">
        <f t="shared" si="24"/>
        <v>0</v>
      </c>
      <c r="AI114" s="342">
        <f t="shared" si="24"/>
        <v>0</v>
      </c>
      <c r="AJ114" s="342">
        <f t="shared" si="24"/>
        <v>0</v>
      </c>
      <c r="AK114" s="342">
        <f t="shared" si="24"/>
        <v>0</v>
      </c>
      <c r="AL114" s="342">
        <f t="shared" si="24"/>
        <v>0</v>
      </c>
      <c r="AM114" s="342">
        <f t="shared" si="24"/>
        <v>0</v>
      </c>
      <c r="AN114" s="30"/>
    </row>
    <row r="115" spans="2:40" ht="12.75">
      <c r="B115" s="3"/>
      <c r="C115" s="30"/>
      <c r="D115" s="260"/>
      <c r="E115" s="260"/>
      <c r="F115" s="17"/>
      <c r="G115" s="196"/>
      <c r="H115" s="17"/>
      <c r="I115" s="30"/>
      <c r="J115" s="31">
        <f t="shared" si="20"/>
        <v>0</v>
      </c>
      <c r="K115" s="22">
        <f t="shared" si="16"/>
        <v>0</v>
      </c>
      <c r="L115" s="54" t="str">
        <f t="shared" si="17"/>
        <v>-</v>
      </c>
      <c r="M115" s="22">
        <f t="shared" si="18"/>
        <v>0</v>
      </c>
      <c r="N115" s="30"/>
      <c r="O115" s="22">
        <f t="shared" si="23"/>
        <v>0</v>
      </c>
      <c r="P115" s="22">
        <f t="shared" si="23"/>
        <v>0</v>
      </c>
      <c r="Q115" s="22">
        <f t="shared" si="23"/>
        <v>0</v>
      </c>
      <c r="R115" s="22">
        <f t="shared" si="23"/>
        <v>0</v>
      </c>
      <c r="S115" s="22">
        <f t="shared" si="23"/>
        <v>0</v>
      </c>
      <c r="T115" s="22">
        <f t="shared" si="22"/>
        <v>0</v>
      </c>
      <c r="U115" s="22">
        <f t="shared" si="22"/>
        <v>0</v>
      </c>
      <c r="V115" s="22">
        <f t="shared" si="22"/>
        <v>0</v>
      </c>
      <c r="W115" s="22">
        <f t="shared" si="22"/>
        <v>0</v>
      </c>
      <c r="X115" s="22">
        <f t="shared" si="22"/>
        <v>0</v>
      </c>
      <c r="Y115" s="30"/>
      <c r="Z115" s="6"/>
      <c r="AC115" s="30"/>
      <c r="AD115" s="342">
        <f t="shared" si="24"/>
        <v>0</v>
      </c>
      <c r="AE115" s="342">
        <f t="shared" si="24"/>
        <v>0</v>
      </c>
      <c r="AF115" s="342">
        <f t="shared" si="24"/>
        <v>0</v>
      </c>
      <c r="AG115" s="342">
        <f t="shared" si="24"/>
        <v>0</v>
      </c>
      <c r="AH115" s="342">
        <f t="shared" si="24"/>
        <v>0</v>
      </c>
      <c r="AI115" s="342">
        <f t="shared" si="24"/>
        <v>0</v>
      </c>
      <c r="AJ115" s="342">
        <f t="shared" si="24"/>
        <v>0</v>
      </c>
      <c r="AK115" s="342">
        <f t="shared" si="24"/>
        <v>0</v>
      </c>
      <c r="AL115" s="342">
        <f t="shared" si="24"/>
        <v>0</v>
      </c>
      <c r="AM115" s="342">
        <f t="shared" si="24"/>
        <v>0</v>
      </c>
      <c r="AN115" s="30"/>
    </row>
    <row r="116" spans="2:40" ht="12.75">
      <c r="B116" s="3"/>
      <c r="C116" s="30"/>
      <c r="D116" s="260"/>
      <c r="E116" s="260"/>
      <c r="F116" s="17"/>
      <c r="G116" s="196"/>
      <c r="H116" s="17"/>
      <c r="I116" s="30"/>
      <c r="J116" s="31">
        <f t="shared" si="20"/>
        <v>0</v>
      </c>
      <c r="K116" s="22">
        <f t="shared" si="16"/>
        <v>0</v>
      </c>
      <c r="L116" s="54" t="str">
        <f t="shared" si="17"/>
        <v>-</v>
      </c>
      <c r="M116" s="22">
        <f t="shared" si="18"/>
        <v>0</v>
      </c>
      <c r="N116" s="30"/>
      <c r="O116" s="22">
        <f t="shared" si="23"/>
        <v>0</v>
      </c>
      <c r="P116" s="22">
        <f t="shared" si="23"/>
        <v>0</v>
      </c>
      <c r="Q116" s="22">
        <f t="shared" si="23"/>
        <v>0</v>
      </c>
      <c r="R116" s="22">
        <f t="shared" si="23"/>
        <v>0</v>
      </c>
      <c r="S116" s="22">
        <f t="shared" si="23"/>
        <v>0</v>
      </c>
      <c r="T116" s="22">
        <f t="shared" si="22"/>
        <v>0</v>
      </c>
      <c r="U116" s="22">
        <f t="shared" si="22"/>
        <v>0</v>
      </c>
      <c r="V116" s="22">
        <f t="shared" si="22"/>
        <v>0</v>
      </c>
      <c r="W116" s="22">
        <f t="shared" si="22"/>
        <v>0</v>
      </c>
      <c r="X116" s="22">
        <f t="shared" si="22"/>
        <v>0</v>
      </c>
      <c r="Y116" s="30"/>
      <c r="Z116" s="6"/>
      <c r="AC116" s="30"/>
      <c r="AD116" s="342">
        <f t="shared" si="24"/>
        <v>0</v>
      </c>
      <c r="AE116" s="342">
        <f t="shared" si="24"/>
        <v>0</v>
      </c>
      <c r="AF116" s="342">
        <f t="shared" si="24"/>
        <v>0</v>
      </c>
      <c r="AG116" s="342">
        <f t="shared" si="24"/>
        <v>0</v>
      </c>
      <c r="AH116" s="342">
        <f t="shared" si="24"/>
        <v>0</v>
      </c>
      <c r="AI116" s="342">
        <f t="shared" si="24"/>
        <v>0</v>
      </c>
      <c r="AJ116" s="342">
        <f t="shared" si="24"/>
        <v>0</v>
      </c>
      <c r="AK116" s="342">
        <f t="shared" si="24"/>
        <v>0</v>
      </c>
      <c r="AL116" s="342">
        <f t="shared" si="24"/>
        <v>0</v>
      </c>
      <c r="AM116" s="342">
        <f t="shared" si="24"/>
        <v>0</v>
      </c>
      <c r="AN116" s="30"/>
    </row>
    <row r="117" spans="2:40" ht="12.75">
      <c r="B117" s="3"/>
      <c r="C117" s="30"/>
      <c r="D117" s="260"/>
      <c r="E117" s="260"/>
      <c r="F117" s="17"/>
      <c r="G117" s="196"/>
      <c r="H117" s="17"/>
      <c r="I117" s="30"/>
      <c r="J117" s="31">
        <f t="shared" si="20"/>
        <v>0</v>
      </c>
      <c r="K117" s="22">
        <f t="shared" si="16"/>
        <v>0</v>
      </c>
      <c r="L117" s="54" t="str">
        <f t="shared" si="17"/>
        <v>-</v>
      </c>
      <c r="M117" s="22">
        <f t="shared" si="18"/>
        <v>0</v>
      </c>
      <c r="N117" s="30"/>
      <c r="O117" s="22">
        <f t="shared" si="23"/>
        <v>0</v>
      </c>
      <c r="P117" s="22">
        <f t="shared" si="23"/>
        <v>0</v>
      </c>
      <c r="Q117" s="22">
        <f t="shared" si="23"/>
        <v>0</v>
      </c>
      <c r="R117" s="22">
        <f t="shared" si="23"/>
        <v>0</v>
      </c>
      <c r="S117" s="22">
        <f t="shared" si="23"/>
        <v>0</v>
      </c>
      <c r="T117" s="22">
        <f t="shared" si="22"/>
        <v>0</v>
      </c>
      <c r="U117" s="22">
        <f t="shared" si="22"/>
        <v>0</v>
      </c>
      <c r="V117" s="22">
        <f t="shared" si="22"/>
        <v>0</v>
      </c>
      <c r="W117" s="22">
        <f t="shared" si="22"/>
        <v>0</v>
      </c>
      <c r="X117" s="22">
        <f t="shared" si="22"/>
        <v>0</v>
      </c>
      <c r="Y117" s="30"/>
      <c r="Z117" s="6"/>
      <c r="AC117" s="30"/>
      <c r="AD117" s="342">
        <f t="shared" si="24"/>
        <v>0</v>
      </c>
      <c r="AE117" s="342">
        <f t="shared" si="24"/>
        <v>0</v>
      </c>
      <c r="AF117" s="342">
        <f t="shared" si="24"/>
        <v>0</v>
      </c>
      <c r="AG117" s="342">
        <f t="shared" si="24"/>
        <v>0</v>
      </c>
      <c r="AH117" s="342">
        <f t="shared" si="24"/>
        <v>0</v>
      </c>
      <c r="AI117" s="342">
        <f t="shared" si="24"/>
        <v>0</v>
      </c>
      <c r="AJ117" s="342">
        <f t="shared" si="24"/>
        <v>0</v>
      </c>
      <c r="AK117" s="342">
        <f t="shared" si="24"/>
        <v>0</v>
      </c>
      <c r="AL117" s="342">
        <f t="shared" si="24"/>
        <v>0</v>
      </c>
      <c r="AM117" s="342">
        <f t="shared" si="24"/>
        <v>0</v>
      </c>
      <c r="AN117" s="30"/>
    </row>
    <row r="118" spans="2:40" ht="12.75">
      <c r="B118" s="3"/>
      <c r="C118" s="30"/>
      <c r="D118" s="260"/>
      <c r="E118" s="260"/>
      <c r="F118" s="17"/>
      <c r="G118" s="196"/>
      <c r="H118" s="17"/>
      <c r="I118" s="30"/>
      <c r="J118" s="31">
        <f t="shared" si="20"/>
        <v>0</v>
      </c>
      <c r="K118" s="22">
        <f t="shared" si="16"/>
        <v>0</v>
      </c>
      <c r="L118" s="54" t="str">
        <f t="shared" si="17"/>
        <v>-</v>
      </c>
      <c r="M118" s="22">
        <f t="shared" si="18"/>
        <v>0</v>
      </c>
      <c r="N118" s="30"/>
      <c r="O118" s="22">
        <f t="shared" si="23"/>
        <v>0</v>
      </c>
      <c r="P118" s="22">
        <f t="shared" si="23"/>
        <v>0</v>
      </c>
      <c r="Q118" s="22">
        <f t="shared" si="23"/>
        <v>0</v>
      </c>
      <c r="R118" s="22">
        <f t="shared" si="23"/>
        <v>0</v>
      </c>
      <c r="S118" s="22">
        <f t="shared" si="23"/>
        <v>0</v>
      </c>
      <c r="T118" s="22">
        <f t="shared" si="22"/>
        <v>0</v>
      </c>
      <c r="U118" s="22">
        <f t="shared" si="22"/>
        <v>0</v>
      </c>
      <c r="V118" s="22">
        <f t="shared" si="22"/>
        <v>0</v>
      </c>
      <c r="W118" s="22">
        <f t="shared" si="22"/>
        <v>0</v>
      </c>
      <c r="X118" s="22">
        <f t="shared" si="22"/>
        <v>0</v>
      </c>
      <c r="Y118" s="30"/>
      <c r="Z118" s="6"/>
      <c r="AC118" s="30"/>
      <c r="AD118" s="342">
        <f t="shared" si="24"/>
        <v>0</v>
      </c>
      <c r="AE118" s="342">
        <f t="shared" si="24"/>
        <v>0</v>
      </c>
      <c r="AF118" s="342">
        <f t="shared" si="24"/>
        <v>0</v>
      </c>
      <c r="AG118" s="342">
        <f t="shared" si="24"/>
        <v>0</v>
      </c>
      <c r="AH118" s="342">
        <f t="shared" si="24"/>
        <v>0</v>
      </c>
      <c r="AI118" s="342">
        <f t="shared" si="24"/>
        <v>0</v>
      </c>
      <c r="AJ118" s="342">
        <f t="shared" si="24"/>
        <v>0</v>
      </c>
      <c r="AK118" s="342">
        <f t="shared" si="24"/>
        <v>0</v>
      </c>
      <c r="AL118" s="342">
        <f t="shared" si="24"/>
        <v>0</v>
      </c>
      <c r="AM118" s="342">
        <f t="shared" si="24"/>
        <v>0</v>
      </c>
      <c r="AN118" s="30"/>
    </row>
    <row r="119" spans="2:40" ht="12.75">
      <c r="B119" s="3"/>
      <c r="C119" s="30"/>
      <c r="D119" s="260"/>
      <c r="E119" s="260"/>
      <c r="F119" s="17"/>
      <c r="G119" s="196"/>
      <c r="H119" s="17"/>
      <c r="I119" s="30"/>
      <c r="J119" s="31">
        <f t="shared" si="20"/>
        <v>0</v>
      </c>
      <c r="K119" s="22">
        <f t="shared" si="16"/>
        <v>0</v>
      </c>
      <c r="L119" s="54" t="str">
        <f t="shared" si="17"/>
        <v>-</v>
      </c>
      <c r="M119" s="22">
        <f t="shared" si="18"/>
        <v>0</v>
      </c>
      <c r="N119" s="30"/>
      <c r="O119" s="22">
        <f t="shared" si="23"/>
        <v>0</v>
      </c>
      <c r="P119" s="22">
        <f t="shared" si="23"/>
        <v>0</v>
      </c>
      <c r="Q119" s="22">
        <f t="shared" si="23"/>
        <v>0</v>
      </c>
      <c r="R119" s="22">
        <f t="shared" si="23"/>
        <v>0</v>
      </c>
      <c r="S119" s="22">
        <f t="shared" si="23"/>
        <v>0</v>
      </c>
      <c r="T119" s="22">
        <f t="shared" si="22"/>
        <v>0</v>
      </c>
      <c r="U119" s="22">
        <f t="shared" si="22"/>
        <v>0</v>
      </c>
      <c r="V119" s="22">
        <f t="shared" si="22"/>
        <v>0</v>
      </c>
      <c r="W119" s="22">
        <f t="shared" si="22"/>
        <v>0</v>
      </c>
      <c r="X119" s="22">
        <f t="shared" si="22"/>
        <v>0</v>
      </c>
      <c r="Y119" s="30"/>
      <c r="Z119" s="6"/>
      <c r="AC119" s="30"/>
      <c r="AD119" s="342">
        <f t="shared" si="24"/>
        <v>0</v>
      </c>
      <c r="AE119" s="342">
        <f t="shared" si="24"/>
        <v>0</v>
      </c>
      <c r="AF119" s="342">
        <f t="shared" si="24"/>
        <v>0</v>
      </c>
      <c r="AG119" s="342">
        <f t="shared" si="24"/>
        <v>0</v>
      </c>
      <c r="AH119" s="342">
        <f t="shared" si="24"/>
        <v>0</v>
      </c>
      <c r="AI119" s="342">
        <f t="shared" si="24"/>
        <v>0</v>
      </c>
      <c r="AJ119" s="342">
        <f t="shared" si="24"/>
        <v>0</v>
      </c>
      <c r="AK119" s="342">
        <f t="shared" si="24"/>
        <v>0</v>
      </c>
      <c r="AL119" s="342">
        <f t="shared" si="24"/>
        <v>0</v>
      </c>
      <c r="AM119" s="342">
        <f t="shared" si="24"/>
        <v>0</v>
      </c>
      <c r="AN119" s="30"/>
    </row>
    <row r="120" spans="2:40" ht="12.75">
      <c r="B120" s="3"/>
      <c r="C120" s="30"/>
      <c r="D120" s="260"/>
      <c r="E120" s="260"/>
      <c r="F120" s="17"/>
      <c r="G120" s="196"/>
      <c r="H120" s="17"/>
      <c r="I120" s="30"/>
      <c r="J120" s="31">
        <f t="shared" si="20"/>
        <v>0</v>
      </c>
      <c r="K120" s="22">
        <f t="shared" si="16"/>
        <v>0</v>
      </c>
      <c r="L120" s="54" t="str">
        <f t="shared" si="17"/>
        <v>-</v>
      </c>
      <c r="M120" s="22">
        <f t="shared" si="18"/>
        <v>0</v>
      </c>
      <c r="N120" s="30"/>
      <c r="O120" s="22">
        <f t="shared" si="23"/>
        <v>0</v>
      </c>
      <c r="P120" s="22">
        <f t="shared" si="23"/>
        <v>0</v>
      </c>
      <c r="Q120" s="22">
        <f t="shared" si="23"/>
        <v>0</v>
      </c>
      <c r="R120" s="22">
        <f t="shared" si="23"/>
        <v>0</v>
      </c>
      <c r="S120" s="22">
        <f t="shared" si="23"/>
        <v>0</v>
      </c>
      <c r="T120" s="22">
        <f t="shared" si="22"/>
        <v>0</v>
      </c>
      <c r="U120" s="22">
        <f t="shared" si="22"/>
        <v>0</v>
      </c>
      <c r="V120" s="22">
        <f t="shared" si="22"/>
        <v>0</v>
      </c>
      <c r="W120" s="22">
        <f t="shared" si="22"/>
        <v>0</v>
      </c>
      <c r="X120" s="22">
        <f t="shared" si="22"/>
        <v>0</v>
      </c>
      <c r="Y120" s="30"/>
      <c r="Z120" s="6"/>
      <c r="AC120" s="30"/>
      <c r="AD120" s="342">
        <f t="shared" si="24"/>
        <v>0</v>
      </c>
      <c r="AE120" s="342">
        <f t="shared" si="24"/>
        <v>0</v>
      </c>
      <c r="AF120" s="342">
        <f t="shared" si="24"/>
        <v>0</v>
      </c>
      <c r="AG120" s="342">
        <f t="shared" si="24"/>
        <v>0</v>
      </c>
      <c r="AH120" s="342">
        <f t="shared" si="24"/>
        <v>0</v>
      </c>
      <c r="AI120" s="342">
        <f t="shared" si="24"/>
        <v>0</v>
      </c>
      <c r="AJ120" s="342">
        <f t="shared" si="24"/>
        <v>0</v>
      </c>
      <c r="AK120" s="342">
        <f t="shared" si="24"/>
        <v>0</v>
      </c>
      <c r="AL120" s="342">
        <f t="shared" si="24"/>
        <v>0</v>
      </c>
      <c r="AM120" s="342">
        <f t="shared" si="24"/>
        <v>0</v>
      </c>
      <c r="AN120" s="30"/>
    </row>
    <row r="121" spans="2:40" ht="12.75">
      <c r="B121" s="3"/>
      <c r="C121" s="30"/>
      <c r="D121" s="260"/>
      <c r="E121" s="260"/>
      <c r="F121" s="17"/>
      <c r="G121" s="196"/>
      <c r="H121" s="17"/>
      <c r="I121" s="30"/>
      <c r="J121" s="31">
        <f t="shared" si="20"/>
        <v>0</v>
      </c>
      <c r="K121" s="22">
        <f t="shared" si="16"/>
        <v>0</v>
      </c>
      <c r="L121" s="54" t="str">
        <f t="shared" si="17"/>
        <v>-</v>
      </c>
      <c r="M121" s="22">
        <f t="shared" si="18"/>
        <v>0</v>
      </c>
      <c r="N121" s="30"/>
      <c r="O121" s="22">
        <f t="shared" si="23"/>
        <v>0</v>
      </c>
      <c r="P121" s="22">
        <f t="shared" si="23"/>
        <v>0</v>
      </c>
      <c r="Q121" s="22">
        <f t="shared" si="23"/>
        <v>0</v>
      </c>
      <c r="R121" s="22">
        <f t="shared" si="23"/>
        <v>0</v>
      </c>
      <c r="S121" s="22">
        <f t="shared" si="23"/>
        <v>0</v>
      </c>
      <c r="T121" s="22">
        <f t="shared" si="22"/>
        <v>0</v>
      </c>
      <c r="U121" s="22">
        <f t="shared" si="22"/>
        <v>0</v>
      </c>
      <c r="V121" s="22">
        <f t="shared" si="22"/>
        <v>0</v>
      </c>
      <c r="W121" s="22">
        <f t="shared" si="22"/>
        <v>0</v>
      </c>
      <c r="X121" s="22">
        <f t="shared" si="22"/>
        <v>0</v>
      </c>
      <c r="Y121" s="30"/>
      <c r="Z121" s="6"/>
      <c r="AC121" s="30"/>
      <c r="AD121" s="342">
        <f t="shared" si="24"/>
        <v>0</v>
      </c>
      <c r="AE121" s="342">
        <f t="shared" si="24"/>
        <v>0</v>
      </c>
      <c r="AF121" s="342">
        <f t="shared" si="24"/>
        <v>0</v>
      </c>
      <c r="AG121" s="342">
        <f t="shared" si="24"/>
        <v>0</v>
      </c>
      <c r="AH121" s="342">
        <f t="shared" si="24"/>
        <v>0</v>
      </c>
      <c r="AI121" s="342">
        <f t="shared" si="24"/>
        <v>0</v>
      </c>
      <c r="AJ121" s="342">
        <f t="shared" si="24"/>
        <v>0</v>
      </c>
      <c r="AK121" s="342">
        <f t="shared" si="24"/>
        <v>0</v>
      </c>
      <c r="AL121" s="342">
        <f t="shared" si="24"/>
        <v>0</v>
      </c>
      <c r="AM121" s="342">
        <f t="shared" si="24"/>
        <v>0</v>
      </c>
      <c r="AN121" s="30"/>
    </row>
    <row r="122" spans="2:40" ht="12.75">
      <c r="B122" s="3"/>
      <c r="C122" s="30"/>
      <c r="D122" s="260"/>
      <c r="E122" s="260"/>
      <c r="F122" s="17"/>
      <c r="G122" s="196"/>
      <c r="H122" s="17"/>
      <c r="I122" s="30"/>
      <c r="J122" s="31">
        <f t="shared" si="20"/>
        <v>0</v>
      </c>
      <c r="K122" s="22">
        <f t="shared" si="16"/>
        <v>0</v>
      </c>
      <c r="L122" s="54" t="str">
        <f t="shared" si="17"/>
        <v>-</v>
      </c>
      <c r="M122" s="22">
        <f t="shared" si="18"/>
        <v>0</v>
      </c>
      <c r="N122" s="30"/>
      <c r="O122" s="22">
        <f t="shared" si="23"/>
        <v>0</v>
      </c>
      <c r="P122" s="22">
        <f t="shared" si="23"/>
        <v>0</v>
      </c>
      <c r="Q122" s="22">
        <f t="shared" si="23"/>
        <v>0</v>
      </c>
      <c r="R122" s="22">
        <f t="shared" si="23"/>
        <v>0</v>
      </c>
      <c r="S122" s="22">
        <f t="shared" si="23"/>
        <v>0</v>
      </c>
      <c r="T122" s="22">
        <f t="shared" si="22"/>
        <v>0</v>
      </c>
      <c r="U122" s="22">
        <f t="shared" si="22"/>
        <v>0</v>
      </c>
      <c r="V122" s="22">
        <f t="shared" si="22"/>
        <v>0</v>
      </c>
      <c r="W122" s="22">
        <f t="shared" si="22"/>
        <v>0</v>
      </c>
      <c r="X122" s="22">
        <f t="shared" si="22"/>
        <v>0</v>
      </c>
      <c r="Y122" s="30"/>
      <c r="Z122" s="6"/>
      <c r="AC122" s="30"/>
      <c r="AD122" s="342">
        <f t="shared" si="24"/>
        <v>0</v>
      </c>
      <c r="AE122" s="342">
        <f t="shared" si="24"/>
        <v>0</v>
      </c>
      <c r="AF122" s="342">
        <f t="shared" si="24"/>
        <v>0</v>
      </c>
      <c r="AG122" s="342">
        <f t="shared" si="24"/>
        <v>0</v>
      </c>
      <c r="AH122" s="342">
        <f t="shared" si="24"/>
        <v>0</v>
      </c>
      <c r="AI122" s="342">
        <f t="shared" si="24"/>
        <v>0</v>
      </c>
      <c r="AJ122" s="342">
        <f t="shared" si="24"/>
        <v>0</v>
      </c>
      <c r="AK122" s="342">
        <f t="shared" si="24"/>
        <v>0</v>
      </c>
      <c r="AL122" s="342">
        <f t="shared" si="24"/>
        <v>0</v>
      </c>
      <c r="AM122" s="342">
        <f t="shared" si="24"/>
        <v>0</v>
      </c>
      <c r="AN122" s="30"/>
    </row>
    <row r="123" spans="2:40" ht="12.75">
      <c r="B123" s="3"/>
      <c r="C123" s="30"/>
      <c r="D123" s="260"/>
      <c r="E123" s="260"/>
      <c r="F123" s="17"/>
      <c r="G123" s="196"/>
      <c r="H123" s="17"/>
      <c r="I123" s="30"/>
      <c r="J123" s="31">
        <f t="shared" si="20"/>
        <v>0</v>
      </c>
      <c r="K123" s="22">
        <f t="shared" si="16"/>
        <v>0</v>
      </c>
      <c r="L123" s="54" t="str">
        <f t="shared" si="17"/>
        <v>-</v>
      </c>
      <c r="M123" s="22">
        <f t="shared" si="18"/>
        <v>0</v>
      </c>
      <c r="N123" s="30"/>
      <c r="O123" s="22">
        <f t="shared" si="23"/>
        <v>0</v>
      </c>
      <c r="P123" s="22">
        <f t="shared" si="23"/>
        <v>0</v>
      </c>
      <c r="Q123" s="22">
        <f t="shared" si="23"/>
        <v>0</v>
      </c>
      <c r="R123" s="22">
        <f t="shared" si="23"/>
        <v>0</v>
      </c>
      <c r="S123" s="22">
        <f t="shared" si="23"/>
        <v>0</v>
      </c>
      <c r="T123" s="22">
        <f t="shared" si="22"/>
        <v>0</v>
      </c>
      <c r="U123" s="22">
        <f t="shared" si="22"/>
        <v>0</v>
      </c>
      <c r="V123" s="22">
        <f t="shared" si="22"/>
        <v>0</v>
      </c>
      <c r="W123" s="22">
        <f t="shared" si="22"/>
        <v>0</v>
      </c>
      <c r="X123" s="22">
        <f t="shared" si="22"/>
        <v>0</v>
      </c>
      <c r="Y123" s="30"/>
      <c r="Z123" s="6"/>
      <c r="AC123" s="30"/>
      <c r="AD123" s="342">
        <f t="shared" si="24"/>
        <v>0</v>
      </c>
      <c r="AE123" s="342">
        <f t="shared" si="24"/>
        <v>0</v>
      </c>
      <c r="AF123" s="342">
        <f t="shared" si="24"/>
        <v>0</v>
      </c>
      <c r="AG123" s="342">
        <f t="shared" si="24"/>
        <v>0</v>
      </c>
      <c r="AH123" s="342">
        <f t="shared" si="24"/>
        <v>0</v>
      </c>
      <c r="AI123" s="342">
        <f t="shared" si="24"/>
        <v>0</v>
      </c>
      <c r="AJ123" s="342">
        <f t="shared" si="24"/>
        <v>0</v>
      </c>
      <c r="AK123" s="342">
        <f t="shared" si="24"/>
        <v>0</v>
      </c>
      <c r="AL123" s="342">
        <f t="shared" si="24"/>
        <v>0</v>
      </c>
      <c r="AM123" s="342">
        <f t="shared" si="24"/>
        <v>0</v>
      </c>
      <c r="AN123" s="30"/>
    </row>
    <row r="124" spans="2:40" ht="12.75">
      <c r="B124" s="3"/>
      <c r="C124" s="30"/>
      <c r="D124" s="260"/>
      <c r="E124" s="260"/>
      <c r="F124" s="17"/>
      <c r="G124" s="196"/>
      <c r="H124" s="17"/>
      <c r="I124" s="30"/>
      <c r="J124" s="31">
        <f t="shared" si="20"/>
        <v>0</v>
      </c>
      <c r="K124" s="22">
        <f t="shared" si="16"/>
        <v>0</v>
      </c>
      <c r="L124" s="54" t="str">
        <f t="shared" si="17"/>
        <v>-</v>
      </c>
      <c r="M124" s="22">
        <f t="shared" si="18"/>
        <v>0</v>
      </c>
      <c r="N124" s="30"/>
      <c r="O124" s="22">
        <f t="shared" si="23"/>
        <v>0</v>
      </c>
      <c r="P124" s="22">
        <f t="shared" si="23"/>
        <v>0</v>
      </c>
      <c r="Q124" s="22">
        <f t="shared" si="23"/>
        <v>0</v>
      </c>
      <c r="R124" s="22">
        <f t="shared" si="23"/>
        <v>0</v>
      </c>
      <c r="S124" s="22">
        <f t="shared" si="23"/>
        <v>0</v>
      </c>
      <c r="T124" s="22">
        <f t="shared" si="22"/>
        <v>0</v>
      </c>
      <c r="U124" s="22">
        <f t="shared" si="22"/>
        <v>0</v>
      </c>
      <c r="V124" s="22">
        <f t="shared" si="22"/>
        <v>0</v>
      </c>
      <c r="W124" s="22">
        <f t="shared" si="22"/>
        <v>0</v>
      </c>
      <c r="X124" s="22">
        <f t="shared" si="22"/>
        <v>0</v>
      </c>
      <c r="Y124" s="30"/>
      <c r="Z124" s="6"/>
      <c r="AC124" s="30"/>
      <c r="AD124" s="342">
        <f t="shared" si="24"/>
        <v>0</v>
      </c>
      <c r="AE124" s="342">
        <f t="shared" si="24"/>
        <v>0</v>
      </c>
      <c r="AF124" s="342">
        <f t="shared" si="24"/>
        <v>0</v>
      </c>
      <c r="AG124" s="342">
        <f t="shared" si="24"/>
        <v>0</v>
      </c>
      <c r="AH124" s="342">
        <f t="shared" si="24"/>
        <v>0</v>
      </c>
      <c r="AI124" s="342">
        <f t="shared" si="24"/>
        <v>0</v>
      </c>
      <c r="AJ124" s="342">
        <f t="shared" si="24"/>
        <v>0</v>
      </c>
      <c r="AK124" s="342">
        <f t="shared" si="24"/>
        <v>0</v>
      </c>
      <c r="AL124" s="342">
        <f t="shared" si="24"/>
        <v>0</v>
      </c>
      <c r="AM124" s="342">
        <f t="shared" si="24"/>
        <v>0</v>
      </c>
      <c r="AN124" s="30"/>
    </row>
    <row r="125" spans="2:40" ht="12.75">
      <c r="B125" s="3"/>
      <c r="C125" s="30"/>
      <c r="D125" s="260"/>
      <c r="E125" s="260"/>
      <c r="F125" s="17"/>
      <c r="G125" s="196"/>
      <c r="H125" s="17"/>
      <c r="I125" s="30"/>
      <c r="J125" s="31">
        <f t="shared" si="20"/>
        <v>0</v>
      </c>
      <c r="K125" s="22">
        <f t="shared" si="16"/>
        <v>0</v>
      </c>
      <c r="L125" s="54" t="str">
        <f t="shared" si="17"/>
        <v>-</v>
      </c>
      <c r="M125" s="22">
        <f t="shared" si="18"/>
        <v>0</v>
      </c>
      <c r="N125" s="30"/>
      <c r="O125" s="22">
        <f t="shared" si="23"/>
        <v>0</v>
      </c>
      <c r="P125" s="22">
        <f t="shared" si="23"/>
        <v>0</v>
      </c>
      <c r="Q125" s="22">
        <f t="shared" si="23"/>
        <v>0</v>
      </c>
      <c r="R125" s="22">
        <f t="shared" si="23"/>
        <v>0</v>
      </c>
      <c r="S125" s="22">
        <f t="shared" si="23"/>
        <v>0</v>
      </c>
      <c r="T125" s="22">
        <f t="shared" si="22"/>
        <v>0</v>
      </c>
      <c r="U125" s="22">
        <f t="shared" si="22"/>
        <v>0</v>
      </c>
      <c r="V125" s="22">
        <f t="shared" si="22"/>
        <v>0</v>
      </c>
      <c r="W125" s="22">
        <f t="shared" si="22"/>
        <v>0</v>
      </c>
      <c r="X125" s="22">
        <f t="shared" si="22"/>
        <v>0</v>
      </c>
      <c r="Y125" s="30"/>
      <c r="Z125" s="6"/>
      <c r="AC125" s="30"/>
      <c r="AD125" s="342">
        <f aca="true" t="shared" si="25" ref="AD125:AM150">IF(AD$10=$F125,$G125,0)</f>
        <v>0</v>
      </c>
      <c r="AE125" s="342">
        <f t="shared" si="25"/>
        <v>0</v>
      </c>
      <c r="AF125" s="342">
        <f t="shared" si="25"/>
        <v>0</v>
      </c>
      <c r="AG125" s="342">
        <f t="shared" si="25"/>
        <v>0</v>
      </c>
      <c r="AH125" s="342">
        <f t="shared" si="25"/>
        <v>0</v>
      </c>
      <c r="AI125" s="342">
        <f t="shared" si="25"/>
        <v>0</v>
      </c>
      <c r="AJ125" s="342">
        <f t="shared" si="25"/>
        <v>0</v>
      </c>
      <c r="AK125" s="342">
        <f t="shared" si="25"/>
        <v>0</v>
      </c>
      <c r="AL125" s="342">
        <f t="shared" si="25"/>
        <v>0</v>
      </c>
      <c r="AM125" s="342">
        <f t="shared" si="25"/>
        <v>0</v>
      </c>
      <c r="AN125" s="30"/>
    </row>
    <row r="126" spans="2:40" ht="12.75">
      <c r="B126" s="3"/>
      <c r="C126" s="30"/>
      <c r="D126" s="260"/>
      <c r="E126" s="260"/>
      <c r="F126" s="17"/>
      <c r="G126" s="196"/>
      <c r="H126" s="17"/>
      <c r="I126" s="30"/>
      <c r="J126" s="31">
        <f t="shared" si="20"/>
        <v>0</v>
      </c>
      <c r="K126" s="22">
        <f t="shared" si="16"/>
        <v>0</v>
      </c>
      <c r="L126" s="54" t="str">
        <f t="shared" si="17"/>
        <v>-</v>
      </c>
      <c r="M126" s="22">
        <f t="shared" si="18"/>
        <v>0</v>
      </c>
      <c r="N126" s="30"/>
      <c r="O126" s="22">
        <f t="shared" si="23"/>
        <v>0</v>
      </c>
      <c r="P126" s="22">
        <f t="shared" si="23"/>
        <v>0</v>
      </c>
      <c r="Q126" s="22">
        <f t="shared" si="23"/>
        <v>0</v>
      </c>
      <c r="R126" s="22">
        <f t="shared" si="23"/>
        <v>0</v>
      </c>
      <c r="S126" s="22">
        <f t="shared" si="23"/>
        <v>0</v>
      </c>
      <c r="T126" s="22">
        <f t="shared" si="22"/>
        <v>0</v>
      </c>
      <c r="U126" s="22">
        <f t="shared" si="22"/>
        <v>0</v>
      </c>
      <c r="V126" s="22">
        <f t="shared" si="22"/>
        <v>0</v>
      </c>
      <c r="W126" s="22">
        <f t="shared" si="22"/>
        <v>0</v>
      </c>
      <c r="X126" s="22">
        <f t="shared" si="22"/>
        <v>0</v>
      </c>
      <c r="Y126" s="30"/>
      <c r="Z126" s="6"/>
      <c r="AC126" s="30"/>
      <c r="AD126" s="342">
        <f t="shared" si="25"/>
        <v>0</v>
      </c>
      <c r="AE126" s="342">
        <f t="shared" si="25"/>
        <v>0</v>
      </c>
      <c r="AF126" s="342">
        <f t="shared" si="25"/>
        <v>0</v>
      </c>
      <c r="AG126" s="342">
        <f t="shared" si="25"/>
        <v>0</v>
      </c>
      <c r="AH126" s="342">
        <f t="shared" si="25"/>
        <v>0</v>
      </c>
      <c r="AI126" s="342">
        <f t="shared" si="25"/>
        <v>0</v>
      </c>
      <c r="AJ126" s="342">
        <f t="shared" si="25"/>
        <v>0</v>
      </c>
      <c r="AK126" s="342">
        <f t="shared" si="25"/>
        <v>0</v>
      </c>
      <c r="AL126" s="342">
        <f t="shared" si="25"/>
        <v>0</v>
      </c>
      <c r="AM126" s="342">
        <f t="shared" si="25"/>
        <v>0</v>
      </c>
      <c r="AN126" s="30"/>
    </row>
    <row r="127" spans="2:40" ht="12.75">
      <c r="B127" s="3"/>
      <c r="C127" s="30"/>
      <c r="D127" s="260"/>
      <c r="E127" s="260"/>
      <c r="F127" s="17"/>
      <c r="G127" s="196"/>
      <c r="H127" s="17"/>
      <c r="I127" s="30"/>
      <c r="J127" s="31">
        <f t="shared" si="20"/>
        <v>0</v>
      </c>
      <c r="K127" s="22">
        <f t="shared" si="16"/>
        <v>0</v>
      </c>
      <c r="L127" s="54" t="str">
        <f t="shared" si="17"/>
        <v>-</v>
      </c>
      <c r="M127" s="22">
        <f t="shared" si="18"/>
        <v>0</v>
      </c>
      <c r="N127" s="30"/>
      <c r="O127" s="22">
        <f t="shared" si="23"/>
        <v>0</v>
      </c>
      <c r="P127" s="22">
        <f t="shared" si="23"/>
        <v>0</v>
      </c>
      <c r="Q127" s="22">
        <f t="shared" si="23"/>
        <v>0</v>
      </c>
      <c r="R127" s="22">
        <f t="shared" si="23"/>
        <v>0</v>
      </c>
      <c r="S127" s="22">
        <f t="shared" si="23"/>
        <v>0</v>
      </c>
      <c r="T127" s="22">
        <f t="shared" si="22"/>
        <v>0</v>
      </c>
      <c r="U127" s="22">
        <f t="shared" si="22"/>
        <v>0</v>
      </c>
      <c r="V127" s="22">
        <f t="shared" si="22"/>
        <v>0</v>
      </c>
      <c r="W127" s="22">
        <f t="shared" si="22"/>
        <v>0</v>
      </c>
      <c r="X127" s="22">
        <f t="shared" si="22"/>
        <v>0</v>
      </c>
      <c r="Y127" s="30"/>
      <c r="Z127" s="6"/>
      <c r="AC127" s="30"/>
      <c r="AD127" s="342">
        <f t="shared" si="25"/>
        <v>0</v>
      </c>
      <c r="AE127" s="342">
        <f t="shared" si="25"/>
        <v>0</v>
      </c>
      <c r="AF127" s="342">
        <f t="shared" si="25"/>
        <v>0</v>
      </c>
      <c r="AG127" s="342">
        <f t="shared" si="25"/>
        <v>0</v>
      </c>
      <c r="AH127" s="342">
        <f t="shared" si="25"/>
        <v>0</v>
      </c>
      <c r="AI127" s="342">
        <f t="shared" si="25"/>
        <v>0</v>
      </c>
      <c r="AJ127" s="342">
        <f t="shared" si="25"/>
        <v>0</v>
      </c>
      <c r="AK127" s="342">
        <f t="shared" si="25"/>
        <v>0</v>
      </c>
      <c r="AL127" s="342">
        <f t="shared" si="25"/>
        <v>0</v>
      </c>
      <c r="AM127" s="342">
        <f t="shared" si="25"/>
        <v>0</v>
      </c>
      <c r="AN127" s="30"/>
    </row>
    <row r="128" spans="2:40" ht="12.75">
      <c r="B128" s="3"/>
      <c r="C128" s="30"/>
      <c r="D128" s="260"/>
      <c r="E128" s="260"/>
      <c r="F128" s="17"/>
      <c r="G128" s="196"/>
      <c r="H128" s="17"/>
      <c r="I128" s="30"/>
      <c r="J128" s="31">
        <f t="shared" si="20"/>
        <v>0</v>
      </c>
      <c r="K128" s="22">
        <f t="shared" si="16"/>
        <v>0</v>
      </c>
      <c r="L128" s="54" t="str">
        <f t="shared" si="17"/>
        <v>-</v>
      </c>
      <c r="M128" s="22">
        <f t="shared" si="18"/>
        <v>0</v>
      </c>
      <c r="N128" s="30"/>
      <c r="O128" s="22">
        <f t="shared" si="23"/>
        <v>0</v>
      </c>
      <c r="P128" s="22">
        <f t="shared" si="23"/>
        <v>0</v>
      </c>
      <c r="Q128" s="22">
        <f t="shared" si="23"/>
        <v>0</v>
      </c>
      <c r="R128" s="22">
        <f t="shared" si="23"/>
        <v>0</v>
      </c>
      <c r="S128" s="22">
        <f t="shared" si="23"/>
        <v>0</v>
      </c>
      <c r="T128" s="22">
        <f t="shared" si="23"/>
        <v>0</v>
      </c>
      <c r="U128" s="22">
        <f t="shared" si="23"/>
        <v>0</v>
      </c>
      <c r="V128" s="22">
        <f t="shared" si="23"/>
        <v>0</v>
      </c>
      <c r="W128" s="22">
        <f t="shared" si="23"/>
        <v>0</v>
      </c>
      <c r="X128" s="22">
        <f t="shared" si="23"/>
        <v>0</v>
      </c>
      <c r="Y128" s="30"/>
      <c r="Z128" s="6"/>
      <c r="AC128" s="30"/>
      <c r="AD128" s="342">
        <f t="shared" si="25"/>
        <v>0</v>
      </c>
      <c r="AE128" s="342">
        <f t="shared" si="25"/>
        <v>0</v>
      </c>
      <c r="AF128" s="342">
        <f t="shared" si="25"/>
        <v>0</v>
      </c>
      <c r="AG128" s="342">
        <f t="shared" si="25"/>
        <v>0</v>
      </c>
      <c r="AH128" s="342">
        <f t="shared" si="25"/>
        <v>0</v>
      </c>
      <c r="AI128" s="342">
        <f t="shared" si="25"/>
        <v>0</v>
      </c>
      <c r="AJ128" s="342">
        <f t="shared" si="25"/>
        <v>0</v>
      </c>
      <c r="AK128" s="342">
        <f t="shared" si="25"/>
        <v>0</v>
      </c>
      <c r="AL128" s="342">
        <f t="shared" si="25"/>
        <v>0</v>
      </c>
      <c r="AM128" s="342">
        <f t="shared" si="25"/>
        <v>0</v>
      </c>
      <c r="AN128" s="30"/>
    </row>
    <row r="129" spans="2:40" ht="12.75">
      <c r="B129" s="3"/>
      <c r="C129" s="30"/>
      <c r="D129" s="260"/>
      <c r="E129" s="260"/>
      <c r="F129" s="17"/>
      <c r="G129" s="196"/>
      <c r="H129" s="17"/>
      <c r="I129" s="30"/>
      <c r="J129" s="31">
        <f t="shared" si="20"/>
        <v>0</v>
      </c>
      <c r="K129" s="22">
        <f t="shared" si="16"/>
        <v>0</v>
      </c>
      <c r="L129" s="54" t="str">
        <f t="shared" si="17"/>
        <v>-</v>
      </c>
      <c r="M129" s="22">
        <f t="shared" si="18"/>
        <v>0</v>
      </c>
      <c r="N129" s="30"/>
      <c r="O129" s="22">
        <f aca="true" t="shared" si="26" ref="O129:X138">(IF(O$10&lt;$F129,0,IF($L129&lt;=O$10-1,0,$K129)))</f>
        <v>0</v>
      </c>
      <c r="P129" s="22">
        <f t="shared" si="26"/>
        <v>0</v>
      </c>
      <c r="Q129" s="22">
        <f t="shared" si="26"/>
        <v>0</v>
      </c>
      <c r="R129" s="22">
        <f t="shared" si="26"/>
        <v>0</v>
      </c>
      <c r="S129" s="22">
        <f t="shared" si="26"/>
        <v>0</v>
      </c>
      <c r="T129" s="22">
        <f t="shared" si="26"/>
        <v>0</v>
      </c>
      <c r="U129" s="22">
        <f t="shared" si="26"/>
        <v>0</v>
      </c>
      <c r="V129" s="22">
        <f t="shared" si="26"/>
        <v>0</v>
      </c>
      <c r="W129" s="22">
        <f t="shared" si="26"/>
        <v>0</v>
      </c>
      <c r="X129" s="22">
        <f t="shared" si="26"/>
        <v>0</v>
      </c>
      <c r="Y129" s="30"/>
      <c r="Z129" s="6"/>
      <c r="AC129" s="30"/>
      <c r="AD129" s="342">
        <f t="shared" si="25"/>
        <v>0</v>
      </c>
      <c r="AE129" s="342">
        <f t="shared" si="25"/>
        <v>0</v>
      </c>
      <c r="AF129" s="342">
        <f t="shared" si="25"/>
        <v>0</v>
      </c>
      <c r="AG129" s="342">
        <f t="shared" si="25"/>
        <v>0</v>
      </c>
      <c r="AH129" s="342">
        <f t="shared" si="25"/>
        <v>0</v>
      </c>
      <c r="AI129" s="342">
        <f t="shared" si="25"/>
        <v>0</v>
      </c>
      <c r="AJ129" s="342">
        <f t="shared" si="25"/>
        <v>0</v>
      </c>
      <c r="AK129" s="342">
        <f t="shared" si="25"/>
        <v>0</v>
      </c>
      <c r="AL129" s="342">
        <f t="shared" si="25"/>
        <v>0</v>
      </c>
      <c r="AM129" s="342">
        <f t="shared" si="25"/>
        <v>0</v>
      </c>
      <c r="AN129" s="30"/>
    </row>
    <row r="130" spans="2:40" ht="12.75">
      <c r="B130" s="3"/>
      <c r="C130" s="30"/>
      <c r="D130" s="260"/>
      <c r="E130" s="260"/>
      <c r="F130" s="17"/>
      <c r="G130" s="196"/>
      <c r="H130" s="17"/>
      <c r="I130" s="30"/>
      <c r="J130" s="31">
        <f t="shared" si="20"/>
        <v>0</v>
      </c>
      <c r="K130" s="22">
        <f t="shared" si="16"/>
        <v>0</v>
      </c>
      <c r="L130" s="54" t="str">
        <f t="shared" si="17"/>
        <v>-</v>
      </c>
      <c r="M130" s="22">
        <f t="shared" si="18"/>
        <v>0</v>
      </c>
      <c r="N130" s="30"/>
      <c r="O130" s="22">
        <f t="shared" si="26"/>
        <v>0</v>
      </c>
      <c r="P130" s="22">
        <f t="shared" si="26"/>
        <v>0</v>
      </c>
      <c r="Q130" s="22">
        <f t="shared" si="26"/>
        <v>0</v>
      </c>
      <c r="R130" s="22">
        <f t="shared" si="26"/>
        <v>0</v>
      </c>
      <c r="S130" s="22">
        <f t="shared" si="26"/>
        <v>0</v>
      </c>
      <c r="T130" s="22">
        <f t="shared" si="26"/>
        <v>0</v>
      </c>
      <c r="U130" s="22">
        <f t="shared" si="26"/>
        <v>0</v>
      </c>
      <c r="V130" s="22">
        <f t="shared" si="26"/>
        <v>0</v>
      </c>
      <c r="W130" s="22">
        <f t="shared" si="26"/>
        <v>0</v>
      </c>
      <c r="X130" s="22">
        <f t="shared" si="26"/>
        <v>0</v>
      </c>
      <c r="Y130" s="30"/>
      <c r="Z130" s="6"/>
      <c r="AC130" s="30"/>
      <c r="AD130" s="342">
        <f t="shared" si="25"/>
        <v>0</v>
      </c>
      <c r="AE130" s="342">
        <f t="shared" si="25"/>
        <v>0</v>
      </c>
      <c r="AF130" s="342">
        <f t="shared" si="25"/>
        <v>0</v>
      </c>
      <c r="AG130" s="342">
        <f t="shared" si="25"/>
        <v>0</v>
      </c>
      <c r="AH130" s="342">
        <f t="shared" si="25"/>
        <v>0</v>
      </c>
      <c r="AI130" s="342">
        <f t="shared" si="25"/>
        <v>0</v>
      </c>
      <c r="AJ130" s="342">
        <f t="shared" si="25"/>
        <v>0</v>
      </c>
      <c r="AK130" s="342">
        <f t="shared" si="25"/>
        <v>0</v>
      </c>
      <c r="AL130" s="342">
        <f t="shared" si="25"/>
        <v>0</v>
      </c>
      <c r="AM130" s="342">
        <f t="shared" si="25"/>
        <v>0</v>
      </c>
      <c r="AN130" s="30"/>
    </row>
    <row r="131" spans="2:40" ht="12.75">
      <c r="B131" s="3"/>
      <c r="C131" s="30"/>
      <c r="D131" s="260"/>
      <c r="E131" s="260"/>
      <c r="F131" s="17"/>
      <c r="G131" s="196"/>
      <c r="H131" s="17"/>
      <c r="I131" s="30"/>
      <c r="J131" s="31">
        <f t="shared" si="20"/>
        <v>0</v>
      </c>
      <c r="K131" s="22">
        <f t="shared" si="16"/>
        <v>0</v>
      </c>
      <c r="L131" s="54" t="str">
        <f t="shared" si="17"/>
        <v>-</v>
      </c>
      <c r="M131" s="22">
        <f t="shared" si="18"/>
        <v>0</v>
      </c>
      <c r="N131" s="30"/>
      <c r="O131" s="22">
        <f t="shared" si="26"/>
        <v>0</v>
      </c>
      <c r="P131" s="22">
        <f t="shared" si="26"/>
        <v>0</v>
      </c>
      <c r="Q131" s="22">
        <f t="shared" si="26"/>
        <v>0</v>
      </c>
      <c r="R131" s="22">
        <f t="shared" si="26"/>
        <v>0</v>
      </c>
      <c r="S131" s="22">
        <f t="shared" si="26"/>
        <v>0</v>
      </c>
      <c r="T131" s="22">
        <f t="shared" si="26"/>
        <v>0</v>
      </c>
      <c r="U131" s="22">
        <f t="shared" si="26"/>
        <v>0</v>
      </c>
      <c r="V131" s="22">
        <f t="shared" si="26"/>
        <v>0</v>
      </c>
      <c r="W131" s="22">
        <f t="shared" si="26"/>
        <v>0</v>
      </c>
      <c r="X131" s="22">
        <f t="shared" si="26"/>
        <v>0</v>
      </c>
      <c r="Y131" s="30"/>
      <c r="Z131" s="6"/>
      <c r="AC131" s="30"/>
      <c r="AD131" s="342">
        <f t="shared" si="25"/>
        <v>0</v>
      </c>
      <c r="AE131" s="342">
        <f t="shared" si="25"/>
        <v>0</v>
      </c>
      <c r="AF131" s="342">
        <f t="shared" si="25"/>
        <v>0</v>
      </c>
      <c r="AG131" s="342">
        <f t="shared" si="25"/>
        <v>0</v>
      </c>
      <c r="AH131" s="342">
        <f t="shared" si="25"/>
        <v>0</v>
      </c>
      <c r="AI131" s="342">
        <f t="shared" si="25"/>
        <v>0</v>
      </c>
      <c r="AJ131" s="342">
        <f t="shared" si="25"/>
        <v>0</v>
      </c>
      <c r="AK131" s="342">
        <f t="shared" si="25"/>
        <v>0</v>
      </c>
      <c r="AL131" s="342">
        <f t="shared" si="25"/>
        <v>0</v>
      </c>
      <c r="AM131" s="342">
        <f t="shared" si="25"/>
        <v>0</v>
      </c>
      <c r="AN131" s="30"/>
    </row>
    <row r="132" spans="2:40" ht="12.75">
      <c r="B132" s="3"/>
      <c r="C132" s="30"/>
      <c r="D132" s="260"/>
      <c r="E132" s="260"/>
      <c r="F132" s="17"/>
      <c r="G132" s="196"/>
      <c r="H132" s="17"/>
      <c r="I132" s="30"/>
      <c r="J132" s="31">
        <f t="shared" si="20"/>
        <v>0</v>
      </c>
      <c r="K132" s="22">
        <f t="shared" si="16"/>
        <v>0</v>
      </c>
      <c r="L132" s="54" t="str">
        <f t="shared" si="17"/>
        <v>-</v>
      </c>
      <c r="M132" s="22">
        <f t="shared" si="18"/>
        <v>0</v>
      </c>
      <c r="N132" s="30"/>
      <c r="O132" s="22">
        <f t="shared" si="26"/>
        <v>0</v>
      </c>
      <c r="P132" s="22">
        <f t="shared" si="26"/>
        <v>0</v>
      </c>
      <c r="Q132" s="22">
        <f t="shared" si="26"/>
        <v>0</v>
      </c>
      <c r="R132" s="22">
        <f t="shared" si="26"/>
        <v>0</v>
      </c>
      <c r="S132" s="22">
        <f t="shared" si="26"/>
        <v>0</v>
      </c>
      <c r="T132" s="22">
        <f t="shared" si="26"/>
        <v>0</v>
      </c>
      <c r="U132" s="22">
        <f t="shared" si="26"/>
        <v>0</v>
      </c>
      <c r="V132" s="22">
        <f t="shared" si="26"/>
        <v>0</v>
      </c>
      <c r="W132" s="22">
        <f t="shared" si="26"/>
        <v>0</v>
      </c>
      <c r="X132" s="22">
        <f t="shared" si="26"/>
        <v>0</v>
      </c>
      <c r="Y132" s="30"/>
      <c r="Z132" s="6"/>
      <c r="AC132" s="30"/>
      <c r="AD132" s="342">
        <f t="shared" si="25"/>
        <v>0</v>
      </c>
      <c r="AE132" s="342">
        <f t="shared" si="25"/>
        <v>0</v>
      </c>
      <c r="AF132" s="342">
        <f t="shared" si="25"/>
        <v>0</v>
      </c>
      <c r="AG132" s="342">
        <f t="shared" si="25"/>
        <v>0</v>
      </c>
      <c r="AH132" s="342">
        <f t="shared" si="25"/>
        <v>0</v>
      </c>
      <c r="AI132" s="342">
        <f t="shared" si="25"/>
        <v>0</v>
      </c>
      <c r="AJ132" s="342">
        <f t="shared" si="25"/>
        <v>0</v>
      </c>
      <c r="AK132" s="342">
        <f t="shared" si="25"/>
        <v>0</v>
      </c>
      <c r="AL132" s="342">
        <f t="shared" si="25"/>
        <v>0</v>
      </c>
      <c r="AM132" s="342">
        <f t="shared" si="25"/>
        <v>0</v>
      </c>
      <c r="AN132" s="30"/>
    </row>
    <row r="133" spans="2:40" ht="12.75">
      <c r="B133" s="3"/>
      <c r="C133" s="30"/>
      <c r="D133" s="260"/>
      <c r="E133" s="260"/>
      <c r="F133" s="17"/>
      <c r="G133" s="196"/>
      <c r="H133" s="17"/>
      <c r="I133" s="30"/>
      <c r="J133" s="31">
        <f t="shared" si="20"/>
        <v>0</v>
      </c>
      <c r="K133" s="22">
        <f t="shared" si="16"/>
        <v>0</v>
      </c>
      <c r="L133" s="54" t="str">
        <f t="shared" si="17"/>
        <v>-</v>
      </c>
      <c r="M133" s="22">
        <f t="shared" si="18"/>
        <v>0</v>
      </c>
      <c r="N133" s="30"/>
      <c r="O133" s="22">
        <f t="shared" si="26"/>
        <v>0</v>
      </c>
      <c r="P133" s="22">
        <f t="shared" si="26"/>
        <v>0</v>
      </c>
      <c r="Q133" s="22">
        <f t="shared" si="26"/>
        <v>0</v>
      </c>
      <c r="R133" s="22">
        <f t="shared" si="26"/>
        <v>0</v>
      </c>
      <c r="S133" s="22">
        <f t="shared" si="26"/>
        <v>0</v>
      </c>
      <c r="T133" s="22">
        <f t="shared" si="26"/>
        <v>0</v>
      </c>
      <c r="U133" s="22">
        <f t="shared" si="26"/>
        <v>0</v>
      </c>
      <c r="V133" s="22">
        <f t="shared" si="26"/>
        <v>0</v>
      </c>
      <c r="W133" s="22">
        <f t="shared" si="26"/>
        <v>0</v>
      </c>
      <c r="X133" s="22">
        <f t="shared" si="26"/>
        <v>0</v>
      </c>
      <c r="Y133" s="30"/>
      <c r="Z133" s="6"/>
      <c r="AC133" s="30"/>
      <c r="AD133" s="342">
        <f t="shared" si="25"/>
        <v>0</v>
      </c>
      <c r="AE133" s="342">
        <f t="shared" si="25"/>
        <v>0</v>
      </c>
      <c r="AF133" s="342">
        <f t="shared" si="25"/>
        <v>0</v>
      </c>
      <c r="AG133" s="342">
        <f t="shared" si="25"/>
        <v>0</v>
      </c>
      <c r="AH133" s="342">
        <f t="shared" si="25"/>
        <v>0</v>
      </c>
      <c r="AI133" s="342">
        <f t="shared" si="25"/>
        <v>0</v>
      </c>
      <c r="AJ133" s="342">
        <f t="shared" si="25"/>
        <v>0</v>
      </c>
      <c r="AK133" s="342">
        <f t="shared" si="25"/>
        <v>0</v>
      </c>
      <c r="AL133" s="342">
        <f t="shared" si="25"/>
        <v>0</v>
      </c>
      <c r="AM133" s="342">
        <f t="shared" si="25"/>
        <v>0</v>
      </c>
      <c r="AN133" s="30"/>
    </row>
    <row r="134" spans="2:40" ht="12.75">
      <c r="B134" s="3"/>
      <c r="C134" s="30"/>
      <c r="D134" s="260"/>
      <c r="E134" s="260"/>
      <c r="F134" s="17"/>
      <c r="G134" s="196"/>
      <c r="H134" s="17"/>
      <c r="I134" s="30"/>
      <c r="J134" s="31">
        <f t="shared" si="20"/>
        <v>0</v>
      </c>
      <c r="K134" s="22">
        <f t="shared" si="16"/>
        <v>0</v>
      </c>
      <c r="L134" s="54" t="str">
        <f t="shared" si="17"/>
        <v>-</v>
      </c>
      <c r="M134" s="22">
        <f t="shared" si="18"/>
        <v>0</v>
      </c>
      <c r="N134" s="30"/>
      <c r="O134" s="22">
        <f t="shared" si="26"/>
        <v>0</v>
      </c>
      <c r="P134" s="22">
        <f t="shared" si="26"/>
        <v>0</v>
      </c>
      <c r="Q134" s="22">
        <f t="shared" si="26"/>
        <v>0</v>
      </c>
      <c r="R134" s="22">
        <f t="shared" si="26"/>
        <v>0</v>
      </c>
      <c r="S134" s="22">
        <f t="shared" si="26"/>
        <v>0</v>
      </c>
      <c r="T134" s="22">
        <f t="shared" si="26"/>
        <v>0</v>
      </c>
      <c r="U134" s="22">
        <f t="shared" si="26"/>
        <v>0</v>
      </c>
      <c r="V134" s="22">
        <f t="shared" si="26"/>
        <v>0</v>
      </c>
      <c r="W134" s="22">
        <f t="shared" si="26"/>
        <v>0</v>
      </c>
      <c r="X134" s="22">
        <f t="shared" si="26"/>
        <v>0</v>
      </c>
      <c r="Y134" s="30"/>
      <c r="Z134" s="6"/>
      <c r="AC134" s="30"/>
      <c r="AD134" s="342">
        <f t="shared" si="25"/>
        <v>0</v>
      </c>
      <c r="AE134" s="342">
        <f t="shared" si="25"/>
        <v>0</v>
      </c>
      <c r="AF134" s="342">
        <f t="shared" si="25"/>
        <v>0</v>
      </c>
      <c r="AG134" s="342">
        <f t="shared" si="25"/>
        <v>0</v>
      </c>
      <c r="AH134" s="342">
        <f t="shared" si="25"/>
        <v>0</v>
      </c>
      <c r="AI134" s="342">
        <f t="shared" si="25"/>
        <v>0</v>
      </c>
      <c r="AJ134" s="342">
        <f t="shared" si="25"/>
        <v>0</v>
      </c>
      <c r="AK134" s="342">
        <f t="shared" si="25"/>
        <v>0</v>
      </c>
      <c r="AL134" s="342">
        <f t="shared" si="25"/>
        <v>0</v>
      </c>
      <c r="AM134" s="342">
        <f t="shared" si="25"/>
        <v>0</v>
      </c>
      <c r="AN134" s="30"/>
    </row>
    <row r="135" spans="2:40" ht="12.75">
      <c r="B135" s="3"/>
      <c r="C135" s="30"/>
      <c r="D135" s="260"/>
      <c r="E135" s="260"/>
      <c r="F135" s="17"/>
      <c r="G135" s="196"/>
      <c r="H135" s="17"/>
      <c r="I135" s="30"/>
      <c r="J135" s="31">
        <f t="shared" si="20"/>
        <v>0</v>
      </c>
      <c r="K135" s="22">
        <f t="shared" si="16"/>
        <v>0</v>
      </c>
      <c r="L135" s="54" t="str">
        <f t="shared" si="17"/>
        <v>-</v>
      </c>
      <c r="M135" s="22">
        <f t="shared" si="18"/>
        <v>0</v>
      </c>
      <c r="N135" s="30"/>
      <c r="O135" s="22">
        <f t="shared" si="26"/>
        <v>0</v>
      </c>
      <c r="P135" s="22">
        <f t="shared" si="26"/>
        <v>0</v>
      </c>
      <c r="Q135" s="22">
        <f t="shared" si="26"/>
        <v>0</v>
      </c>
      <c r="R135" s="22">
        <f t="shared" si="26"/>
        <v>0</v>
      </c>
      <c r="S135" s="22">
        <f t="shared" si="26"/>
        <v>0</v>
      </c>
      <c r="T135" s="22">
        <f t="shared" si="26"/>
        <v>0</v>
      </c>
      <c r="U135" s="22">
        <f t="shared" si="26"/>
        <v>0</v>
      </c>
      <c r="V135" s="22">
        <f t="shared" si="26"/>
        <v>0</v>
      </c>
      <c r="W135" s="22">
        <f t="shared" si="26"/>
        <v>0</v>
      </c>
      <c r="X135" s="22">
        <f t="shared" si="26"/>
        <v>0</v>
      </c>
      <c r="Y135" s="30"/>
      <c r="Z135" s="6"/>
      <c r="AC135" s="30"/>
      <c r="AD135" s="342">
        <f t="shared" si="25"/>
        <v>0</v>
      </c>
      <c r="AE135" s="342">
        <f t="shared" si="25"/>
        <v>0</v>
      </c>
      <c r="AF135" s="342">
        <f t="shared" si="25"/>
        <v>0</v>
      </c>
      <c r="AG135" s="342">
        <f t="shared" si="25"/>
        <v>0</v>
      </c>
      <c r="AH135" s="342">
        <f t="shared" si="25"/>
        <v>0</v>
      </c>
      <c r="AI135" s="342">
        <f t="shared" si="25"/>
        <v>0</v>
      </c>
      <c r="AJ135" s="342">
        <f t="shared" si="25"/>
        <v>0</v>
      </c>
      <c r="AK135" s="342">
        <f t="shared" si="25"/>
        <v>0</v>
      </c>
      <c r="AL135" s="342">
        <f t="shared" si="25"/>
        <v>0</v>
      </c>
      <c r="AM135" s="342">
        <f t="shared" si="25"/>
        <v>0</v>
      </c>
      <c r="AN135" s="30"/>
    </row>
    <row r="136" spans="2:40" ht="12.75">
      <c r="B136" s="3"/>
      <c r="C136" s="30"/>
      <c r="D136" s="260"/>
      <c r="E136" s="260"/>
      <c r="F136" s="17"/>
      <c r="G136" s="196"/>
      <c r="H136" s="17"/>
      <c r="I136" s="30"/>
      <c r="J136" s="31">
        <f t="shared" si="20"/>
        <v>0</v>
      </c>
      <c r="K136" s="22">
        <f t="shared" si="16"/>
        <v>0</v>
      </c>
      <c r="L136" s="54" t="str">
        <f t="shared" si="17"/>
        <v>-</v>
      </c>
      <c r="M136" s="22">
        <f t="shared" si="18"/>
        <v>0</v>
      </c>
      <c r="N136" s="30"/>
      <c r="O136" s="22">
        <f t="shared" si="26"/>
        <v>0</v>
      </c>
      <c r="P136" s="22">
        <f t="shared" si="26"/>
        <v>0</v>
      </c>
      <c r="Q136" s="22">
        <f t="shared" si="26"/>
        <v>0</v>
      </c>
      <c r="R136" s="22">
        <f t="shared" si="26"/>
        <v>0</v>
      </c>
      <c r="S136" s="22">
        <f t="shared" si="26"/>
        <v>0</v>
      </c>
      <c r="T136" s="22">
        <f t="shared" si="26"/>
        <v>0</v>
      </c>
      <c r="U136" s="22">
        <f t="shared" si="26"/>
        <v>0</v>
      </c>
      <c r="V136" s="22">
        <f t="shared" si="26"/>
        <v>0</v>
      </c>
      <c r="W136" s="22">
        <f t="shared" si="26"/>
        <v>0</v>
      </c>
      <c r="X136" s="22">
        <f t="shared" si="26"/>
        <v>0</v>
      </c>
      <c r="Y136" s="30"/>
      <c r="Z136" s="6"/>
      <c r="AC136" s="30"/>
      <c r="AD136" s="342">
        <f t="shared" si="25"/>
        <v>0</v>
      </c>
      <c r="AE136" s="342">
        <f t="shared" si="25"/>
        <v>0</v>
      </c>
      <c r="AF136" s="342">
        <f t="shared" si="25"/>
        <v>0</v>
      </c>
      <c r="AG136" s="342">
        <f t="shared" si="25"/>
        <v>0</v>
      </c>
      <c r="AH136" s="342">
        <f t="shared" si="25"/>
        <v>0</v>
      </c>
      <c r="AI136" s="342">
        <f t="shared" si="25"/>
        <v>0</v>
      </c>
      <c r="AJ136" s="342">
        <f t="shared" si="25"/>
        <v>0</v>
      </c>
      <c r="AK136" s="342">
        <f t="shared" si="25"/>
        <v>0</v>
      </c>
      <c r="AL136" s="342">
        <f t="shared" si="25"/>
        <v>0</v>
      </c>
      <c r="AM136" s="342">
        <f t="shared" si="25"/>
        <v>0</v>
      </c>
      <c r="AN136" s="30"/>
    </row>
    <row r="137" spans="2:40" ht="12.75">
      <c r="B137" s="3"/>
      <c r="C137" s="30"/>
      <c r="D137" s="260"/>
      <c r="E137" s="260"/>
      <c r="F137" s="17"/>
      <c r="G137" s="196"/>
      <c r="H137" s="17"/>
      <c r="I137" s="30"/>
      <c r="J137" s="31">
        <f t="shared" si="20"/>
        <v>0</v>
      </c>
      <c r="K137" s="22">
        <f t="shared" si="16"/>
        <v>0</v>
      </c>
      <c r="L137" s="54" t="str">
        <f t="shared" si="17"/>
        <v>-</v>
      </c>
      <c r="M137" s="22">
        <f t="shared" si="18"/>
        <v>0</v>
      </c>
      <c r="N137" s="30"/>
      <c r="O137" s="22">
        <f t="shared" si="26"/>
        <v>0</v>
      </c>
      <c r="P137" s="22">
        <f t="shared" si="26"/>
        <v>0</v>
      </c>
      <c r="Q137" s="22">
        <f t="shared" si="26"/>
        <v>0</v>
      </c>
      <c r="R137" s="22">
        <f t="shared" si="26"/>
        <v>0</v>
      </c>
      <c r="S137" s="22">
        <f t="shared" si="26"/>
        <v>0</v>
      </c>
      <c r="T137" s="22">
        <f t="shared" si="26"/>
        <v>0</v>
      </c>
      <c r="U137" s="22">
        <f t="shared" si="26"/>
        <v>0</v>
      </c>
      <c r="V137" s="22">
        <f t="shared" si="26"/>
        <v>0</v>
      </c>
      <c r="W137" s="22">
        <f t="shared" si="26"/>
        <v>0</v>
      </c>
      <c r="X137" s="22">
        <f t="shared" si="26"/>
        <v>0</v>
      </c>
      <c r="Y137" s="30"/>
      <c r="Z137" s="6"/>
      <c r="AC137" s="30"/>
      <c r="AD137" s="342">
        <f t="shared" si="25"/>
        <v>0</v>
      </c>
      <c r="AE137" s="342">
        <f t="shared" si="25"/>
        <v>0</v>
      </c>
      <c r="AF137" s="342">
        <f t="shared" si="25"/>
        <v>0</v>
      </c>
      <c r="AG137" s="342">
        <f t="shared" si="25"/>
        <v>0</v>
      </c>
      <c r="AH137" s="342">
        <f t="shared" si="25"/>
        <v>0</v>
      </c>
      <c r="AI137" s="342">
        <f t="shared" si="25"/>
        <v>0</v>
      </c>
      <c r="AJ137" s="342">
        <f t="shared" si="25"/>
        <v>0</v>
      </c>
      <c r="AK137" s="342">
        <f t="shared" si="25"/>
        <v>0</v>
      </c>
      <c r="AL137" s="342">
        <f t="shared" si="25"/>
        <v>0</v>
      </c>
      <c r="AM137" s="342">
        <f t="shared" si="25"/>
        <v>0</v>
      </c>
      <c r="AN137" s="30"/>
    </row>
    <row r="138" spans="2:40" ht="12.75">
      <c r="B138" s="3"/>
      <c r="C138" s="30"/>
      <c r="D138" s="260"/>
      <c r="E138" s="260"/>
      <c r="F138" s="17"/>
      <c r="G138" s="196"/>
      <c r="H138" s="17"/>
      <c r="I138" s="30"/>
      <c r="J138" s="31">
        <f t="shared" si="20"/>
        <v>0</v>
      </c>
      <c r="K138" s="22">
        <f t="shared" si="16"/>
        <v>0</v>
      </c>
      <c r="L138" s="54" t="str">
        <f t="shared" si="17"/>
        <v>-</v>
      </c>
      <c r="M138" s="22">
        <f t="shared" si="18"/>
        <v>0</v>
      </c>
      <c r="N138" s="30"/>
      <c r="O138" s="22">
        <f t="shared" si="26"/>
        <v>0</v>
      </c>
      <c r="P138" s="22">
        <f t="shared" si="26"/>
        <v>0</v>
      </c>
      <c r="Q138" s="22">
        <f t="shared" si="26"/>
        <v>0</v>
      </c>
      <c r="R138" s="22">
        <f t="shared" si="26"/>
        <v>0</v>
      </c>
      <c r="S138" s="22">
        <f t="shared" si="26"/>
        <v>0</v>
      </c>
      <c r="T138" s="22">
        <f t="shared" si="26"/>
        <v>0</v>
      </c>
      <c r="U138" s="22">
        <f t="shared" si="26"/>
        <v>0</v>
      </c>
      <c r="V138" s="22">
        <f t="shared" si="26"/>
        <v>0</v>
      </c>
      <c r="W138" s="22">
        <f t="shared" si="26"/>
        <v>0</v>
      </c>
      <c r="X138" s="22">
        <f t="shared" si="26"/>
        <v>0</v>
      </c>
      <c r="Y138" s="30"/>
      <c r="Z138" s="6"/>
      <c r="AC138" s="30"/>
      <c r="AD138" s="342">
        <f t="shared" si="25"/>
        <v>0</v>
      </c>
      <c r="AE138" s="342">
        <f t="shared" si="25"/>
        <v>0</v>
      </c>
      <c r="AF138" s="342">
        <f t="shared" si="25"/>
        <v>0</v>
      </c>
      <c r="AG138" s="342">
        <f t="shared" si="25"/>
        <v>0</v>
      </c>
      <c r="AH138" s="342">
        <f t="shared" si="25"/>
        <v>0</v>
      </c>
      <c r="AI138" s="342">
        <f t="shared" si="25"/>
        <v>0</v>
      </c>
      <c r="AJ138" s="342">
        <f t="shared" si="25"/>
        <v>0</v>
      </c>
      <c r="AK138" s="342">
        <f t="shared" si="25"/>
        <v>0</v>
      </c>
      <c r="AL138" s="342">
        <f t="shared" si="25"/>
        <v>0</v>
      </c>
      <c r="AM138" s="342">
        <f t="shared" si="25"/>
        <v>0</v>
      </c>
      <c r="AN138" s="30"/>
    </row>
    <row r="139" spans="2:40" ht="12.75">
      <c r="B139" s="3"/>
      <c r="C139" s="30"/>
      <c r="D139" s="260"/>
      <c r="E139" s="260"/>
      <c r="F139" s="17"/>
      <c r="G139" s="196"/>
      <c r="H139" s="17"/>
      <c r="I139" s="30"/>
      <c r="J139" s="31">
        <f t="shared" si="20"/>
        <v>0</v>
      </c>
      <c r="K139" s="22">
        <f t="shared" si="16"/>
        <v>0</v>
      </c>
      <c r="L139" s="54" t="str">
        <f t="shared" si="17"/>
        <v>-</v>
      </c>
      <c r="M139" s="22">
        <f t="shared" si="18"/>
        <v>0</v>
      </c>
      <c r="N139" s="30"/>
      <c r="O139" s="22">
        <f aca="true" t="shared" si="27" ref="O139:X148">(IF(O$10&lt;$F139,0,IF($L139&lt;=O$10-1,0,$K139)))</f>
        <v>0</v>
      </c>
      <c r="P139" s="22">
        <f t="shared" si="27"/>
        <v>0</v>
      </c>
      <c r="Q139" s="22">
        <f t="shared" si="27"/>
        <v>0</v>
      </c>
      <c r="R139" s="22">
        <f t="shared" si="27"/>
        <v>0</v>
      </c>
      <c r="S139" s="22">
        <f t="shared" si="27"/>
        <v>0</v>
      </c>
      <c r="T139" s="22">
        <f t="shared" si="27"/>
        <v>0</v>
      </c>
      <c r="U139" s="22">
        <f t="shared" si="27"/>
        <v>0</v>
      </c>
      <c r="V139" s="22">
        <f t="shared" si="27"/>
        <v>0</v>
      </c>
      <c r="W139" s="22">
        <f t="shared" si="27"/>
        <v>0</v>
      </c>
      <c r="X139" s="22">
        <f t="shared" si="27"/>
        <v>0</v>
      </c>
      <c r="Y139" s="30"/>
      <c r="Z139" s="6"/>
      <c r="AC139" s="30"/>
      <c r="AD139" s="342">
        <f t="shared" si="25"/>
        <v>0</v>
      </c>
      <c r="AE139" s="342">
        <f t="shared" si="25"/>
        <v>0</v>
      </c>
      <c r="AF139" s="342">
        <f t="shared" si="25"/>
        <v>0</v>
      </c>
      <c r="AG139" s="342">
        <f t="shared" si="25"/>
        <v>0</v>
      </c>
      <c r="AH139" s="342">
        <f t="shared" si="25"/>
        <v>0</v>
      </c>
      <c r="AI139" s="342">
        <f t="shared" si="25"/>
        <v>0</v>
      </c>
      <c r="AJ139" s="342">
        <f t="shared" si="25"/>
        <v>0</v>
      </c>
      <c r="AK139" s="342">
        <f t="shared" si="25"/>
        <v>0</v>
      </c>
      <c r="AL139" s="342">
        <f t="shared" si="25"/>
        <v>0</v>
      </c>
      <c r="AM139" s="342">
        <f t="shared" si="25"/>
        <v>0</v>
      </c>
      <c r="AN139" s="30"/>
    </row>
    <row r="140" spans="2:40" ht="12.75">
      <c r="B140" s="3"/>
      <c r="C140" s="30"/>
      <c r="D140" s="260"/>
      <c r="E140" s="260"/>
      <c r="F140" s="17"/>
      <c r="G140" s="196"/>
      <c r="H140" s="17"/>
      <c r="I140" s="30"/>
      <c r="J140" s="31">
        <f t="shared" si="20"/>
        <v>0</v>
      </c>
      <c r="K140" s="22">
        <f t="shared" si="16"/>
        <v>0</v>
      </c>
      <c r="L140" s="54" t="str">
        <f t="shared" si="17"/>
        <v>-</v>
      </c>
      <c r="M140" s="22">
        <f t="shared" si="18"/>
        <v>0</v>
      </c>
      <c r="N140" s="30"/>
      <c r="O140" s="22">
        <f t="shared" si="27"/>
        <v>0</v>
      </c>
      <c r="P140" s="22">
        <f t="shared" si="27"/>
        <v>0</v>
      </c>
      <c r="Q140" s="22">
        <f t="shared" si="27"/>
        <v>0</v>
      </c>
      <c r="R140" s="22">
        <f t="shared" si="27"/>
        <v>0</v>
      </c>
      <c r="S140" s="22">
        <f t="shared" si="27"/>
        <v>0</v>
      </c>
      <c r="T140" s="22">
        <f t="shared" si="27"/>
        <v>0</v>
      </c>
      <c r="U140" s="22">
        <f t="shared" si="27"/>
        <v>0</v>
      </c>
      <c r="V140" s="22">
        <f t="shared" si="27"/>
        <v>0</v>
      </c>
      <c r="W140" s="22">
        <f t="shared" si="27"/>
        <v>0</v>
      </c>
      <c r="X140" s="22">
        <f t="shared" si="27"/>
        <v>0</v>
      </c>
      <c r="Y140" s="30"/>
      <c r="Z140" s="6"/>
      <c r="AC140" s="30"/>
      <c r="AD140" s="342">
        <f t="shared" si="25"/>
        <v>0</v>
      </c>
      <c r="AE140" s="342">
        <f t="shared" si="25"/>
        <v>0</v>
      </c>
      <c r="AF140" s="342">
        <f t="shared" si="25"/>
        <v>0</v>
      </c>
      <c r="AG140" s="342">
        <f t="shared" si="25"/>
        <v>0</v>
      </c>
      <c r="AH140" s="342">
        <f t="shared" si="25"/>
        <v>0</v>
      </c>
      <c r="AI140" s="342">
        <f t="shared" si="25"/>
        <v>0</v>
      </c>
      <c r="AJ140" s="342">
        <f t="shared" si="25"/>
        <v>0</v>
      </c>
      <c r="AK140" s="342">
        <f t="shared" si="25"/>
        <v>0</v>
      </c>
      <c r="AL140" s="342">
        <f t="shared" si="25"/>
        <v>0</v>
      </c>
      <c r="AM140" s="342">
        <f t="shared" si="25"/>
        <v>0</v>
      </c>
      <c r="AN140" s="30"/>
    </row>
    <row r="141" spans="2:40" ht="12.75">
      <c r="B141" s="3"/>
      <c r="C141" s="30"/>
      <c r="D141" s="260"/>
      <c r="E141" s="260"/>
      <c r="F141" s="17"/>
      <c r="G141" s="196"/>
      <c r="H141" s="17"/>
      <c r="I141" s="30"/>
      <c r="J141" s="31">
        <f t="shared" si="20"/>
        <v>0</v>
      </c>
      <c r="K141" s="22">
        <f aca="true" t="shared" si="28" ref="K141:K180">IF(G141=0,0,(G141/J141))</f>
        <v>0</v>
      </c>
      <c r="L141" s="54" t="str">
        <f aca="true" t="shared" si="29" ref="L141:L180">IF(J141=0,"-",(IF(J141&gt;3000,"-",F141+J141-1)))</f>
        <v>-</v>
      </c>
      <c r="M141" s="22">
        <f aca="true" t="shared" si="30" ref="M141:M180">IF(H141="geen",IF(F141&lt;$O$10,G141,0),IF(F141&gt;=$O$10,0,IF((G141-($O$10-F141)*K141)&lt;0,0,G141-($O$10-F141)*K141)))</f>
        <v>0</v>
      </c>
      <c r="N141" s="30"/>
      <c r="O141" s="22">
        <f t="shared" si="27"/>
        <v>0</v>
      </c>
      <c r="P141" s="22">
        <f t="shared" si="27"/>
        <v>0</v>
      </c>
      <c r="Q141" s="22">
        <f t="shared" si="27"/>
        <v>0</v>
      </c>
      <c r="R141" s="22">
        <f t="shared" si="27"/>
        <v>0</v>
      </c>
      <c r="S141" s="22">
        <f t="shared" si="27"/>
        <v>0</v>
      </c>
      <c r="T141" s="22">
        <f t="shared" si="27"/>
        <v>0</v>
      </c>
      <c r="U141" s="22">
        <f t="shared" si="27"/>
        <v>0</v>
      </c>
      <c r="V141" s="22">
        <f t="shared" si="27"/>
        <v>0</v>
      </c>
      <c r="W141" s="22">
        <f t="shared" si="27"/>
        <v>0</v>
      </c>
      <c r="X141" s="22">
        <f t="shared" si="27"/>
        <v>0</v>
      </c>
      <c r="Y141" s="30"/>
      <c r="Z141" s="6"/>
      <c r="AC141" s="30"/>
      <c r="AD141" s="342">
        <f t="shared" si="25"/>
        <v>0</v>
      </c>
      <c r="AE141" s="342">
        <f t="shared" si="25"/>
        <v>0</v>
      </c>
      <c r="AF141" s="342">
        <f t="shared" si="25"/>
        <v>0</v>
      </c>
      <c r="AG141" s="342">
        <f t="shared" si="25"/>
        <v>0</v>
      </c>
      <c r="AH141" s="342">
        <f t="shared" si="25"/>
        <v>0</v>
      </c>
      <c r="AI141" s="342">
        <f t="shared" si="25"/>
        <v>0</v>
      </c>
      <c r="AJ141" s="342">
        <f t="shared" si="25"/>
        <v>0</v>
      </c>
      <c r="AK141" s="342">
        <f t="shared" si="25"/>
        <v>0</v>
      </c>
      <c r="AL141" s="342">
        <f t="shared" si="25"/>
        <v>0</v>
      </c>
      <c r="AM141" s="342">
        <f t="shared" si="25"/>
        <v>0</v>
      </c>
      <c r="AN141" s="30"/>
    </row>
    <row r="142" spans="2:40" ht="12.75">
      <c r="B142" s="3"/>
      <c r="C142" s="30"/>
      <c r="D142" s="260"/>
      <c r="E142" s="260"/>
      <c r="F142" s="17"/>
      <c r="G142" s="196"/>
      <c r="H142" s="17"/>
      <c r="I142" s="30"/>
      <c r="J142" s="31">
        <f t="shared" si="20"/>
        <v>0</v>
      </c>
      <c r="K142" s="22">
        <f t="shared" si="28"/>
        <v>0</v>
      </c>
      <c r="L142" s="54" t="str">
        <f t="shared" si="29"/>
        <v>-</v>
      </c>
      <c r="M142" s="22">
        <f t="shared" si="30"/>
        <v>0</v>
      </c>
      <c r="N142" s="30"/>
      <c r="O142" s="22">
        <f t="shared" si="27"/>
        <v>0</v>
      </c>
      <c r="P142" s="22">
        <f t="shared" si="27"/>
        <v>0</v>
      </c>
      <c r="Q142" s="22">
        <f t="shared" si="27"/>
        <v>0</v>
      </c>
      <c r="R142" s="22">
        <f t="shared" si="27"/>
        <v>0</v>
      </c>
      <c r="S142" s="22">
        <f t="shared" si="27"/>
        <v>0</v>
      </c>
      <c r="T142" s="22">
        <f t="shared" si="27"/>
        <v>0</v>
      </c>
      <c r="U142" s="22">
        <f t="shared" si="27"/>
        <v>0</v>
      </c>
      <c r="V142" s="22">
        <f t="shared" si="27"/>
        <v>0</v>
      </c>
      <c r="W142" s="22">
        <f t="shared" si="27"/>
        <v>0</v>
      </c>
      <c r="X142" s="22">
        <f t="shared" si="27"/>
        <v>0</v>
      </c>
      <c r="Y142" s="30"/>
      <c r="Z142" s="6"/>
      <c r="AC142" s="30"/>
      <c r="AD142" s="342">
        <f t="shared" si="25"/>
        <v>0</v>
      </c>
      <c r="AE142" s="342">
        <f t="shared" si="25"/>
        <v>0</v>
      </c>
      <c r="AF142" s="342">
        <f t="shared" si="25"/>
        <v>0</v>
      </c>
      <c r="AG142" s="342">
        <f t="shared" si="25"/>
        <v>0</v>
      </c>
      <c r="AH142" s="342">
        <f t="shared" si="25"/>
        <v>0</v>
      </c>
      <c r="AI142" s="342">
        <f t="shared" si="25"/>
        <v>0</v>
      </c>
      <c r="AJ142" s="342">
        <f t="shared" si="25"/>
        <v>0</v>
      </c>
      <c r="AK142" s="342">
        <f t="shared" si="25"/>
        <v>0</v>
      </c>
      <c r="AL142" s="342">
        <f t="shared" si="25"/>
        <v>0</v>
      </c>
      <c r="AM142" s="342">
        <f t="shared" si="25"/>
        <v>0</v>
      </c>
      <c r="AN142" s="30"/>
    </row>
    <row r="143" spans="2:40" ht="12.75">
      <c r="B143" s="3"/>
      <c r="C143" s="30"/>
      <c r="D143" s="260"/>
      <c r="E143" s="260"/>
      <c r="F143" s="17"/>
      <c r="G143" s="196"/>
      <c r="H143" s="17"/>
      <c r="I143" s="30"/>
      <c r="J143" s="31">
        <f t="shared" si="20"/>
        <v>0</v>
      </c>
      <c r="K143" s="22">
        <f t="shared" si="28"/>
        <v>0</v>
      </c>
      <c r="L143" s="54" t="str">
        <f t="shared" si="29"/>
        <v>-</v>
      </c>
      <c r="M143" s="22">
        <f t="shared" si="30"/>
        <v>0</v>
      </c>
      <c r="N143" s="30"/>
      <c r="O143" s="22">
        <f t="shared" si="27"/>
        <v>0</v>
      </c>
      <c r="P143" s="22">
        <f t="shared" si="27"/>
        <v>0</v>
      </c>
      <c r="Q143" s="22">
        <f t="shared" si="27"/>
        <v>0</v>
      </c>
      <c r="R143" s="22">
        <f t="shared" si="27"/>
        <v>0</v>
      </c>
      <c r="S143" s="22">
        <f t="shared" si="27"/>
        <v>0</v>
      </c>
      <c r="T143" s="22">
        <f t="shared" si="27"/>
        <v>0</v>
      </c>
      <c r="U143" s="22">
        <f t="shared" si="27"/>
        <v>0</v>
      </c>
      <c r="V143" s="22">
        <f t="shared" si="27"/>
        <v>0</v>
      </c>
      <c r="W143" s="22">
        <f t="shared" si="27"/>
        <v>0</v>
      </c>
      <c r="X143" s="22">
        <f t="shared" si="27"/>
        <v>0</v>
      </c>
      <c r="Y143" s="30"/>
      <c r="Z143" s="6"/>
      <c r="AC143" s="30"/>
      <c r="AD143" s="342">
        <f t="shared" si="25"/>
        <v>0</v>
      </c>
      <c r="AE143" s="342">
        <f t="shared" si="25"/>
        <v>0</v>
      </c>
      <c r="AF143" s="342">
        <f t="shared" si="25"/>
        <v>0</v>
      </c>
      <c r="AG143" s="342">
        <f t="shared" si="25"/>
        <v>0</v>
      </c>
      <c r="AH143" s="342">
        <f t="shared" si="25"/>
        <v>0</v>
      </c>
      <c r="AI143" s="342">
        <f t="shared" si="25"/>
        <v>0</v>
      </c>
      <c r="AJ143" s="342">
        <f t="shared" si="25"/>
        <v>0</v>
      </c>
      <c r="AK143" s="342">
        <f t="shared" si="25"/>
        <v>0</v>
      </c>
      <c r="AL143" s="342">
        <f t="shared" si="25"/>
        <v>0</v>
      </c>
      <c r="AM143" s="342">
        <f t="shared" si="25"/>
        <v>0</v>
      </c>
      <c r="AN143" s="30"/>
    </row>
    <row r="144" spans="2:40" ht="12.75">
      <c r="B144" s="3"/>
      <c r="C144" s="30"/>
      <c r="D144" s="260"/>
      <c r="E144" s="260"/>
      <c r="F144" s="17"/>
      <c r="G144" s="196"/>
      <c r="H144" s="17"/>
      <c r="I144" s="30"/>
      <c r="J144" s="31">
        <f t="shared" si="20"/>
        <v>0</v>
      </c>
      <c r="K144" s="22">
        <f t="shared" si="28"/>
        <v>0</v>
      </c>
      <c r="L144" s="54" t="str">
        <f t="shared" si="29"/>
        <v>-</v>
      </c>
      <c r="M144" s="22">
        <f t="shared" si="30"/>
        <v>0</v>
      </c>
      <c r="N144" s="30"/>
      <c r="O144" s="22">
        <f t="shared" si="27"/>
        <v>0</v>
      </c>
      <c r="P144" s="22">
        <f t="shared" si="27"/>
        <v>0</v>
      </c>
      <c r="Q144" s="22">
        <f t="shared" si="27"/>
        <v>0</v>
      </c>
      <c r="R144" s="22">
        <f t="shared" si="27"/>
        <v>0</v>
      </c>
      <c r="S144" s="22">
        <f t="shared" si="27"/>
        <v>0</v>
      </c>
      <c r="T144" s="22">
        <f t="shared" si="27"/>
        <v>0</v>
      </c>
      <c r="U144" s="22">
        <f t="shared" si="27"/>
        <v>0</v>
      </c>
      <c r="V144" s="22">
        <f t="shared" si="27"/>
        <v>0</v>
      </c>
      <c r="W144" s="22">
        <f t="shared" si="27"/>
        <v>0</v>
      </c>
      <c r="X144" s="22">
        <f t="shared" si="27"/>
        <v>0</v>
      </c>
      <c r="Y144" s="30"/>
      <c r="Z144" s="6"/>
      <c r="AC144" s="30"/>
      <c r="AD144" s="342">
        <f t="shared" si="25"/>
        <v>0</v>
      </c>
      <c r="AE144" s="342">
        <f t="shared" si="25"/>
        <v>0</v>
      </c>
      <c r="AF144" s="342">
        <f t="shared" si="25"/>
        <v>0</v>
      </c>
      <c r="AG144" s="342">
        <f t="shared" si="25"/>
        <v>0</v>
      </c>
      <c r="AH144" s="342">
        <f t="shared" si="25"/>
        <v>0</v>
      </c>
      <c r="AI144" s="342">
        <f t="shared" si="25"/>
        <v>0</v>
      </c>
      <c r="AJ144" s="342">
        <f t="shared" si="25"/>
        <v>0</v>
      </c>
      <c r="AK144" s="342">
        <f t="shared" si="25"/>
        <v>0</v>
      </c>
      <c r="AL144" s="342">
        <f t="shared" si="25"/>
        <v>0</v>
      </c>
      <c r="AM144" s="342">
        <f t="shared" si="25"/>
        <v>0</v>
      </c>
      <c r="AN144" s="30"/>
    </row>
    <row r="145" spans="2:40" ht="12.75">
      <c r="B145" s="3"/>
      <c r="C145" s="30"/>
      <c r="D145" s="260"/>
      <c r="E145" s="260"/>
      <c r="F145" s="17"/>
      <c r="G145" s="196"/>
      <c r="H145" s="17"/>
      <c r="I145" s="30"/>
      <c r="J145" s="31">
        <f t="shared" si="20"/>
        <v>0</v>
      </c>
      <c r="K145" s="22">
        <f t="shared" si="28"/>
        <v>0</v>
      </c>
      <c r="L145" s="54" t="str">
        <f t="shared" si="29"/>
        <v>-</v>
      </c>
      <c r="M145" s="22">
        <f t="shared" si="30"/>
        <v>0</v>
      </c>
      <c r="N145" s="30"/>
      <c r="O145" s="22">
        <f t="shared" si="27"/>
        <v>0</v>
      </c>
      <c r="P145" s="22">
        <f t="shared" si="27"/>
        <v>0</v>
      </c>
      <c r="Q145" s="22">
        <f t="shared" si="27"/>
        <v>0</v>
      </c>
      <c r="R145" s="22">
        <f t="shared" si="27"/>
        <v>0</v>
      </c>
      <c r="S145" s="22">
        <f t="shared" si="27"/>
        <v>0</v>
      </c>
      <c r="T145" s="22">
        <f t="shared" si="27"/>
        <v>0</v>
      </c>
      <c r="U145" s="22">
        <f t="shared" si="27"/>
        <v>0</v>
      </c>
      <c r="V145" s="22">
        <f t="shared" si="27"/>
        <v>0</v>
      </c>
      <c r="W145" s="22">
        <f t="shared" si="27"/>
        <v>0</v>
      </c>
      <c r="X145" s="22">
        <f t="shared" si="27"/>
        <v>0</v>
      </c>
      <c r="Y145" s="30"/>
      <c r="Z145" s="6"/>
      <c r="AC145" s="30"/>
      <c r="AD145" s="342">
        <f t="shared" si="25"/>
        <v>0</v>
      </c>
      <c r="AE145" s="342">
        <f t="shared" si="25"/>
        <v>0</v>
      </c>
      <c r="AF145" s="342">
        <f t="shared" si="25"/>
        <v>0</v>
      </c>
      <c r="AG145" s="342">
        <f t="shared" si="25"/>
        <v>0</v>
      </c>
      <c r="AH145" s="342">
        <f t="shared" si="25"/>
        <v>0</v>
      </c>
      <c r="AI145" s="342">
        <f t="shared" si="25"/>
        <v>0</v>
      </c>
      <c r="AJ145" s="342">
        <f t="shared" si="25"/>
        <v>0</v>
      </c>
      <c r="AK145" s="342">
        <f t="shared" si="25"/>
        <v>0</v>
      </c>
      <c r="AL145" s="342">
        <f t="shared" si="25"/>
        <v>0</v>
      </c>
      <c r="AM145" s="342">
        <f t="shared" si="25"/>
        <v>0</v>
      </c>
      <c r="AN145" s="30"/>
    </row>
    <row r="146" spans="2:40" ht="12.75">
      <c r="B146" s="3"/>
      <c r="C146" s="30"/>
      <c r="D146" s="260"/>
      <c r="E146" s="260"/>
      <c r="F146" s="17"/>
      <c r="G146" s="196"/>
      <c r="H146" s="17"/>
      <c r="I146" s="30"/>
      <c r="J146" s="31">
        <f t="shared" si="20"/>
        <v>0</v>
      </c>
      <c r="K146" s="22">
        <f t="shared" si="28"/>
        <v>0</v>
      </c>
      <c r="L146" s="54" t="str">
        <f t="shared" si="29"/>
        <v>-</v>
      </c>
      <c r="M146" s="22">
        <f t="shared" si="30"/>
        <v>0</v>
      </c>
      <c r="N146" s="30"/>
      <c r="O146" s="22">
        <f t="shared" si="27"/>
        <v>0</v>
      </c>
      <c r="P146" s="22">
        <f t="shared" si="27"/>
        <v>0</v>
      </c>
      <c r="Q146" s="22">
        <f t="shared" si="27"/>
        <v>0</v>
      </c>
      <c r="R146" s="22">
        <f t="shared" si="27"/>
        <v>0</v>
      </c>
      <c r="S146" s="22">
        <f t="shared" si="27"/>
        <v>0</v>
      </c>
      <c r="T146" s="22">
        <f t="shared" si="27"/>
        <v>0</v>
      </c>
      <c r="U146" s="22">
        <f t="shared" si="27"/>
        <v>0</v>
      </c>
      <c r="V146" s="22">
        <f t="shared" si="27"/>
        <v>0</v>
      </c>
      <c r="W146" s="22">
        <f t="shared" si="27"/>
        <v>0</v>
      </c>
      <c r="X146" s="22">
        <f t="shared" si="27"/>
        <v>0</v>
      </c>
      <c r="Y146" s="30"/>
      <c r="Z146" s="6"/>
      <c r="AC146" s="30"/>
      <c r="AD146" s="342">
        <f t="shared" si="25"/>
        <v>0</v>
      </c>
      <c r="AE146" s="342">
        <f t="shared" si="25"/>
        <v>0</v>
      </c>
      <c r="AF146" s="342">
        <f t="shared" si="25"/>
        <v>0</v>
      </c>
      <c r="AG146" s="342">
        <f t="shared" si="25"/>
        <v>0</v>
      </c>
      <c r="AH146" s="342">
        <f t="shared" si="25"/>
        <v>0</v>
      </c>
      <c r="AI146" s="342">
        <f t="shared" si="25"/>
        <v>0</v>
      </c>
      <c r="AJ146" s="342">
        <f t="shared" si="25"/>
        <v>0</v>
      </c>
      <c r="AK146" s="342">
        <f t="shared" si="25"/>
        <v>0</v>
      </c>
      <c r="AL146" s="342">
        <f t="shared" si="25"/>
        <v>0</v>
      </c>
      <c r="AM146" s="342">
        <f t="shared" si="25"/>
        <v>0</v>
      </c>
      <c r="AN146" s="30"/>
    </row>
    <row r="147" spans="2:40" ht="12.75">
      <c r="B147" s="3"/>
      <c r="C147" s="30"/>
      <c r="D147" s="260"/>
      <c r="E147" s="260"/>
      <c r="F147" s="17"/>
      <c r="G147" s="196"/>
      <c r="H147" s="17"/>
      <c r="I147" s="30"/>
      <c r="J147" s="31">
        <f t="shared" si="20"/>
        <v>0</v>
      </c>
      <c r="K147" s="22">
        <f t="shared" si="28"/>
        <v>0</v>
      </c>
      <c r="L147" s="54" t="str">
        <f t="shared" si="29"/>
        <v>-</v>
      </c>
      <c r="M147" s="22">
        <f t="shared" si="30"/>
        <v>0</v>
      </c>
      <c r="N147" s="30"/>
      <c r="O147" s="22">
        <f t="shared" si="27"/>
        <v>0</v>
      </c>
      <c r="P147" s="22">
        <f t="shared" si="27"/>
        <v>0</v>
      </c>
      <c r="Q147" s="22">
        <f t="shared" si="27"/>
        <v>0</v>
      </c>
      <c r="R147" s="22">
        <f t="shared" si="27"/>
        <v>0</v>
      </c>
      <c r="S147" s="22">
        <f t="shared" si="27"/>
        <v>0</v>
      </c>
      <c r="T147" s="22">
        <f t="shared" si="27"/>
        <v>0</v>
      </c>
      <c r="U147" s="22">
        <f t="shared" si="27"/>
        <v>0</v>
      </c>
      <c r="V147" s="22">
        <f t="shared" si="27"/>
        <v>0</v>
      </c>
      <c r="W147" s="22">
        <f t="shared" si="27"/>
        <v>0</v>
      </c>
      <c r="X147" s="22">
        <f t="shared" si="27"/>
        <v>0</v>
      </c>
      <c r="Y147" s="30"/>
      <c r="Z147" s="6"/>
      <c r="AC147" s="30"/>
      <c r="AD147" s="342">
        <f t="shared" si="25"/>
        <v>0</v>
      </c>
      <c r="AE147" s="342">
        <f t="shared" si="25"/>
        <v>0</v>
      </c>
      <c r="AF147" s="342">
        <f t="shared" si="25"/>
        <v>0</v>
      </c>
      <c r="AG147" s="342">
        <f t="shared" si="25"/>
        <v>0</v>
      </c>
      <c r="AH147" s="342">
        <f t="shared" si="25"/>
        <v>0</v>
      </c>
      <c r="AI147" s="342">
        <f t="shared" si="25"/>
        <v>0</v>
      </c>
      <c r="AJ147" s="342">
        <f t="shared" si="25"/>
        <v>0</v>
      </c>
      <c r="AK147" s="342">
        <f t="shared" si="25"/>
        <v>0</v>
      </c>
      <c r="AL147" s="342">
        <f t="shared" si="25"/>
        <v>0</v>
      </c>
      <c r="AM147" s="342">
        <f t="shared" si="25"/>
        <v>0</v>
      </c>
      <c r="AN147" s="30"/>
    </row>
    <row r="148" spans="2:40" ht="12.75">
      <c r="B148" s="3"/>
      <c r="C148" s="30"/>
      <c r="D148" s="260"/>
      <c r="E148" s="260"/>
      <c r="F148" s="17"/>
      <c r="G148" s="196"/>
      <c r="H148" s="17"/>
      <c r="I148" s="30"/>
      <c r="J148" s="31">
        <f t="shared" si="20"/>
        <v>0</v>
      </c>
      <c r="K148" s="22">
        <f t="shared" si="28"/>
        <v>0</v>
      </c>
      <c r="L148" s="54" t="str">
        <f t="shared" si="29"/>
        <v>-</v>
      </c>
      <c r="M148" s="22">
        <f t="shared" si="30"/>
        <v>0</v>
      </c>
      <c r="N148" s="30"/>
      <c r="O148" s="22">
        <f t="shared" si="27"/>
        <v>0</v>
      </c>
      <c r="P148" s="22">
        <f t="shared" si="27"/>
        <v>0</v>
      </c>
      <c r="Q148" s="22">
        <f t="shared" si="27"/>
        <v>0</v>
      </c>
      <c r="R148" s="22">
        <f t="shared" si="27"/>
        <v>0</v>
      </c>
      <c r="S148" s="22">
        <f t="shared" si="27"/>
        <v>0</v>
      </c>
      <c r="T148" s="22">
        <f t="shared" si="27"/>
        <v>0</v>
      </c>
      <c r="U148" s="22">
        <f t="shared" si="27"/>
        <v>0</v>
      </c>
      <c r="V148" s="22">
        <f t="shared" si="27"/>
        <v>0</v>
      </c>
      <c r="W148" s="22">
        <f t="shared" si="27"/>
        <v>0</v>
      </c>
      <c r="X148" s="22">
        <f t="shared" si="27"/>
        <v>0</v>
      </c>
      <c r="Y148" s="30"/>
      <c r="Z148" s="6"/>
      <c r="AC148" s="30"/>
      <c r="AD148" s="342">
        <f t="shared" si="25"/>
        <v>0</v>
      </c>
      <c r="AE148" s="342">
        <f t="shared" si="25"/>
        <v>0</v>
      </c>
      <c r="AF148" s="342">
        <f t="shared" si="25"/>
        <v>0</v>
      </c>
      <c r="AG148" s="342">
        <f t="shared" si="25"/>
        <v>0</v>
      </c>
      <c r="AH148" s="342">
        <f t="shared" si="25"/>
        <v>0</v>
      </c>
      <c r="AI148" s="342">
        <f t="shared" si="25"/>
        <v>0</v>
      </c>
      <c r="AJ148" s="342">
        <f t="shared" si="25"/>
        <v>0</v>
      </c>
      <c r="AK148" s="342">
        <f t="shared" si="25"/>
        <v>0</v>
      </c>
      <c r="AL148" s="342">
        <f t="shared" si="25"/>
        <v>0</v>
      </c>
      <c r="AM148" s="342">
        <f t="shared" si="25"/>
        <v>0</v>
      </c>
      <c r="AN148" s="30"/>
    </row>
    <row r="149" spans="2:40" ht="12.75">
      <c r="B149" s="3"/>
      <c r="C149" s="30"/>
      <c r="D149" s="260"/>
      <c r="E149" s="260"/>
      <c r="F149" s="17"/>
      <c r="G149" s="196"/>
      <c r="H149" s="17"/>
      <c r="I149" s="30"/>
      <c r="J149" s="31">
        <f t="shared" si="20"/>
        <v>0</v>
      </c>
      <c r="K149" s="22">
        <f t="shared" si="28"/>
        <v>0</v>
      </c>
      <c r="L149" s="54" t="str">
        <f t="shared" si="29"/>
        <v>-</v>
      </c>
      <c r="M149" s="22">
        <f t="shared" si="30"/>
        <v>0</v>
      </c>
      <c r="N149" s="30"/>
      <c r="O149" s="22">
        <f aca="true" t="shared" si="31" ref="O149:X158">(IF(O$10&lt;$F149,0,IF($L149&lt;=O$10-1,0,$K149)))</f>
        <v>0</v>
      </c>
      <c r="P149" s="22">
        <f t="shared" si="31"/>
        <v>0</v>
      </c>
      <c r="Q149" s="22">
        <f t="shared" si="31"/>
        <v>0</v>
      </c>
      <c r="R149" s="22">
        <f t="shared" si="31"/>
        <v>0</v>
      </c>
      <c r="S149" s="22">
        <f t="shared" si="31"/>
        <v>0</v>
      </c>
      <c r="T149" s="22">
        <f t="shared" si="31"/>
        <v>0</v>
      </c>
      <c r="U149" s="22">
        <f t="shared" si="31"/>
        <v>0</v>
      </c>
      <c r="V149" s="22">
        <f t="shared" si="31"/>
        <v>0</v>
      </c>
      <c r="W149" s="22">
        <f t="shared" si="31"/>
        <v>0</v>
      </c>
      <c r="X149" s="22">
        <f t="shared" si="31"/>
        <v>0</v>
      </c>
      <c r="Y149" s="30"/>
      <c r="Z149" s="6"/>
      <c r="AC149" s="30"/>
      <c r="AD149" s="342">
        <f t="shared" si="25"/>
        <v>0</v>
      </c>
      <c r="AE149" s="342">
        <f t="shared" si="25"/>
        <v>0</v>
      </c>
      <c r="AF149" s="342">
        <f t="shared" si="25"/>
        <v>0</v>
      </c>
      <c r="AG149" s="342">
        <f t="shared" si="25"/>
        <v>0</v>
      </c>
      <c r="AH149" s="342">
        <f t="shared" si="25"/>
        <v>0</v>
      </c>
      <c r="AI149" s="342">
        <f t="shared" si="25"/>
        <v>0</v>
      </c>
      <c r="AJ149" s="342">
        <f t="shared" si="25"/>
        <v>0</v>
      </c>
      <c r="AK149" s="342">
        <f t="shared" si="25"/>
        <v>0</v>
      </c>
      <c r="AL149" s="342">
        <f t="shared" si="25"/>
        <v>0</v>
      </c>
      <c r="AM149" s="342">
        <f t="shared" si="25"/>
        <v>0</v>
      </c>
      <c r="AN149" s="30"/>
    </row>
    <row r="150" spans="2:40" ht="12.75">
      <c r="B150" s="3"/>
      <c r="C150" s="30"/>
      <c r="D150" s="260"/>
      <c r="E150" s="260"/>
      <c r="F150" s="17"/>
      <c r="G150" s="196"/>
      <c r="H150" s="17"/>
      <c r="I150" s="30"/>
      <c r="J150" s="31">
        <f t="shared" si="20"/>
        <v>0</v>
      </c>
      <c r="K150" s="22">
        <f t="shared" si="28"/>
        <v>0</v>
      </c>
      <c r="L150" s="54" t="str">
        <f t="shared" si="29"/>
        <v>-</v>
      </c>
      <c r="M150" s="22">
        <f t="shared" si="30"/>
        <v>0</v>
      </c>
      <c r="N150" s="30"/>
      <c r="O150" s="22">
        <f t="shared" si="31"/>
        <v>0</v>
      </c>
      <c r="P150" s="22">
        <f t="shared" si="31"/>
        <v>0</v>
      </c>
      <c r="Q150" s="22">
        <f t="shared" si="31"/>
        <v>0</v>
      </c>
      <c r="R150" s="22">
        <f t="shared" si="31"/>
        <v>0</v>
      </c>
      <c r="S150" s="22">
        <f t="shared" si="31"/>
        <v>0</v>
      </c>
      <c r="T150" s="22">
        <f t="shared" si="31"/>
        <v>0</v>
      </c>
      <c r="U150" s="22">
        <f t="shared" si="31"/>
        <v>0</v>
      </c>
      <c r="V150" s="22">
        <f t="shared" si="31"/>
        <v>0</v>
      </c>
      <c r="W150" s="22">
        <f t="shared" si="31"/>
        <v>0</v>
      </c>
      <c r="X150" s="22">
        <f t="shared" si="31"/>
        <v>0</v>
      </c>
      <c r="Y150" s="30"/>
      <c r="Z150" s="6"/>
      <c r="AC150" s="30"/>
      <c r="AD150" s="342">
        <f t="shared" si="25"/>
        <v>0</v>
      </c>
      <c r="AE150" s="342">
        <f t="shared" si="25"/>
        <v>0</v>
      </c>
      <c r="AF150" s="342">
        <f t="shared" si="25"/>
        <v>0</v>
      </c>
      <c r="AG150" s="342">
        <f t="shared" si="25"/>
        <v>0</v>
      </c>
      <c r="AH150" s="342">
        <f t="shared" si="25"/>
        <v>0</v>
      </c>
      <c r="AI150" s="342">
        <f aca="true" t="shared" si="32" ref="AI150:AM161">IF(AI$10=$F150,$G150,0)</f>
        <v>0</v>
      </c>
      <c r="AJ150" s="342">
        <f t="shared" si="32"/>
        <v>0</v>
      </c>
      <c r="AK150" s="342">
        <f t="shared" si="32"/>
        <v>0</v>
      </c>
      <c r="AL150" s="342">
        <f t="shared" si="32"/>
        <v>0</v>
      </c>
      <c r="AM150" s="342">
        <f t="shared" si="32"/>
        <v>0</v>
      </c>
      <c r="AN150" s="30"/>
    </row>
    <row r="151" spans="2:40" ht="12.75">
      <c r="B151" s="3"/>
      <c r="C151" s="30"/>
      <c r="D151" s="260"/>
      <c r="E151" s="260"/>
      <c r="F151" s="17"/>
      <c r="G151" s="196"/>
      <c r="H151" s="17"/>
      <c r="I151" s="30"/>
      <c r="J151" s="31">
        <f t="shared" si="20"/>
        <v>0</v>
      </c>
      <c r="K151" s="22">
        <f t="shared" si="28"/>
        <v>0</v>
      </c>
      <c r="L151" s="54" t="str">
        <f t="shared" si="29"/>
        <v>-</v>
      </c>
      <c r="M151" s="22">
        <f t="shared" si="30"/>
        <v>0</v>
      </c>
      <c r="N151" s="30"/>
      <c r="O151" s="22">
        <f t="shared" si="31"/>
        <v>0</v>
      </c>
      <c r="P151" s="22">
        <f t="shared" si="31"/>
        <v>0</v>
      </c>
      <c r="Q151" s="22">
        <f t="shared" si="31"/>
        <v>0</v>
      </c>
      <c r="R151" s="22">
        <f t="shared" si="31"/>
        <v>0</v>
      </c>
      <c r="S151" s="22">
        <f t="shared" si="31"/>
        <v>0</v>
      </c>
      <c r="T151" s="22">
        <f t="shared" si="31"/>
        <v>0</v>
      </c>
      <c r="U151" s="22">
        <f t="shared" si="31"/>
        <v>0</v>
      </c>
      <c r="V151" s="22">
        <f t="shared" si="31"/>
        <v>0</v>
      </c>
      <c r="W151" s="22">
        <f t="shared" si="31"/>
        <v>0</v>
      </c>
      <c r="X151" s="22">
        <f t="shared" si="31"/>
        <v>0</v>
      </c>
      <c r="Y151" s="30"/>
      <c r="Z151" s="6"/>
      <c r="AC151" s="30"/>
      <c r="AD151" s="342">
        <f aca="true" t="shared" si="33" ref="AD151:AM166">IF(AD$10=$F151,$G151,0)</f>
        <v>0</v>
      </c>
      <c r="AE151" s="342">
        <f t="shared" si="33"/>
        <v>0</v>
      </c>
      <c r="AF151" s="342">
        <f t="shared" si="33"/>
        <v>0</v>
      </c>
      <c r="AG151" s="342">
        <f t="shared" si="33"/>
        <v>0</v>
      </c>
      <c r="AH151" s="342">
        <f t="shared" si="33"/>
        <v>0</v>
      </c>
      <c r="AI151" s="342">
        <f t="shared" si="32"/>
        <v>0</v>
      </c>
      <c r="AJ151" s="342">
        <f t="shared" si="32"/>
        <v>0</v>
      </c>
      <c r="AK151" s="342">
        <f t="shared" si="32"/>
        <v>0</v>
      </c>
      <c r="AL151" s="342">
        <f t="shared" si="32"/>
        <v>0</v>
      </c>
      <c r="AM151" s="342">
        <f t="shared" si="32"/>
        <v>0</v>
      </c>
      <c r="AN151" s="30"/>
    </row>
    <row r="152" spans="2:40" ht="12.75">
      <c r="B152" s="3"/>
      <c r="C152" s="30"/>
      <c r="D152" s="260"/>
      <c r="E152" s="260"/>
      <c r="F152" s="17"/>
      <c r="G152" s="196"/>
      <c r="H152" s="17"/>
      <c r="I152" s="30"/>
      <c r="J152" s="31">
        <f t="shared" si="20"/>
        <v>0</v>
      </c>
      <c r="K152" s="22">
        <f t="shared" si="28"/>
        <v>0</v>
      </c>
      <c r="L152" s="54" t="str">
        <f t="shared" si="29"/>
        <v>-</v>
      </c>
      <c r="M152" s="22">
        <f t="shared" si="30"/>
        <v>0</v>
      </c>
      <c r="N152" s="30"/>
      <c r="O152" s="22">
        <f t="shared" si="31"/>
        <v>0</v>
      </c>
      <c r="P152" s="22">
        <f t="shared" si="31"/>
        <v>0</v>
      </c>
      <c r="Q152" s="22">
        <f t="shared" si="31"/>
        <v>0</v>
      </c>
      <c r="R152" s="22">
        <f t="shared" si="31"/>
        <v>0</v>
      </c>
      <c r="S152" s="22">
        <f t="shared" si="31"/>
        <v>0</v>
      </c>
      <c r="T152" s="22">
        <f t="shared" si="31"/>
        <v>0</v>
      </c>
      <c r="U152" s="22">
        <f t="shared" si="31"/>
        <v>0</v>
      </c>
      <c r="V152" s="22">
        <f t="shared" si="31"/>
        <v>0</v>
      </c>
      <c r="W152" s="22">
        <f t="shared" si="31"/>
        <v>0</v>
      </c>
      <c r="X152" s="22">
        <f t="shared" si="31"/>
        <v>0</v>
      </c>
      <c r="Y152" s="30"/>
      <c r="Z152" s="6"/>
      <c r="AC152" s="30"/>
      <c r="AD152" s="342">
        <f t="shared" si="33"/>
        <v>0</v>
      </c>
      <c r="AE152" s="342">
        <f t="shared" si="33"/>
        <v>0</v>
      </c>
      <c r="AF152" s="342">
        <f t="shared" si="33"/>
        <v>0</v>
      </c>
      <c r="AG152" s="342">
        <f t="shared" si="33"/>
        <v>0</v>
      </c>
      <c r="AH152" s="342">
        <f t="shared" si="33"/>
        <v>0</v>
      </c>
      <c r="AI152" s="342">
        <f t="shared" si="32"/>
        <v>0</v>
      </c>
      <c r="AJ152" s="342">
        <f t="shared" si="32"/>
        <v>0</v>
      </c>
      <c r="AK152" s="342">
        <f t="shared" si="32"/>
        <v>0</v>
      </c>
      <c r="AL152" s="342">
        <f t="shared" si="32"/>
        <v>0</v>
      </c>
      <c r="AM152" s="342">
        <f t="shared" si="32"/>
        <v>0</v>
      </c>
      <c r="AN152" s="30"/>
    </row>
    <row r="153" spans="2:40" ht="12.75">
      <c r="B153" s="3"/>
      <c r="C153" s="30"/>
      <c r="D153" s="260"/>
      <c r="E153" s="260"/>
      <c r="F153" s="17"/>
      <c r="G153" s="196"/>
      <c r="H153" s="17"/>
      <c r="I153" s="30"/>
      <c r="J153" s="31">
        <f t="shared" si="20"/>
        <v>0</v>
      </c>
      <c r="K153" s="22">
        <f t="shared" si="28"/>
        <v>0</v>
      </c>
      <c r="L153" s="54" t="str">
        <f t="shared" si="29"/>
        <v>-</v>
      </c>
      <c r="M153" s="22">
        <f t="shared" si="30"/>
        <v>0</v>
      </c>
      <c r="N153" s="30"/>
      <c r="O153" s="22">
        <f t="shared" si="31"/>
        <v>0</v>
      </c>
      <c r="P153" s="22">
        <f t="shared" si="31"/>
        <v>0</v>
      </c>
      <c r="Q153" s="22">
        <f t="shared" si="31"/>
        <v>0</v>
      </c>
      <c r="R153" s="22">
        <f t="shared" si="31"/>
        <v>0</v>
      </c>
      <c r="S153" s="22">
        <f t="shared" si="31"/>
        <v>0</v>
      </c>
      <c r="T153" s="22">
        <f t="shared" si="31"/>
        <v>0</v>
      </c>
      <c r="U153" s="22">
        <f t="shared" si="31"/>
        <v>0</v>
      </c>
      <c r="V153" s="22">
        <f t="shared" si="31"/>
        <v>0</v>
      </c>
      <c r="W153" s="22">
        <f t="shared" si="31"/>
        <v>0</v>
      </c>
      <c r="X153" s="22">
        <f t="shared" si="31"/>
        <v>0</v>
      </c>
      <c r="Y153" s="30"/>
      <c r="Z153" s="6"/>
      <c r="AC153" s="30"/>
      <c r="AD153" s="342">
        <f t="shared" si="33"/>
        <v>0</v>
      </c>
      <c r="AE153" s="342">
        <f t="shared" si="33"/>
        <v>0</v>
      </c>
      <c r="AF153" s="342">
        <f t="shared" si="33"/>
        <v>0</v>
      </c>
      <c r="AG153" s="342">
        <f t="shared" si="33"/>
        <v>0</v>
      </c>
      <c r="AH153" s="342">
        <f t="shared" si="33"/>
        <v>0</v>
      </c>
      <c r="AI153" s="342">
        <f t="shared" si="32"/>
        <v>0</v>
      </c>
      <c r="AJ153" s="342">
        <f t="shared" si="32"/>
        <v>0</v>
      </c>
      <c r="AK153" s="342">
        <f t="shared" si="32"/>
        <v>0</v>
      </c>
      <c r="AL153" s="342">
        <f t="shared" si="32"/>
        <v>0</v>
      </c>
      <c r="AM153" s="342">
        <f t="shared" si="32"/>
        <v>0</v>
      </c>
      <c r="AN153" s="30"/>
    </row>
    <row r="154" spans="2:40" ht="12.75">
      <c r="B154" s="3"/>
      <c r="C154" s="30"/>
      <c r="D154" s="260"/>
      <c r="E154" s="260"/>
      <c r="F154" s="17"/>
      <c r="G154" s="196"/>
      <c r="H154" s="17"/>
      <c r="I154" s="30"/>
      <c r="J154" s="31">
        <f t="shared" si="20"/>
        <v>0</v>
      </c>
      <c r="K154" s="22">
        <f t="shared" si="28"/>
        <v>0</v>
      </c>
      <c r="L154" s="54" t="str">
        <f t="shared" si="29"/>
        <v>-</v>
      </c>
      <c r="M154" s="22">
        <f t="shared" si="30"/>
        <v>0</v>
      </c>
      <c r="N154" s="30"/>
      <c r="O154" s="22">
        <f t="shared" si="31"/>
        <v>0</v>
      </c>
      <c r="P154" s="22">
        <f t="shared" si="31"/>
        <v>0</v>
      </c>
      <c r="Q154" s="22">
        <f t="shared" si="31"/>
        <v>0</v>
      </c>
      <c r="R154" s="22">
        <f t="shared" si="31"/>
        <v>0</v>
      </c>
      <c r="S154" s="22">
        <f t="shared" si="31"/>
        <v>0</v>
      </c>
      <c r="T154" s="22">
        <f t="shared" si="31"/>
        <v>0</v>
      </c>
      <c r="U154" s="22">
        <f t="shared" si="31"/>
        <v>0</v>
      </c>
      <c r="V154" s="22">
        <f t="shared" si="31"/>
        <v>0</v>
      </c>
      <c r="W154" s="22">
        <f t="shared" si="31"/>
        <v>0</v>
      </c>
      <c r="X154" s="22">
        <f t="shared" si="31"/>
        <v>0</v>
      </c>
      <c r="Y154" s="30"/>
      <c r="Z154" s="6"/>
      <c r="AC154" s="30"/>
      <c r="AD154" s="342">
        <f t="shared" si="33"/>
        <v>0</v>
      </c>
      <c r="AE154" s="342">
        <f t="shared" si="33"/>
        <v>0</v>
      </c>
      <c r="AF154" s="342">
        <f t="shared" si="33"/>
        <v>0</v>
      </c>
      <c r="AG154" s="342">
        <f t="shared" si="33"/>
        <v>0</v>
      </c>
      <c r="AH154" s="342">
        <f t="shared" si="33"/>
        <v>0</v>
      </c>
      <c r="AI154" s="342">
        <f t="shared" si="32"/>
        <v>0</v>
      </c>
      <c r="AJ154" s="342">
        <f t="shared" si="32"/>
        <v>0</v>
      </c>
      <c r="AK154" s="342">
        <f t="shared" si="32"/>
        <v>0</v>
      </c>
      <c r="AL154" s="342">
        <f t="shared" si="32"/>
        <v>0</v>
      </c>
      <c r="AM154" s="342">
        <f t="shared" si="32"/>
        <v>0</v>
      </c>
      <c r="AN154" s="30"/>
    </row>
    <row r="155" spans="2:40" ht="12.75">
      <c r="B155" s="3"/>
      <c r="C155" s="30"/>
      <c r="D155" s="260"/>
      <c r="E155" s="260"/>
      <c r="F155" s="17"/>
      <c r="G155" s="196"/>
      <c r="H155" s="17"/>
      <c r="I155" s="30"/>
      <c r="J155" s="31">
        <f t="shared" si="20"/>
        <v>0</v>
      </c>
      <c r="K155" s="22">
        <f t="shared" si="28"/>
        <v>0</v>
      </c>
      <c r="L155" s="54" t="str">
        <f t="shared" si="29"/>
        <v>-</v>
      </c>
      <c r="M155" s="22">
        <f t="shared" si="30"/>
        <v>0</v>
      </c>
      <c r="N155" s="30"/>
      <c r="O155" s="22">
        <f t="shared" si="31"/>
        <v>0</v>
      </c>
      <c r="P155" s="22">
        <f t="shared" si="31"/>
        <v>0</v>
      </c>
      <c r="Q155" s="22">
        <f t="shared" si="31"/>
        <v>0</v>
      </c>
      <c r="R155" s="22">
        <f t="shared" si="31"/>
        <v>0</v>
      </c>
      <c r="S155" s="22">
        <f t="shared" si="31"/>
        <v>0</v>
      </c>
      <c r="T155" s="22">
        <f t="shared" si="31"/>
        <v>0</v>
      </c>
      <c r="U155" s="22">
        <f t="shared" si="31"/>
        <v>0</v>
      </c>
      <c r="V155" s="22">
        <f t="shared" si="31"/>
        <v>0</v>
      </c>
      <c r="W155" s="22">
        <f t="shared" si="31"/>
        <v>0</v>
      </c>
      <c r="X155" s="22">
        <f t="shared" si="31"/>
        <v>0</v>
      </c>
      <c r="Y155" s="30"/>
      <c r="Z155" s="6"/>
      <c r="AC155" s="30"/>
      <c r="AD155" s="342">
        <f t="shared" si="33"/>
        <v>0</v>
      </c>
      <c r="AE155" s="342">
        <f t="shared" si="33"/>
        <v>0</v>
      </c>
      <c r="AF155" s="342">
        <f t="shared" si="33"/>
        <v>0</v>
      </c>
      <c r="AG155" s="342">
        <f t="shared" si="33"/>
        <v>0</v>
      </c>
      <c r="AH155" s="342">
        <f t="shared" si="33"/>
        <v>0</v>
      </c>
      <c r="AI155" s="342">
        <f t="shared" si="32"/>
        <v>0</v>
      </c>
      <c r="AJ155" s="342">
        <f t="shared" si="32"/>
        <v>0</v>
      </c>
      <c r="AK155" s="342">
        <f t="shared" si="32"/>
        <v>0</v>
      </c>
      <c r="AL155" s="342">
        <f t="shared" si="32"/>
        <v>0</v>
      </c>
      <c r="AM155" s="342">
        <f t="shared" si="32"/>
        <v>0</v>
      </c>
      <c r="AN155" s="30"/>
    </row>
    <row r="156" spans="2:40" ht="12.75">
      <c r="B156" s="3"/>
      <c r="C156" s="30"/>
      <c r="D156" s="260"/>
      <c r="E156" s="260"/>
      <c r="F156" s="17"/>
      <c r="G156" s="196"/>
      <c r="H156" s="17"/>
      <c r="I156" s="30"/>
      <c r="J156" s="31">
        <f t="shared" si="20"/>
        <v>0</v>
      </c>
      <c r="K156" s="22">
        <f t="shared" si="28"/>
        <v>0</v>
      </c>
      <c r="L156" s="54" t="str">
        <f t="shared" si="29"/>
        <v>-</v>
      </c>
      <c r="M156" s="22">
        <f t="shared" si="30"/>
        <v>0</v>
      </c>
      <c r="N156" s="30"/>
      <c r="O156" s="22">
        <f t="shared" si="31"/>
        <v>0</v>
      </c>
      <c r="P156" s="22">
        <f t="shared" si="31"/>
        <v>0</v>
      </c>
      <c r="Q156" s="22">
        <f t="shared" si="31"/>
        <v>0</v>
      </c>
      <c r="R156" s="22">
        <f t="shared" si="31"/>
        <v>0</v>
      </c>
      <c r="S156" s="22">
        <f t="shared" si="31"/>
        <v>0</v>
      </c>
      <c r="T156" s="22">
        <f t="shared" si="31"/>
        <v>0</v>
      </c>
      <c r="U156" s="22">
        <f t="shared" si="31"/>
        <v>0</v>
      </c>
      <c r="V156" s="22">
        <f t="shared" si="31"/>
        <v>0</v>
      </c>
      <c r="W156" s="22">
        <f t="shared" si="31"/>
        <v>0</v>
      </c>
      <c r="X156" s="22">
        <f t="shared" si="31"/>
        <v>0</v>
      </c>
      <c r="Y156" s="30"/>
      <c r="Z156" s="6"/>
      <c r="AC156" s="30"/>
      <c r="AD156" s="342">
        <f t="shared" si="33"/>
        <v>0</v>
      </c>
      <c r="AE156" s="342">
        <f t="shared" si="33"/>
        <v>0</v>
      </c>
      <c r="AF156" s="342">
        <f t="shared" si="33"/>
        <v>0</v>
      </c>
      <c r="AG156" s="342">
        <f t="shared" si="33"/>
        <v>0</v>
      </c>
      <c r="AH156" s="342">
        <f t="shared" si="33"/>
        <v>0</v>
      </c>
      <c r="AI156" s="342">
        <f t="shared" si="32"/>
        <v>0</v>
      </c>
      <c r="AJ156" s="342">
        <f t="shared" si="32"/>
        <v>0</v>
      </c>
      <c r="AK156" s="342">
        <f t="shared" si="32"/>
        <v>0</v>
      </c>
      <c r="AL156" s="342">
        <f t="shared" si="32"/>
        <v>0</v>
      </c>
      <c r="AM156" s="342">
        <f t="shared" si="32"/>
        <v>0</v>
      </c>
      <c r="AN156" s="30"/>
    </row>
    <row r="157" spans="2:40" ht="12.75">
      <c r="B157" s="3"/>
      <c r="C157" s="30"/>
      <c r="D157" s="260"/>
      <c r="E157" s="260"/>
      <c r="F157" s="17"/>
      <c r="G157" s="196"/>
      <c r="H157" s="17"/>
      <c r="I157" s="30"/>
      <c r="J157" s="31">
        <f t="shared" si="20"/>
        <v>0</v>
      </c>
      <c r="K157" s="22">
        <f t="shared" si="28"/>
        <v>0</v>
      </c>
      <c r="L157" s="54" t="str">
        <f t="shared" si="29"/>
        <v>-</v>
      </c>
      <c r="M157" s="22">
        <f t="shared" si="30"/>
        <v>0</v>
      </c>
      <c r="N157" s="30"/>
      <c r="O157" s="22">
        <f t="shared" si="31"/>
        <v>0</v>
      </c>
      <c r="P157" s="22">
        <f t="shared" si="31"/>
        <v>0</v>
      </c>
      <c r="Q157" s="22">
        <f t="shared" si="31"/>
        <v>0</v>
      </c>
      <c r="R157" s="22">
        <f t="shared" si="31"/>
        <v>0</v>
      </c>
      <c r="S157" s="22">
        <f t="shared" si="31"/>
        <v>0</v>
      </c>
      <c r="T157" s="22">
        <f t="shared" si="31"/>
        <v>0</v>
      </c>
      <c r="U157" s="22">
        <f t="shared" si="31"/>
        <v>0</v>
      </c>
      <c r="V157" s="22">
        <f t="shared" si="31"/>
        <v>0</v>
      </c>
      <c r="W157" s="22">
        <f t="shared" si="31"/>
        <v>0</v>
      </c>
      <c r="X157" s="22">
        <f t="shared" si="31"/>
        <v>0</v>
      </c>
      <c r="Y157" s="30"/>
      <c r="Z157" s="6"/>
      <c r="AC157" s="30"/>
      <c r="AD157" s="342">
        <f t="shared" si="33"/>
        <v>0</v>
      </c>
      <c r="AE157" s="342">
        <f t="shared" si="33"/>
        <v>0</v>
      </c>
      <c r="AF157" s="342">
        <f t="shared" si="33"/>
        <v>0</v>
      </c>
      <c r="AG157" s="342">
        <f t="shared" si="33"/>
        <v>0</v>
      </c>
      <c r="AH157" s="342">
        <f t="shared" si="33"/>
        <v>0</v>
      </c>
      <c r="AI157" s="342">
        <f t="shared" si="32"/>
        <v>0</v>
      </c>
      <c r="AJ157" s="342">
        <f t="shared" si="32"/>
        <v>0</v>
      </c>
      <c r="AK157" s="342">
        <f t="shared" si="32"/>
        <v>0</v>
      </c>
      <c r="AL157" s="342">
        <f t="shared" si="32"/>
        <v>0</v>
      </c>
      <c r="AM157" s="342">
        <f t="shared" si="32"/>
        <v>0</v>
      </c>
      <c r="AN157" s="30"/>
    </row>
    <row r="158" spans="2:40" ht="12.75">
      <c r="B158" s="3"/>
      <c r="C158" s="30"/>
      <c r="D158" s="260"/>
      <c r="E158" s="260"/>
      <c r="F158" s="17"/>
      <c r="G158" s="196"/>
      <c r="H158" s="17"/>
      <c r="I158" s="30"/>
      <c r="J158" s="31">
        <f t="shared" si="20"/>
        <v>0</v>
      </c>
      <c r="K158" s="22">
        <f t="shared" si="28"/>
        <v>0</v>
      </c>
      <c r="L158" s="54" t="str">
        <f t="shared" si="29"/>
        <v>-</v>
      </c>
      <c r="M158" s="22">
        <f t="shared" si="30"/>
        <v>0</v>
      </c>
      <c r="N158" s="30"/>
      <c r="O158" s="22">
        <f t="shared" si="31"/>
        <v>0</v>
      </c>
      <c r="P158" s="22">
        <f t="shared" si="31"/>
        <v>0</v>
      </c>
      <c r="Q158" s="22">
        <f t="shared" si="31"/>
        <v>0</v>
      </c>
      <c r="R158" s="22">
        <f t="shared" si="31"/>
        <v>0</v>
      </c>
      <c r="S158" s="22">
        <f t="shared" si="31"/>
        <v>0</v>
      </c>
      <c r="T158" s="22">
        <f t="shared" si="31"/>
        <v>0</v>
      </c>
      <c r="U158" s="22">
        <f t="shared" si="31"/>
        <v>0</v>
      </c>
      <c r="V158" s="22">
        <f t="shared" si="31"/>
        <v>0</v>
      </c>
      <c r="W158" s="22">
        <f t="shared" si="31"/>
        <v>0</v>
      </c>
      <c r="X158" s="22">
        <f t="shared" si="31"/>
        <v>0</v>
      </c>
      <c r="Y158" s="30"/>
      <c r="Z158" s="6"/>
      <c r="AC158" s="30"/>
      <c r="AD158" s="342">
        <f t="shared" si="33"/>
        <v>0</v>
      </c>
      <c r="AE158" s="342">
        <f t="shared" si="33"/>
        <v>0</v>
      </c>
      <c r="AF158" s="342">
        <f t="shared" si="33"/>
        <v>0</v>
      </c>
      <c r="AG158" s="342">
        <f t="shared" si="33"/>
        <v>0</v>
      </c>
      <c r="AH158" s="342">
        <f t="shared" si="33"/>
        <v>0</v>
      </c>
      <c r="AI158" s="342">
        <f t="shared" si="32"/>
        <v>0</v>
      </c>
      <c r="AJ158" s="342">
        <f t="shared" si="32"/>
        <v>0</v>
      </c>
      <c r="AK158" s="342">
        <f t="shared" si="32"/>
        <v>0</v>
      </c>
      <c r="AL158" s="342">
        <f t="shared" si="32"/>
        <v>0</v>
      </c>
      <c r="AM158" s="342">
        <f t="shared" si="32"/>
        <v>0</v>
      </c>
      <c r="AN158" s="30"/>
    </row>
    <row r="159" spans="2:40" ht="12.75">
      <c r="B159" s="3"/>
      <c r="C159" s="30"/>
      <c r="D159" s="260"/>
      <c r="E159" s="260"/>
      <c r="F159" s="17"/>
      <c r="G159" s="196"/>
      <c r="H159" s="17"/>
      <c r="I159" s="30"/>
      <c r="J159" s="31">
        <f t="shared" si="20"/>
        <v>0</v>
      </c>
      <c r="K159" s="22">
        <f t="shared" si="28"/>
        <v>0</v>
      </c>
      <c r="L159" s="54" t="str">
        <f t="shared" si="29"/>
        <v>-</v>
      </c>
      <c r="M159" s="22">
        <f t="shared" si="30"/>
        <v>0</v>
      </c>
      <c r="N159" s="30"/>
      <c r="O159" s="22">
        <f aca="true" t="shared" si="34" ref="O159:X168">(IF(O$10&lt;$F159,0,IF($L159&lt;=O$10-1,0,$K159)))</f>
        <v>0</v>
      </c>
      <c r="P159" s="22">
        <f t="shared" si="34"/>
        <v>0</v>
      </c>
      <c r="Q159" s="22">
        <f t="shared" si="34"/>
        <v>0</v>
      </c>
      <c r="R159" s="22">
        <f t="shared" si="34"/>
        <v>0</v>
      </c>
      <c r="S159" s="22">
        <f t="shared" si="34"/>
        <v>0</v>
      </c>
      <c r="T159" s="22">
        <f t="shared" si="34"/>
        <v>0</v>
      </c>
      <c r="U159" s="22">
        <f t="shared" si="34"/>
        <v>0</v>
      </c>
      <c r="V159" s="22">
        <f t="shared" si="34"/>
        <v>0</v>
      </c>
      <c r="W159" s="22">
        <f t="shared" si="34"/>
        <v>0</v>
      </c>
      <c r="X159" s="22">
        <f t="shared" si="34"/>
        <v>0</v>
      </c>
      <c r="Y159" s="30"/>
      <c r="Z159" s="6"/>
      <c r="AC159" s="30"/>
      <c r="AD159" s="342">
        <f t="shared" si="33"/>
        <v>0</v>
      </c>
      <c r="AE159" s="342">
        <f t="shared" si="33"/>
        <v>0</v>
      </c>
      <c r="AF159" s="342">
        <f t="shared" si="33"/>
        <v>0</v>
      </c>
      <c r="AG159" s="342">
        <f t="shared" si="33"/>
        <v>0</v>
      </c>
      <c r="AH159" s="342">
        <f t="shared" si="33"/>
        <v>0</v>
      </c>
      <c r="AI159" s="342">
        <f t="shared" si="32"/>
        <v>0</v>
      </c>
      <c r="AJ159" s="342">
        <f t="shared" si="32"/>
        <v>0</v>
      </c>
      <c r="AK159" s="342">
        <f t="shared" si="32"/>
        <v>0</v>
      </c>
      <c r="AL159" s="342">
        <f t="shared" si="32"/>
        <v>0</v>
      </c>
      <c r="AM159" s="342">
        <f t="shared" si="32"/>
        <v>0</v>
      </c>
      <c r="AN159" s="30"/>
    </row>
    <row r="160" spans="2:40" ht="12.75">
      <c r="B160" s="3"/>
      <c r="C160" s="30"/>
      <c r="D160" s="260"/>
      <c r="E160" s="260"/>
      <c r="F160" s="17"/>
      <c r="G160" s="196"/>
      <c r="H160" s="17"/>
      <c r="I160" s="30"/>
      <c r="J160" s="31">
        <f t="shared" si="20"/>
        <v>0</v>
      </c>
      <c r="K160" s="22">
        <f t="shared" si="28"/>
        <v>0</v>
      </c>
      <c r="L160" s="54" t="str">
        <f t="shared" si="29"/>
        <v>-</v>
      </c>
      <c r="M160" s="22">
        <f t="shared" si="30"/>
        <v>0</v>
      </c>
      <c r="N160" s="30"/>
      <c r="O160" s="22">
        <f t="shared" si="34"/>
        <v>0</v>
      </c>
      <c r="P160" s="22">
        <f t="shared" si="34"/>
        <v>0</v>
      </c>
      <c r="Q160" s="22">
        <f t="shared" si="34"/>
        <v>0</v>
      </c>
      <c r="R160" s="22">
        <f t="shared" si="34"/>
        <v>0</v>
      </c>
      <c r="S160" s="22">
        <f t="shared" si="34"/>
        <v>0</v>
      </c>
      <c r="T160" s="22">
        <f t="shared" si="34"/>
        <v>0</v>
      </c>
      <c r="U160" s="22">
        <f t="shared" si="34"/>
        <v>0</v>
      </c>
      <c r="V160" s="22">
        <f t="shared" si="34"/>
        <v>0</v>
      </c>
      <c r="W160" s="22">
        <f t="shared" si="34"/>
        <v>0</v>
      </c>
      <c r="X160" s="22">
        <f t="shared" si="34"/>
        <v>0</v>
      </c>
      <c r="Y160" s="30"/>
      <c r="Z160" s="6"/>
      <c r="AC160" s="30"/>
      <c r="AD160" s="342">
        <f t="shared" si="33"/>
        <v>0</v>
      </c>
      <c r="AE160" s="342">
        <f t="shared" si="33"/>
        <v>0</v>
      </c>
      <c r="AF160" s="342">
        <f t="shared" si="33"/>
        <v>0</v>
      </c>
      <c r="AG160" s="342">
        <f t="shared" si="33"/>
        <v>0</v>
      </c>
      <c r="AH160" s="342">
        <f t="shared" si="33"/>
        <v>0</v>
      </c>
      <c r="AI160" s="342">
        <f t="shared" si="32"/>
        <v>0</v>
      </c>
      <c r="AJ160" s="342">
        <f t="shared" si="32"/>
        <v>0</v>
      </c>
      <c r="AK160" s="342">
        <f t="shared" si="32"/>
        <v>0</v>
      </c>
      <c r="AL160" s="342">
        <f t="shared" si="32"/>
        <v>0</v>
      </c>
      <c r="AM160" s="342">
        <f t="shared" si="32"/>
        <v>0</v>
      </c>
      <c r="AN160" s="30"/>
    </row>
    <row r="161" spans="2:40" ht="12.75">
      <c r="B161" s="3"/>
      <c r="C161" s="30"/>
      <c r="D161" s="260"/>
      <c r="E161" s="260"/>
      <c r="F161" s="17"/>
      <c r="G161" s="196"/>
      <c r="H161" s="17"/>
      <c r="I161" s="30"/>
      <c r="J161" s="31">
        <f t="shared" si="20"/>
        <v>0</v>
      </c>
      <c r="K161" s="22">
        <f t="shared" si="28"/>
        <v>0</v>
      </c>
      <c r="L161" s="54" t="str">
        <f t="shared" si="29"/>
        <v>-</v>
      </c>
      <c r="M161" s="22">
        <f t="shared" si="30"/>
        <v>0</v>
      </c>
      <c r="N161" s="30"/>
      <c r="O161" s="22">
        <f t="shared" si="34"/>
        <v>0</v>
      </c>
      <c r="P161" s="22">
        <f t="shared" si="34"/>
        <v>0</v>
      </c>
      <c r="Q161" s="22">
        <f t="shared" si="34"/>
        <v>0</v>
      </c>
      <c r="R161" s="22">
        <f t="shared" si="34"/>
        <v>0</v>
      </c>
      <c r="S161" s="22">
        <f t="shared" si="34"/>
        <v>0</v>
      </c>
      <c r="T161" s="22">
        <f t="shared" si="34"/>
        <v>0</v>
      </c>
      <c r="U161" s="22">
        <f t="shared" si="34"/>
        <v>0</v>
      </c>
      <c r="V161" s="22">
        <f t="shared" si="34"/>
        <v>0</v>
      </c>
      <c r="W161" s="22">
        <f t="shared" si="34"/>
        <v>0</v>
      </c>
      <c r="X161" s="22">
        <f t="shared" si="34"/>
        <v>0</v>
      </c>
      <c r="Y161" s="30"/>
      <c r="Z161" s="6"/>
      <c r="AC161" s="30"/>
      <c r="AD161" s="342">
        <f t="shared" si="33"/>
        <v>0</v>
      </c>
      <c r="AE161" s="342">
        <f t="shared" si="33"/>
        <v>0</v>
      </c>
      <c r="AF161" s="342">
        <f t="shared" si="33"/>
        <v>0</v>
      </c>
      <c r="AG161" s="342">
        <f t="shared" si="33"/>
        <v>0</v>
      </c>
      <c r="AH161" s="342">
        <f t="shared" si="33"/>
        <v>0</v>
      </c>
      <c r="AI161" s="342">
        <f t="shared" si="32"/>
        <v>0</v>
      </c>
      <c r="AJ161" s="342">
        <f t="shared" si="32"/>
        <v>0</v>
      </c>
      <c r="AK161" s="342">
        <f t="shared" si="32"/>
        <v>0</v>
      </c>
      <c r="AL161" s="342">
        <f t="shared" si="32"/>
        <v>0</v>
      </c>
      <c r="AM161" s="342">
        <f t="shared" si="32"/>
        <v>0</v>
      </c>
      <c r="AN161" s="30"/>
    </row>
    <row r="162" spans="2:40" ht="12.75">
      <c r="B162" s="3"/>
      <c r="C162" s="30"/>
      <c r="D162" s="260"/>
      <c r="E162" s="260"/>
      <c r="F162" s="17"/>
      <c r="G162" s="196"/>
      <c r="H162" s="17"/>
      <c r="I162" s="30"/>
      <c r="J162" s="31">
        <f t="shared" si="20"/>
        <v>0</v>
      </c>
      <c r="K162" s="22">
        <f t="shared" si="28"/>
        <v>0</v>
      </c>
      <c r="L162" s="54" t="str">
        <f t="shared" si="29"/>
        <v>-</v>
      </c>
      <c r="M162" s="22">
        <f t="shared" si="30"/>
        <v>0</v>
      </c>
      <c r="N162" s="30"/>
      <c r="O162" s="22">
        <f t="shared" si="34"/>
        <v>0</v>
      </c>
      <c r="P162" s="22">
        <f t="shared" si="34"/>
        <v>0</v>
      </c>
      <c r="Q162" s="22">
        <f t="shared" si="34"/>
        <v>0</v>
      </c>
      <c r="R162" s="22">
        <f t="shared" si="34"/>
        <v>0</v>
      </c>
      <c r="S162" s="22">
        <f t="shared" si="34"/>
        <v>0</v>
      </c>
      <c r="T162" s="22">
        <f t="shared" si="34"/>
        <v>0</v>
      </c>
      <c r="U162" s="22">
        <f t="shared" si="34"/>
        <v>0</v>
      </c>
      <c r="V162" s="22">
        <f t="shared" si="34"/>
        <v>0</v>
      </c>
      <c r="W162" s="22">
        <f t="shared" si="34"/>
        <v>0</v>
      </c>
      <c r="X162" s="22">
        <f t="shared" si="34"/>
        <v>0</v>
      </c>
      <c r="Y162" s="30"/>
      <c r="Z162" s="6"/>
      <c r="AC162" s="30"/>
      <c r="AD162" s="342">
        <f t="shared" si="33"/>
        <v>0</v>
      </c>
      <c r="AE162" s="342">
        <f t="shared" si="33"/>
        <v>0</v>
      </c>
      <c r="AF162" s="342">
        <f t="shared" si="33"/>
        <v>0</v>
      </c>
      <c r="AG162" s="342">
        <f t="shared" si="33"/>
        <v>0</v>
      </c>
      <c r="AH162" s="342">
        <f t="shared" si="33"/>
        <v>0</v>
      </c>
      <c r="AI162" s="342">
        <f t="shared" si="33"/>
        <v>0</v>
      </c>
      <c r="AJ162" s="342">
        <f t="shared" si="33"/>
        <v>0</v>
      </c>
      <c r="AK162" s="342">
        <f t="shared" si="33"/>
        <v>0</v>
      </c>
      <c r="AL162" s="342">
        <f t="shared" si="33"/>
        <v>0</v>
      </c>
      <c r="AM162" s="342">
        <f t="shared" si="33"/>
        <v>0</v>
      </c>
      <c r="AN162" s="30"/>
    </row>
    <row r="163" spans="2:40" ht="12.75">
      <c r="B163" s="3"/>
      <c r="C163" s="30"/>
      <c r="D163" s="260"/>
      <c r="E163" s="260"/>
      <c r="F163" s="17"/>
      <c r="G163" s="196"/>
      <c r="H163" s="17"/>
      <c r="I163" s="30"/>
      <c r="J163" s="31">
        <f t="shared" si="20"/>
        <v>0</v>
      </c>
      <c r="K163" s="22">
        <f t="shared" si="28"/>
        <v>0</v>
      </c>
      <c r="L163" s="54" t="str">
        <f t="shared" si="29"/>
        <v>-</v>
      </c>
      <c r="M163" s="22">
        <f t="shared" si="30"/>
        <v>0</v>
      </c>
      <c r="N163" s="30"/>
      <c r="O163" s="22">
        <f t="shared" si="34"/>
        <v>0</v>
      </c>
      <c r="P163" s="22">
        <f t="shared" si="34"/>
        <v>0</v>
      </c>
      <c r="Q163" s="22">
        <f t="shared" si="34"/>
        <v>0</v>
      </c>
      <c r="R163" s="22">
        <f t="shared" si="34"/>
        <v>0</v>
      </c>
      <c r="S163" s="22">
        <f t="shared" si="34"/>
        <v>0</v>
      </c>
      <c r="T163" s="22">
        <f t="shared" si="34"/>
        <v>0</v>
      </c>
      <c r="U163" s="22">
        <f t="shared" si="34"/>
        <v>0</v>
      </c>
      <c r="V163" s="22">
        <f t="shared" si="34"/>
        <v>0</v>
      </c>
      <c r="W163" s="22">
        <f t="shared" si="34"/>
        <v>0</v>
      </c>
      <c r="X163" s="22">
        <f t="shared" si="34"/>
        <v>0</v>
      </c>
      <c r="Y163" s="30"/>
      <c r="Z163" s="6"/>
      <c r="AC163" s="30"/>
      <c r="AD163" s="342">
        <f t="shared" si="33"/>
        <v>0</v>
      </c>
      <c r="AE163" s="342">
        <f t="shared" si="33"/>
        <v>0</v>
      </c>
      <c r="AF163" s="342">
        <f t="shared" si="33"/>
        <v>0</v>
      </c>
      <c r="AG163" s="342">
        <f t="shared" si="33"/>
        <v>0</v>
      </c>
      <c r="AH163" s="342">
        <f t="shared" si="33"/>
        <v>0</v>
      </c>
      <c r="AI163" s="342">
        <f t="shared" si="33"/>
        <v>0</v>
      </c>
      <c r="AJ163" s="342">
        <f t="shared" si="33"/>
        <v>0</v>
      </c>
      <c r="AK163" s="342">
        <f t="shared" si="33"/>
        <v>0</v>
      </c>
      <c r="AL163" s="342">
        <f t="shared" si="33"/>
        <v>0</v>
      </c>
      <c r="AM163" s="342">
        <f t="shared" si="33"/>
        <v>0</v>
      </c>
      <c r="AN163" s="30"/>
    </row>
    <row r="164" spans="2:40" ht="12.75">
      <c r="B164" s="3"/>
      <c r="C164" s="30"/>
      <c r="D164" s="260"/>
      <c r="E164" s="260"/>
      <c r="F164" s="17"/>
      <c r="G164" s="196"/>
      <c r="H164" s="17"/>
      <c r="I164" s="30"/>
      <c r="J164" s="31">
        <f t="shared" si="20"/>
        <v>0</v>
      </c>
      <c r="K164" s="22">
        <f t="shared" si="28"/>
        <v>0</v>
      </c>
      <c r="L164" s="54" t="str">
        <f t="shared" si="29"/>
        <v>-</v>
      </c>
      <c r="M164" s="22">
        <f t="shared" si="30"/>
        <v>0</v>
      </c>
      <c r="N164" s="30"/>
      <c r="O164" s="22">
        <f t="shared" si="34"/>
        <v>0</v>
      </c>
      <c r="P164" s="22">
        <f t="shared" si="34"/>
        <v>0</v>
      </c>
      <c r="Q164" s="22">
        <f t="shared" si="34"/>
        <v>0</v>
      </c>
      <c r="R164" s="22">
        <f t="shared" si="34"/>
        <v>0</v>
      </c>
      <c r="S164" s="22">
        <f t="shared" si="34"/>
        <v>0</v>
      </c>
      <c r="T164" s="22">
        <f t="shared" si="34"/>
        <v>0</v>
      </c>
      <c r="U164" s="22">
        <f t="shared" si="34"/>
        <v>0</v>
      </c>
      <c r="V164" s="22">
        <f t="shared" si="34"/>
        <v>0</v>
      </c>
      <c r="W164" s="22">
        <f t="shared" si="34"/>
        <v>0</v>
      </c>
      <c r="X164" s="22">
        <f t="shared" si="34"/>
        <v>0</v>
      </c>
      <c r="Y164" s="30"/>
      <c r="Z164" s="6"/>
      <c r="AC164" s="30"/>
      <c r="AD164" s="342">
        <f t="shared" si="33"/>
        <v>0</v>
      </c>
      <c r="AE164" s="342">
        <f t="shared" si="33"/>
        <v>0</v>
      </c>
      <c r="AF164" s="342">
        <f t="shared" si="33"/>
        <v>0</v>
      </c>
      <c r="AG164" s="342">
        <f t="shared" si="33"/>
        <v>0</v>
      </c>
      <c r="AH164" s="342">
        <f t="shared" si="33"/>
        <v>0</v>
      </c>
      <c r="AI164" s="342">
        <f t="shared" si="33"/>
        <v>0</v>
      </c>
      <c r="AJ164" s="342">
        <f t="shared" si="33"/>
        <v>0</v>
      </c>
      <c r="AK164" s="342">
        <f t="shared" si="33"/>
        <v>0</v>
      </c>
      <c r="AL164" s="342">
        <f t="shared" si="33"/>
        <v>0</v>
      </c>
      <c r="AM164" s="342">
        <f t="shared" si="33"/>
        <v>0</v>
      </c>
      <c r="AN164" s="30"/>
    </row>
    <row r="165" spans="2:40" ht="12.75">
      <c r="B165" s="3"/>
      <c r="C165" s="30"/>
      <c r="D165" s="260"/>
      <c r="E165" s="260"/>
      <c r="F165" s="17"/>
      <c r="G165" s="196"/>
      <c r="H165" s="17"/>
      <c r="I165" s="30"/>
      <c r="J165" s="31">
        <f t="shared" si="20"/>
        <v>0</v>
      </c>
      <c r="K165" s="22">
        <f t="shared" si="28"/>
        <v>0</v>
      </c>
      <c r="L165" s="54" t="str">
        <f t="shared" si="29"/>
        <v>-</v>
      </c>
      <c r="M165" s="22">
        <f t="shared" si="30"/>
        <v>0</v>
      </c>
      <c r="N165" s="30"/>
      <c r="O165" s="22">
        <f t="shared" si="34"/>
        <v>0</v>
      </c>
      <c r="P165" s="22">
        <f t="shared" si="34"/>
        <v>0</v>
      </c>
      <c r="Q165" s="22">
        <f t="shared" si="34"/>
        <v>0</v>
      </c>
      <c r="R165" s="22">
        <f t="shared" si="34"/>
        <v>0</v>
      </c>
      <c r="S165" s="22">
        <f t="shared" si="34"/>
        <v>0</v>
      </c>
      <c r="T165" s="22">
        <f t="shared" si="34"/>
        <v>0</v>
      </c>
      <c r="U165" s="22">
        <f t="shared" si="34"/>
        <v>0</v>
      </c>
      <c r="V165" s="22">
        <f t="shared" si="34"/>
        <v>0</v>
      </c>
      <c r="W165" s="22">
        <f t="shared" si="34"/>
        <v>0</v>
      </c>
      <c r="X165" s="22">
        <f t="shared" si="34"/>
        <v>0</v>
      </c>
      <c r="Y165" s="30"/>
      <c r="Z165" s="6"/>
      <c r="AC165" s="30"/>
      <c r="AD165" s="342">
        <f t="shared" si="33"/>
        <v>0</v>
      </c>
      <c r="AE165" s="342">
        <f t="shared" si="33"/>
        <v>0</v>
      </c>
      <c r="AF165" s="342">
        <f t="shared" si="33"/>
        <v>0</v>
      </c>
      <c r="AG165" s="342">
        <f t="shared" si="33"/>
        <v>0</v>
      </c>
      <c r="AH165" s="342">
        <f t="shared" si="33"/>
        <v>0</v>
      </c>
      <c r="AI165" s="342">
        <f t="shared" si="33"/>
        <v>0</v>
      </c>
      <c r="AJ165" s="342">
        <f t="shared" si="33"/>
        <v>0</v>
      </c>
      <c r="AK165" s="342">
        <f t="shared" si="33"/>
        <v>0</v>
      </c>
      <c r="AL165" s="342">
        <f t="shared" si="33"/>
        <v>0</v>
      </c>
      <c r="AM165" s="342">
        <f t="shared" si="33"/>
        <v>0</v>
      </c>
      <c r="AN165" s="30"/>
    </row>
    <row r="166" spans="2:40" ht="12.75">
      <c r="B166" s="3"/>
      <c r="C166" s="30"/>
      <c r="D166" s="260"/>
      <c r="E166" s="260"/>
      <c r="F166" s="17"/>
      <c r="G166" s="196"/>
      <c r="H166" s="17"/>
      <c r="I166" s="30"/>
      <c r="J166" s="31">
        <f t="shared" si="20"/>
        <v>0</v>
      </c>
      <c r="K166" s="22">
        <f t="shared" si="28"/>
        <v>0</v>
      </c>
      <c r="L166" s="54" t="str">
        <f t="shared" si="29"/>
        <v>-</v>
      </c>
      <c r="M166" s="22">
        <f t="shared" si="30"/>
        <v>0</v>
      </c>
      <c r="N166" s="30"/>
      <c r="O166" s="22">
        <f t="shared" si="34"/>
        <v>0</v>
      </c>
      <c r="P166" s="22">
        <f t="shared" si="34"/>
        <v>0</v>
      </c>
      <c r="Q166" s="22">
        <f t="shared" si="34"/>
        <v>0</v>
      </c>
      <c r="R166" s="22">
        <f t="shared" si="34"/>
        <v>0</v>
      </c>
      <c r="S166" s="22">
        <f t="shared" si="34"/>
        <v>0</v>
      </c>
      <c r="T166" s="22">
        <f t="shared" si="34"/>
        <v>0</v>
      </c>
      <c r="U166" s="22">
        <f t="shared" si="34"/>
        <v>0</v>
      </c>
      <c r="V166" s="22">
        <f t="shared" si="34"/>
        <v>0</v>
      </c>
      <c r="W166" s="22">
        <f t="shared" si="34"/>
        <v>0</v>
      </c>
      <c r="X166" s="22">
        <f t="shared" si="34"/>
        <v>0</v>
      </c>
      <c r="Y166" s="30"/>
      <c r="Z166" s="6"/>
      <c r="AC166" s="30"/>
      <c r="AD166" s="342">
        <f t="shared" si="33"/>
        <v>0</v>
      </c>
      <c r="AE166" s="342">
        <f t="shared" si="33"/>
        <v>0</v>
      </c>
      <c r="AF166" s="342">
        <f t="shared" si="33"/>
        <v>0</v>
      </c>
      <c r="AG166" s="342">
        <f t="shared" si="33"/>
        <v>0</v>
      </c>
      <c r="AH166" s="342">
        <f t="shared" si="33"/>
        <v>0</v>
      </c>
      <c r="AI166" s="342">
        <f t="shared" si="33"/>
        <v>0</v>
      </c>
      <c r="AJ166" s="342">
        <f t="shared" si="33"/>
        <v>0</v>
      </c>
      <c r="AK166" s="342">
        <f t="shared" si="33"/>
        <v>0</v>
      </c>
      <c r="AL166" s="342">
        <f t="shared" si="33"/>
        <v>0</v>
      </c>
      <c r="AM166" s="342">
        <f t="shared" si="33"/>
        <v>0</v>
      </c>
      <c r="AN166" s="30"/>
    </row>
    <row r="167" spans="2:40" ht="12.75">
      <c r="B167" s="3"/>
      <c r="C167" s="30"/>
      <c r="D167" s="260"/>
      <c r="E167" s="260"/>
      <c r="F167" s="17"/>
      <c r="G167" s="196"/>
      <c r="H167" s="17"/>
      <c r="I167" s="30"/>
      <c r="J167" s="31">
        <f t="shared" si="20"/>
        <v>0</v>
      </c>
      <c r="K167" s="22">
        <f t="shared" si="28"/>
        <v>0</v>
      </c>
      <c r="L167" s="54" t="str">
        <f t="shared" si="29"/>
        <v>-</v>
      </c>
      <c r="M167" s="22">
        <f t="shared" si="30"/>
        <v>0</v>
      </c>
      <c r="N167" s="30"/>
      <c r="O167" s="22">
        <f t="shared" si="34"/>
        <v>0</v>
      </c>
      <c r="P167" s="22">
        <f t="shared" si="34"/>
        <v>0</v>
      </c>
      <c r="Q167" s="22">
        <f t="shared" si="34"/>
        <v>0</v>
      </c>
      <c r="R167" s="22">
        <f t="shared" si="34"/>
        <v>0</v>
      </c>
      <c r="S167" s="22">
        <f t="shared" si="34"/>
        <v>0</v>
      </c>
      <c r="T167" s="22">
        <f t="shared" si="34"/>
        <v>0</v>
      </c>
      <c r="U167" s="22">
        <f t="shared" si="34"/>
        <v>0</v>
      </c>
      <c r="V167" s="22">
        <f t="shared" si="34"/>
        <v>0</v>
      </c>
      <c r="W167" s="22">
        <f t="shared" si="34"/>
        <v>0</v>
      </c>
      <c r="X167" s="22">
        <f t="shared" si="34"/>
        <v>0</v>
      </c>
      <c r="Y167" s="30"/>
      <c r="Z167" s="6"/>
      <c r="AC167" s="30"/>
      <c r="AD167" s="342">
        <f aca="true" t="shared" si="35" ref="AD167:AM180">IF(AD$10=$F167,$G167,0)</f>
        <v>0</v>
      </c>
      <c r="AE167" s="342">
        <f t="shared" si="35"/>
        <v>0</v>
      </c>
      <c r="AF167" s="342">
        <f t="shared" si="35"/>
        <v>0</v>
      </c>
      <c r="AG167" s="342">
        <f t="shared" si="35"/>
        <v>0</v>
      </c>
      <c r="AH167" s="342">
        <f t="shared" si="35"/>
        <v>0</v>
      </c>
      <c r="AI167" s="342">
        <f t="shared" si="35"/>
        <v>0</v>
      </c>
      <c r="AJ167" s="342">
        <f t="shared" si="35"/>
        <v>0</v>
      </c>
      <c r="AK167" s="342">
        <f t="shared" si="35"/>
        <v>0</v>
      </c>
      <c r="AL167" s="342">
        <f t="shared" si="35"/>
        <v>0</v>
      </c>
      <c r="AM167" s="342">
        <f t="shared" si="35"/>
        <v>0</v>
      </c>
      <c r="AN167" s="30"/>
    </row>
    <row r="168" spans="2:40" ht="12.75">
      <c r="B168" s="3"/>
      <c r="C168" s="30"/>
      <c r="D168" s="260"/>
      <c r="E168" s="260"/>
      <c r="F168" s="17"/>
      <c r="G168" s="196"/>
      <c r="H168" s="17"/>
      <c r="I168" s="30"/>
      <c r="J168" s="31">
        <f t="shared" si="20"/>
        <v>0</v>
      </c>
      <c r="K168" s="22">
        <f t="shared" si="28"/>
        <v>0</v>
      </c>
      <c r="L168" s="54" t="str">
        <f t="shared" si="29"/>
        <v>-</v>
      </c>
      <c r="M168" s="22">
        <f t="shared" si="30"/>
        <v>0</v>
      </c>
      <c r="N168" s="30"/>
      <c r="O168" s="22">
        <f t="shared" si="34"/>
        <v>0</v>
      </c>
      <c r="P168" s="22">
        <f t="shared" si="34"/>
        <v>0</v>
      </c>
      <c r="Q168" s="22">
        <f t="shared" si="34"/>
        <v>0</v>
      </c>
      <c r="R168" s="22">
        <f t="shared" si="34"/>
        <v>0</v>
      </c>
      <c r="S168" s="22">
        <f t="shared" si="34"/>
        <v>0</v>
      </c>
      <c r="T168" s="22">
        <f t="shared" si="34"/>
        <v>0</v>
      </c>
      <c r="U168" s="22">
        <f t="shared" si="34"/>
        <v>0</v>
      </c>
      <c r="V168" s="22">
        <f t="shared" si="34"/>
        <v>0</v>
      </c>
      <c r="W168" s="22">
        <f t="shared" si="34"/>
        <v>0</v>
      </c>
      <c r="X168" s="22">
        <f t="shared" si="34"/>
        <v>0</v>
      </c>
      <c r="Y168" s="30"/>
      <c r="Z168" s="6"/>
      <c r="AC168" s="30"/>
      <c r="AD168" s="342">
        <f t="shared" si="35"/>
        <v>0</v>
      </c>
      <c r="AE168" s="342">
        <f t="shared" si="35"/>
        <v>0</v>
      </c>
      <c r="AF168" s="342">
        <f t="shared" si="35"/>
        <v>0</v>
      </c>
      <c r="AG168" s="342">
        <f t="shared" si="35"/>
        <v>0</v>
      </c>
      <c r="AH168" s="342">
        <f t="shared" si="35"/>
        <v>0</v>
      </c>
      <c r="AI168" s="342">
        <f t="shared" si="35"/>
        <v>0</v>
      </c>
      <c r="AJ168" s="342">
        <f t="shared" si="35"/>
        <v>0</v>
      </c>
      <c r="AK168" s="342">
        <f t="shared" si="35"/>
        <v>0</v>
      </c>
      <c r="AL168" s="342">
        <f t="shared" si="35"/>
        <v>0</v>
      </c>
      <c r="AM168" s="342">
        <f t="shared" si="35"/>
        <v>0</v>
      </c>
      <c r="AN168" s="30"/>
    </row>
    <row r="169" spans="2:40" ht="12.75">
      <c r="B169" s="3"/>
      <c r="C169" s="30"/>
      <c r="D169" s="260"/>
      <c r="E169" s="260"/>
      <c r="F169" s="17"/>
      <c r="G169" s="196"/>
      <c r="H169" s="17"/>
      <c r="I169" s="30"/>
      <c r="J169" s="31">
        <f t="shared" si="20"/>
        <v>0</v>
      </c>
      <c r="K169" s="22">
        <f t="shared" si="28"/>
        <v>0</v>
      </c>
      <c r="L169" s="54" t="str">
        <f t="shared" si="29"/>
        <v>-</v>
      </c>
      <c r="M169" s="22">
        <f t="shared" si="30"/>
        <v>0</v>
      </c>
      <c r="N169" s="30"/>
      <c r="O169" s="22">
        <f aca="true" t="shared" si="36" ref="O169:X180">(IF(O$10&lt;$F169,0,IF($L169&lt;=O$10-1,0,$K169)))</f>
        <v>0</v>
      </c>
      <c r="P169" s="22">
        <f t="shared" si="36"/>
        <v>0</v>
      </c>
      <c r="Q169" s="22">
        <f t="shared" si="36"/>
        <v>0</v>
      </c>
      <c r="R169" s="22">
        <f t="shared" si="36"/>
        <v>0</v>
      </c>
      <c r="S169" s="22">
        <f t="shared" si="36"/>
        <v>0</v>
      </c>
      <c r="T169" s="22">
        <f t="shared" si="36"/>
        <v>0</v>
      </c>
      <c r="U169" s="22">
        <f t="shared" si="36"/>
        <v>0</v>
      </c>
      <c r="V169" s="22">
        <f t="shared" si="36"/>
        <v>0</v>
      </c>
      <c r="W169" s="22">
        <f t="shared" si="36"/>
        <v>0</v>
      </c>
      <c r="X169" s="22">
        <f t="shared" si="36"/>
        <v>0</v>
      </c>
      <c r="Y169" s="30"/>
      <c r="Z169" s="6"/>
      <c r="AC169" s="30"/>
      <c r="AD169" s="342">
        <f t="shared" si="35"/>
        <v>0</v>
      </c>
      <c r="AE169" s="342">
        <f t="shared" si="35"/>
        <v>0</v>
      </c>
      <c r="AF169" s="342">
        <f t="shared" si="35"/>
        <v>0</v>
      </c>
      <c r="AG169" s="342">
        <f t="shared" si="35"/>
        <v>0</v>
      </c>
      <c r="AH169" s="342">
        <f t="shared" si="35"/>
        <v>0</v>
      </c>
      <c r="AI169" s="342">
        <f t="shared" si="35"/>
        <v>0</v>
      </c>
      <c r="AJ169" s="342">
        <f t="shared" si="35"/>
        <v>0</v>
      </c>
      <c r="AK169" s="342">
        <f t="shared" si="35"/>
        <v>0</v>
      </c>
      <c r="AL169" s="342">
        <f t="shared" si="35"/>
        <v>0</v>
      </c>
      <c r="AM169" s="342">
        <f t="shared" si="35"/>
        <v>0</v>
      </c>
      <c r="AN169" s="30"/>
    </row>
    <row r="170" spans="2:40" ht="12.75">
      <c r="B170" s="3"/>
      <c r="C170" s="30"/>
      <c r="D170" s="260"/>
      <c r="E170" s="260"/>
      <c r="F170" s="17"/>
      <c r="G170" s="196"/>
      <c r="H170" s="17"/>
      <c r="I170" s="30"/>
      <c r="J170" s="31">
        <f t="shared" si="20"/>
        <v>0</v>
      </c>
      <c r="K170" s="22">
        <f t="shared" si="28"/>
        <v>0</v>
      </c>
      <c r="L170" s="54" t="str">
        <f t="shared" si="29"/>
        <v>-</v>
      </c>
      <c r="M170" s="22">
        <f t="shared" si="30"/>
        <v>0</v>
      </c>
      <c r="N170" s="30"/>
      <c r="O170" s="22">
        <f t="shared" si="36"/>
        <v>0</v>
      </c>
      <c r="P170" s="22">
        <f t="shared" si="36"/>
        <v>0</v>
      </c>
      <c r="Q170" s="22">
        <f t="shared" si="36"/>
        <v>0</v>
      </c>
      <c r="R170" s="22">
        <f t="shared" si="36"/>
        <v>0</v>
      </c>
      <c r="S170" s="22">
        <f t="shared" si="36"/>
        <v>0</v>
      </c>
      <c r="T170" s="22">
        <f t="shared" si="36"/>
        <v>0</v>
      </c>
      <c r="U170" s="22">
        <f t="shared" si="36"/>
        <v>0</v>
      </c>
      <c r="V170" s="22">
        <f t="shared" si="36"/>
        <v>0</v>
      </c>
      <c r="W170" s="22">
        <f t="shared" si="36"/>
        <v>0</v>
      </c>
      <c r="X170" s="22">
        <f t="shared" si="36"/>
        <v>0</v>
      </c>
      <c r="Y170" s="30"/>
      <c r="Z170" s="6"/>
      <c r="AC170" s="30"/>
      <c r="AD170" s="342">
        <f t="shared" si="35"/>
        <v>0</v>
      </c>
      <c r="AE170" s="342">
        <f t="shared" si="35"/>
        <v>0</v>
      </c>
      <c r="AF170" s="342">
        <f t="shared" si="35"/>
        <v>0</v>
      </c>
      <c r="AG170" s="342">
        <f t="shared" si="35"/>
        <v>0</v>
      </c>
      <c r="AH170" s="342">
        <f t="shared" si="35"/>
        <v>0</v>
      </c>
      <c r="AI170" s="342">
        <f t="shared" si="35"/>
        <v>0</v>
      </c>
      <c r="AJ170" s="342">
        <f t="shared" si="35"/>
        <v>0</v>
      </c>
      <c r="AK170" s="342">
        <f t="shared" si="35"/>
        <v>0</v>
      </c>
      <c r="AL170" s="342">
        <f t="shared" si="35"/>
        <v>0</v>
      </c>
      <c r="AM170" s="342">
        <f t="shared" si="35"/>
        <v>0</v>
      </c>
      <c r="AN170" s="30"/>
    </row>
    <row r="171" spans="2:40" ht="12.75">
      <c r="B171" s="3"/>
      <c r="C171" s="30"/>
      <c r="D171" s="260"/>
      <c r="E171" s="260"/>
      <c r="F171" s="17"/>
      <c r="G171" s="196"/>
      <c r="H171" s="17"/>
      <c r="I171" s="30"/>
      <c r="J171" s="31">
        <f t="shared" si="20"/>
        <v>0</v>
      </c>
      <c r="K171" s="22">
        <f t="shared" si="28"/>
        <v>0</v>
      </c>
      <c r="L171" s="54" t="str">
        <f t="shared" si="29"/>
        <v>-</v>
      </c>
      <c r="M171" s="22">
        <f t="shared" si="30"/>
        <v>0</v>
      </c>
      <c r="N171" s="30"/>
      <c r="O171" s="22">
        <f t="shared" si="36"/>
        <v>0</v>
      </c>
      <c r="P171" s="22">
        <f t="shared" si="36"/>
        <v>0</v>
      </c>
      <c r="Q171" s="22">
        <f t="shared" si="36"/>
        <v>0</v>
      </c>
      <c r="R171" s="22">
        <f t="shared" si="36"/>
        <v>0</v>
      </c>
      <c r="S171" s="22">
        <f t="shared" si="36"/>
        <v>0</v>
      </c>
      <c r="T171" s="22">
        <f t="shared" si="36"/>
        <v>0</v>
      </c>
      <c r="U171" s="22">
        <f t="shared" si="36"/>
        <v>0</v>
      </c>
      <c r="V171" s="22">
        <f t="shared" si="36"/>
        <v>0</v>
      </c>
      <c r="W171" s="22">
        <f t="shared" si="36"/>
        <v>0</v>
      </c>
      <c r="X171" s="22">
        <f t="shared" si="36"/>
        <v>0</v>
      </c>
      <c r="Y171" s="30"/>
      <c r="Z171" s="6"/>
      <c r="AC171" s="30"/>
      <c r="AD171" s="342">
        <f t="shared" si="35"/>
        <v>0</v>
      </c>
      <c r="AE171" s="342">
        <f t="shared" si="35"/>
        <v>0</v>
      </c>
      <c r="AF171" s="342">
        <f t="shared" si="35"/>
        <v>0</v>
      </c>
      <c r="AG171" s="342">
        <f t="shared" si="35"/>
        <v>0</v>
      </c>
      <c r="AH171" s="342">
        <f t="shared" si="35"/>
        <v>0</v>
      </c>
      <c r="AI171" s="342">
        <f t="shared" si="35"/>
        <v>0</v>
      </c>
      <c r="AJ171" s="342">
        <f t="shared" si="35"/>
        <v>0</v>
      </c>
      <c r="AK171" s="342">
        <f t="shared" si="35"/>
        <v>0</v>
      </c>
      <c r="AL171" s="342">
        <f t="shared" si="35"/>
        <v>0</v>
      </c>
      <c r="AM171" s="342">
        <f t="shared" si="35"/>
        <v>0</v>
      </c>
      <c r="AN171" s="30"/>
    </row>
    <row r="172" spans="2:40" ht="12.75">
      <c r="B172" s="3"/>
      <c r="C172" s="30"/>
      <c r="D172" s="260"/>
      <c r="E172" s="260"/>
      <c r="F172" s="17"/>
      <c r="G172" s="196"/>
      <c r="H172" s="17"/>
      <c r="I172" s="30"/>
      <c r="J172" s="31">
        <f t="shared" si="20"/>
        <v>0</v>
      </c>
      <c r="K172" s="22">
        <f t="shared" si="28"/>
        <v>0</v>
      </c>
      <c r="L172" s="54" t="str">
        <f t="shared" si="29"/>
        <v>-</v>
      </c>
      <c r="M172" s="22">
        <f t="shared" si="30"/>
        <v>0</v>
      </c>
      <c r="N172" s="30"/>
      <c r="O172" s="22">
        <f t="shared" si="36"/>
        <v>0</v>
      </c>
      <c r="P172" s="22">
        <f t="shared" si="36"/>
        <v>0</v>
      </c>
      <c r="Q172" s="22">
        <f t="shared" si="36"/>
        <v>0</v>
      </c>
      <c r="R172" s="22">
        <f t="shared" si="36"/>
        <v>0</v>
      </c>
      <c r="S172" s="22">
        <f t="shared" si="36"/>
        <v>0</v>
      </c>
      <c r="T172" s="22">
        <f t="shared" si="36"/>
        <v>0</v>
      </c>
      <c r="U172" s="22">
        <f t="shared" si="36"/>
        <v>0</v>
      </c>
      <c r="V172" s="22">
        <f t="shared" si="36"/>
        <v>0</v>
      </c>
      <c r="W172" s="22">
        <f t="shared" si="36"/>
        <v>0</v>
      </c>
      <c r="X172" s="22">
        <f t="shared" si="36"/>
        <v>0</v>
      </c>
      <c r="Y172" s="30"/>
      <c r="Z172" s="6"/>
      <c r="AC172" s="30"/>
      <c r="AD172" s="342">
        <f t="shared" si="35"/>
        <v>0</v>
      </c>
      <c r="AE172" s="342">
        <f t="shared" si="35"/>
        <v>0</v>
      </c>
      <c r="AF172" s="342">
        <f t="shared" si="35"/>
        <v>0</v>
      </c>
      <c r="AG172" s="342">
        <f t="shared" si="35"/>
        <v>0</v>
      </c>
      <c r="AH172" s="342">
        <f t="shared" si="35"/>
        <v>0</v>
      </c>
      <c r="AI172" s="342">
        <f t="shared" si="35"/>
        <v>0</v>
      </c>
      <c r="AJ172" s="342">
        <f t="shared" si="35"/>
        <v>0</v>
      </c>
      <c r="AK172" s="342">
        <f t="shared" si="35"/>
        <v>0</v>
      </c>
      <c r="AL172" s="342">
        <f t="shared" si="35"/>
        <v>0</v>
      </c>
      <c r="AM172" s="342">
        <f t="shared" si="35"/>
        <v>0</v>
      </c>
      <c r="AN172" s="30"/>
    </row>
    <row r="173" spans="2:40" ht="12.75">
      <c r="B173" s="3"/>
      <c r="C173" s="30"/>
      <c r="D173" s="260"/>
      <c r="E173" s="260"/>
      <c r="F173" s="17"/>
      <c r="G173" s="196"/>
      <c r="H173" s="17"/>
      <c r="I173" s="30"/>
      <c r="J173" s="31">
        <f t="shared" si="20"/>
        <v>0</v>
      </c>
      <c r="K173" s="22">
        <f t="shared" si="28"/>
        <v>0</v>
      </c>
      <c r="L173" s="54" t="str">
        <f t="shared" si="29"/>
        <v>-</v>
      </c>
      <c r="M173" s="22">
        <f t="shared" si="30"/>
        <v>0</v>
      </c>
      <c r="N173" s="30"/>
      <c r="O173" s="22">
        <f t="shared" si="36"/>
        <v>0</v>
      </c>
      <c r="P173" s="22">
        <f t="shared" si="36"/>
        <v>0</v>
      </c>
      <c r="Q173" s="22">
        <f t="shared" si="36"/>
        <v>0</v>
      </c>
      <c r="R173" s="22">
        <f t="shared" si="36"/>
        <v>0</v>
      </c>
      <c r="S173" s="22">
        <f t="shared" si="36"/>
        <v>0</v>
      </c>
      <c r="T173" s="22">
        <f t="shared" si="36"/>
        <v>0</v>
      </c>
      <c r="U173" s="22">
        <f t="shared" si="36"/>
        <v>0</v>
      </c>
      <c r="V173" s="22">
        <f t="shared" si="36"/>
        <v>0</v>
      </c>
      <c r="W173" s="22">
        <f t="shared" si="36"/>
        <v>0</v>
      </c>
      <c r="X173" s="22">
        <f t="shared" si="36"/>
        <v>0</v>
      </c>
      <c r="Y173" s="30"/>
      <c r="Z173" s="6"/>
      <c r="AC173" s="30"/>
      <c r="AD173" s="342">
        <f t="shared" si="35"/>
        <v>0</v>
      </c>
      <c r="AE173" s="342">
        <f t="shared" si="35"/>
        <v>0</v>
      </c>
      <c r="AF173" s="342">
        <f t="shared" si="35"/>
        <v>0</v>
      </c>
      <c r="AG173" s="342">
        <f t="shared" si="35"/>
        <v>0</v>
      </c>
      <c r="AH173" s="342">
        <f t="shared" si="35"/>
        <v>0</v>
      </c>
      <c r="AI173" s="342">
        <f t="shared" si="35"/>
        <v>0</v>
      </c>
      <c r="AJ173" s="342">
        <f t="shared" si="35"/>
        <v>0</v>
      </c>
      <c r="AK173" s="342">
        <f t="shared" si="35"/>
        <v>0</v>
      </c>
      <c r="AL173" s="342">
        <f t="shared" si="35"/>
        <v>0</v>
      </c>
      <c r="AM173" s="342">
        <f t="shared" si="35"/>
        <v>0</v>
      </c>
      <c r="AN173" s="30"/>
    </row>
    <row r="174" spans="2:40" ht="12.75">
      <c r="B174" s="3"/>
      <c r="C174" s="30"/>
      <c r="D174" s="260"/>
      <c r="E174" s="260"/>
      <c r="F174" s="17"/>
      <c r="G174" s="196"/>
      <c r="H174" s="17"/>
      <c r="I174" s="30"/>
      <c r="J174" s="31">
        <f t="shared" si="20"/>
        <v>0</v>
      </c>
      <c r="K174" s="22">
        <f t="shared" si="28"/>
        <v>0</v>
      </c>
      <c r="L174" s="54" t="str">
        <f t="shared" si="29"/>
        <v>-</v>
      </c>
      <c r="M174" s="22">
        <f t="shared" si="30"/>
        <v>0</v>
      </c>
      <c r="N174" s="30"/>
      <c r="O174" s="22">
        <f t="shared" si="36"/>
        <v>0</v>
      </c>
      <c r="P174" s="22">
        <f t="shared" si="36"/>
        <v>0</v>
      </c>
      <c r="Q174" s="22">
        <f t="shared" si="36"/>
        <v>0</v>
      </c>
      <c r="R174" s="22">
        <f t="shared" si="36"/>
        <v>0</v>
      </c>
      <c r="S174" s="22">
        <f t="shared" si="36"/>
        <v>0</v>
      </c>
      <c r="T174" s="22">
        <f t="shared" si="36"/>
        <v>0</v>
      </c>
      <c r="U174" s="22">
        <f t="shared" si="36"/>
        <v>0</v>
      </c>
      <c r="V174" s="22">
        <f t="shared" si="36"/>
        <v>0</v>
      </c>
      <c r="W174" s="22">
        <f t="shared" si="36"/>
        <v>0</v>
      </c>
      <c r="X174" s="22">
        <f t="shared" si="36"/>
        <v>0</v>
      </c>
      <c r="Y174" s="30"/>
      <c r="Z174" s="6"/>
      <c r="AC174" s="30"/>
      <c r="AD174" s="342">
        <f t="shared" si="35"/>
        <v>0</v>
      </c>
      <c r="AE174" s="342">
        <f t="shared" si="35"/>
        <v>0</v>
      </c>
      <c r="AF174" s="342">
        <f t="shared" si="35"/>
        <v>0</v>
      </c>
      <c r="AG174" s="342">
        <f t="shared" si="35"/>
        <v>0</v>
      </c>
      <c r="AH174" s="342">
        <f t="shared" si="35"/>
        <v>0</v>
      </c>
      <c r="AI174" s="342">
        <f t="shared" si="35"/>
        <v>0</v>
      </c>
      <c r="AJ174" s="342">
        <f t="shared" si="35"/>
        <v>0</v>
      </c>
      <c r="AK174" s="342">
        <f t="shared" si="35"/>
        <v>0</v>
      </c>
      <c r="AL174" s="342">
        <f t="shared" si="35"/>
        <v>0</v>
      </c>
      <c r="AM174" s="342">
        <f t="shared" si="35"/>
        <v>0</v>
      </c>
      <c r="AN174" s="30"/>
    </row>
    <row r="175" spans="2:40" ht="12.75">
      <c r="B175" s="3"/>
      <c r="C175" s="30"/>
      <c r="D175" s="260"/>
      <c r="E175" s="260"/>
      <c r="F175" s="17"/>
      <c r="G175" s="196"/>
      <c r="H175" s="17"/>
      <c r="I175" s="30"/>
      <c r="J175" s="31">
        <f t="shared" si="20"/>
        <v>0</v>
      </c>
      <c r="K175" s="22">
        <f t="shared" si="28"/>
        <v>0</v>
      </c>
      <c r="L175" s="54" t="str">
        <f t="shared" si="29"/>
        <v>-</v>
      </c>
      <c r="M175" s="22">
        <f t="shared" si="30"/>
        <v>0</v>
      </c>
      <c r="N175" s="30"/>
      <c r="O175" s="22">
        <f t="shared" si="36"/>
        <v>0</v>
      </c>
      <c r="P175" s="22">
        <f t="shared" si="36"/>
        <v>0</v>
      </c>
      <c r="Q175" s="22">
        <f t="shared" si="36"/>
        <v>0</v>
      </c>
      <c r="R175" s="22">
        <f t="shared" si="36"/>
        <v>0</v>
      </c>
      <c r="S175" s="22">
        <f t="shared" si="36"/>
        <v>0</v>
      </c>
      <c r="T175" s="22">
        <f t="shared" si="36"/>
        <v>0</v>
      </c>
      <c r="U175" s="22">
        <f t="shared" si="36"/>
        <v>0</v>
      </c>
      <c r="V175" s="22">
        <f t="shared" si="36"/>
        <v>0</v>
      </c>
      <c r="W175" s="22">
        <f t="shared" si="36"/>
        <v>0</v>
      </c>
      <c r="X175" s="22">
        <f t="shared" si="36"/>
        <v>0</v>
      </c>
      <c r="Y175" s="30"/>
      <c r="Z175" s="6"/>
      <c r="AC175" s="30"/>
      <c r="AD175" s="342">
        <f t="shared" si="35"/>
        <v>0</v>
      </c>
      <c r="AE175" s="342">
        <f t="shared" si="35"/>
        <v>0</v>
      </c>
      <c r="AF175" s="342">
        <f t="shared" si="35"/>
        <v>0</v>
      </c>
      <c r="AG175" s="342">
        <f t="shared" si="35"/>
        <v>0</v>
      </c>
      <c r="AH175" s="342">
        <f t="shared" si="35"/>
        <v>0</v>
      </c>
      <c r="AI175" s="342">
        <f t="shared" si="35"/>
        <v>0</v>
      </c>
      <c r="AJ175" s="342">
        <f t="shared" si="35"/>
        <v>0</v>
      </c>
      <c r="AK175" s="342">
        <f t="shared" si="35"/>
        <v>0</v>
      </c>
      <c r="AL175" s="342">
        <f t="shared" si="35"/>
        <v>0</v>
      </c>
      <c r="AM175" s="342">
        <f t="shared" si="35"/>
        <v>0</v>
      </c>
      <c r="AN175" s="30"/>
    </row>
    <row r="176" spans="2:40" ht="12.75">
      <c r="B176" s="3"/>
      <c r="C176" s="30"/>
      <c r="D176" s="260"/>
      <c r="E176" s="260"/>
      <c r="F176" s="17"/>
      <c r="G176" s="196"/>
      <c r="H176" s="17"/>
      <c r="I176" s="30"/>
      <c r="J176" s="31">
        <f t="shared" si="20"/>
        <v>0</v>
      </c>
      <c r="K176" s="22">
        <f t="shared" si="28"/>
        <v>0</v>
      </c>
      <c r="L176" s="54" t="str">
        <f t="shared" si="29"/>
        <v>-</v>
      </c>
      <c r="M176" s="22">
        <f t="shared" si="30"/>
        <v>0</v>
      </c>
      <c r="N176" s="30"/>
      <c r="O176" s="22">
        <f t="shared" si="36"/>
        <v>0</v>
      </c>
      <c r="P176" s="22">
        <f t="shared" si="36"/>
        <v>0</v>
      </c>
      <c r="Q176" s="22">
        <f t="shared" si="36"/>
        <v>0</v>
      </c>
      <c r="R176" s="22">
        <f t="shared" si="36"/>
        <v>0</v>
      </c>
      <c r="S176" s="22">
        <f t="shared" si="36"/>
        <v>0</v>
      </c>
      <c r="T176" s="22">
        <f t="shared" si="36"/>
        <v>0</v>
      </c>
      <c r="U176" s="22">
        <f t="shared" si="36"/>
        <v>0</v>
      </c>
      <c r="V176" s="22">
        <f t="shared" si="36"/>
        <v>0</v>
      </c>
      <c r="W176" s="22">
        <f t="shared" si="36"/>
        <v>0</v>
      </c>
      <c r="X176" s="22">
        <f t="shared" si="36"/>
        <v>0</v>
      </c>
      <c r="Y176" s="30"/>
      <c r="Z176" s="6"/>
      <c r="AC176" s="30"/>
      <c r="AD176" s="342">
        <f t="shared" si="35"/>
        <v>0</v>
      </c>
      <c r="AE176" s="342">
        <f t="shared" si="35"/>
        <v>0</v>
      </c>
      <c r="AF176" s="342">
        <f t="shared" si="35"/>
        <v>0</v>
      </c>
      <c r="AG176" s="342">
        <f t="shared" si="35"/>
        <v>0</v>
      </c>
      <c r="AH176" s="342">
        <f t="shared" si="35"/>
        <v>0</v>
      </c>
      <c r="AI176" s="342">
        <f t="shared" si="35"/>
        <v>0</v>
      </c>
      <c r="AJ176" s="342">
        <f t="shared" si="35"/>
        <v>0</v>
      </c>
      <c r="AK176" s="342">
        <f t="shared" si="35"/>
        <v>0</v>
      </c>
      <c r="AL176" s="342">
        <f t="shared" si="35"/>
        <v>0</v>
      </c>
      <c r="AM176" s="342">
        <f t="shared" si="35"/>
        <v>0</v>
      </c>
      <c r="AN176" s="30"/>
    </row>
    <row r="177" spans="2:40" ht="12.75">
      <c r="B177" s="3"/>
      <c r="C177" s="30"/>
      <c r="D177" s="260"/>
      <c r="E177" s="260"/>
      <c r="F177" s="17"/>
      <c r="G177" s="196"/>
      <c r="H177" s="17"/>
      <c r="I177" s="30"/>
      <c r="J177" s="31">
        <f t="shared" si="20"/>
        <v>0</v>
      </c>
      <c r="K177" s="22">
        <f t="shared" si="28"/>
        <v>0</v>
      </c>
      <c r="L177" s="54" t="str">
        <f t="shared" si="29"/>
        <v>-</v>
      </c>
      <c r="M177" s="22">
        <f t="shared" si="30"/>
        <v>0</v>
      </c>
      <c r="N177" s="30"/>
      <c r="O177" s="22">
        <f t="shared" si="36"/>
        <v>0</v>
      </c>
      <c r="P177" s="22">
        <f t="shared" si="36"/>
        <v>0</v>
      </c>
      <c r="Q177" s="22">
        <f t="shared" si="36"/>
        <v>0</v>
      </c>
      <c r="R177" s="22">
        <f t="shared" si="36"/>
        <v>0</v>
      </c>
      <c r="S177" s="22">
        <f t="shared" si="36"/>
        <v>0</v>
      </c>
      <c r="T177" s="22">
        <f t="shared" si="36"/>
        <v>0</v>
      </c>
      <c r="U177" s="22">
        <f t="shared" si="36"/>
        <v>0</v>
      </c>
      <c r="V177" s="22">
        <f t="shared" si="36"/>
        <v>0</v>
      </c>
      <c r="W177" s="22">
        <f t="shared" si="36"/>
        <v>0</v>
      </c>
      <c r="X177" s="22">
        <f t="shared" si="36"/>
        <v>0</v>
      </c>
      <c r="Y177" s="30"/>
      <c r="Z177" s="6"/>
      <c r="AC177" s="30"/>
      <c r="AD177" s="342">
        <f t="shared" si="35"/>
        <v>0</v>
      </c>
      <c r="AE177" s="342">
        <f t="shared" si="35"/>
        <v>0</v>
      </c>
      <c r="AF177" s="342">
        <f t="shared" si="35"/>
        <v>0</v>
      </c>
      <c r="AG177" s="342">
        <f t="shared" si="35"/>
        <v>0</v>
      </c>
      <c r="AH177" s="342">
        <f t="shared" si="35"/>
        <v>0</v>
      </c>
      <c r="AI177" s="342">
        <f t="shared" si="35"/>
        <v>0</v>
      </c>
      <c r="AJ177" s="342">
        <f t="shared" si="35"/>
        <v>0</v>
      </c>
      <c r="AK177" s="342">
        <f t="shared" si="35"/>
        <v>0</v>
      </c>
      <c r="AL177" s="342">
        <f t="shared" si="35"/>
        <v>0</v>
      </c>
      <c r="AM177" s="342">
        <f t="shared" si="35"/>
        <v>0</v>
      </c>
      <c r="AN177" s="30"/>
    </row>
    <row r="178" spans="2:40" ht="12.75">
      <c r="B178" s="3"/>
      <c r="C178" s="30"/>
      <c r="D178" s="260"/>
      <c r="E178" s="260"/>
      <c r="F178" s="17"/>
      <c r="G178" s="196"/>
      <c r="H178" s="17"/>
      <c r="I178" s="30"/>
      <c r="J178" s="31">
        <f t="shared" si="20"/>
        <v>0</v>
      </c>
      <c r="K178" s="22">
        <f t="shared" si="28"/>
        <v>0</v>
      </c>
      <c r="L178" s="54" t="str">
        <f t="shared" si="29"/>
        <v>-</v>
      </c>
      <c r="M178" s="22">
        <f t="shared" si="30"/>
        <v>0</v>
      </c>
      <c r="N178" s="30"/>
      <c r="O178" s="22">
        <f t="shared" si="36"/>
        <v>0</v>
      </c>
      <c r="P178" s="22">
        <f t="shared" si="36"/>
        <v>0</v>
      </c>
      <c r="Q178" s="22">
        <f t="shared" si="36"/>
        <v>0</v>
      </c>
      <c r="R178" s="22">
        <f t="shared" si="36"/>
        <v>0</v>
      </c>
      <c r="S178" s="22">
        <f t="shared" si="36"/>
        <v>0</v>
      </c>
      <c r="T178" s="22">
        <f t="shared" si="36"/>
        <v>0</v>
      </c>
      <c r="U178" s="22">
        <f t="shared" si="36"/>
        <v>0</v>
      </c>
      <c r="V178" s="22">
        <f t="shared" si="36"/>
        <v>0</v>
      </c>
      <c r="W178" s="22">
        <f t="shared" si="36"/>
        <v>0</v>
      </c>
      <c r="X178" s="22">
        <f t="shared" si="36"/>
        <v>0</v>
      </c>
      <c r="Y178" s="30"/>
      <c r="Z178" s="6"/>
      <c r="AC178" s="30"/>
      <c r="AD178" s="342">
        <f t="shared" si="35"/>
        <v>0</v>
      </c>
      <c r="AE178" s="342">
        <f t="shared" si="35"/>
        <v>0</v>
      </c>
      <c r="AF178" s="342">
        <f t="shared" si="35"/>
        <v>0</v>
      </c>
      <c r="AG178" s="342">
        <f t="shared" si="35"/>
        <v>0</v>
      </c>
      <c r="AH178" s="342">
        <f t="shared" si="35"/>
        <v>0</v>
      </c>
      <c r="AI178" s="342">
        <f t="shared" si="35"/>
        <v>0</v>
      </c>
      <c r="AJ178" s="342">
        <f t="shared" si="35"/>
        <v>0</v>
      </c>
      <c r="AK178" s="342">
        <f t="shared" si="35"/>
        <v>0</v>
      </c>
      <c r="AL178" s="342">
        <f t="shared" si="35"/>
        <v>0</v>
      </c>
      <c r="AM178" s="342">
        <f t="shared" si="35"/>
        <v>0</v>
      </c>
      <c r="AN178" s="30"/>
    </row>
    <row r="179" spans="2:40" ht="12.75">
      <c r="B179" s="3"/>
      <c r="C179" s="30"/>
      <c r="D179" s="260"/>
      <c r="E179" s="260"/>
      <c r="F179" s="17"/>
      <c r="G179" s="196"/>
      <c r="H179" s="17"/>
      <c r="I179" s="30"/>
      <c r="J179" s="31">
        <f>IF(H179="geen",9999999999,H179)</f>
        <v>0</v>
      </c>
      <c r="K179" s="22">
        <f t="shared" si="28"/>
        <v>0</v>
      </c>
      <c r="L179" s="54" t="str">
        <f t="shared" si="29"/>
        <v>-</v>
      </c>
      <c r="M179" s="22">
        <f t="shared" si="30"/>
        <v>0</v>
      </c>
      <c r="N179" s="30"/>
      <c r="O179" s="22">
        <f t="shared" si="36"/>
        <v>0</v>
      </c>
      <c r="P179" s="22">
        <f t="shared" si="36"/>
        <v>0</v>
      </c>
      <c r="Q179" s="22">
        <f t="shared" si="36"/>
        <v>0</v>
      </c>
      <c r="R179" s="22">
        <f t="shared" si="36"/>
        <v>0</v>
      </c>
      <c r="S179" s="22">
        <f t="shared" si="36"/>
        <v>0</v>
      </c>
      <c r="T179" s="22">
        <f t="shared" si="36"/>
        <v>0</v>
      </c>
      <c r="U179" s="22">
        <f t="shared" si="36"/>
        <v>0</v>
      </c>
      <c r="V179" s="22">
        <f t="shared" si="36"/>
        <v>0</v>
      </c>
      <c r="W179" s="22">
        <f t="shared" si="36"/>
        <v>0</v>
      </c>
      <c r="X179" s="22">
        <f t="shared" si="36"/>
        <v>0</v>
      </c>
      <c r="Y179" s="30"/>
      <c r="Z179" s="6"/>
      <c r="AC179" s="30"/>
      <c r="AD179" s="342">
        <f t="shared" si="35"/>
        <v>0</v>
      </c>
      <c r="AE179" s="342">
        <f t="shared" si="35"/>
        <v>0</v>
      </c>
      <c r="AF179" s="342">
        <f t="shared" si="35"/>
        <v>0</v>
      </c>
      <c r="AG179" s="342">
        <f t="shared" si="35"/>
        <v>0</v>
      </c>
      <c r="AH179" s="342">
        <f t="shared" si="35"/>
        <v>0</v>
      </c>
      <c r="AI179" s="342">
        <f t="shared" si="35"/>
        <v>0</v>
      </c>
      <c r="AJ179" s="342">
        <f t="shared" si="35"/>
        <v>0</v>
      </c>
      <c r="AK179" s="342">
        <f t="shared" si="35"/>
        <v>0</v>
      </c>
      <c r="AL179" s="342">
        <f t="shared" si="35"/>
        <v>0</v>
      </c>
      <c r="AM179" s="342">
        <f t="shared" si="35"/>
        <v>0</v>
      </c>
      <c r="AN179" s="30"/>
    </row>
    <row r="180" spans="2:40" ht="12.75">
      <c r="B180" s="3"/>
      <c r="C180" s="30"/>
      <c r="D180" s="260"/>
      <c r="E180" s="260"/>
      <c r="F180" s="17"/>
      <c r="G180" s="196"/>
      <c r="H180" s="17"/>
      <c r="I180" s="30"/>
      <c r="J180" s="31">
        <f>IF(H180="geen",9999999999,H180)</f>
        <v>0</v>
      </c>
      <c r="K180" s="22">
        <f t="shared" si="28"/>
        <v>0</v>
      </c>
      <c r="L180" s="54" t="str">
        <f t="shared" si="29"/>
        <v>-</v>
      </c>
      <c r="M180" s="22">
        <f t="shared" si="30"/>
        <v>0</v>
      </c>
      <c r="N180" s="30"/>
      <c r="O180" s="22">
        <f t="shared" si="36"/>
        <v>0</v>
      </c>
      <c r="P180" s="22">
        <f t="shared" si="36"/>
        <v>0</v>
      </c>
      <c r="Q180" s="22">
        <f t="shared" si="36"/>
        <v>0</v>
      </c>
      <c r="R180" s="22">
        <f t="shared" si="36"/>
        <v>0</v>
      </c>
      <c r="S180" s="22">
        <f t="shared" si="36"/>
        <v>0</v>
      </c>
      <c r="T180" s="22">
        <f t="shared" si="36"/>
        <v>0</v>
      </c>
      <c r="U180" s="22">
        <f t="shared" si="36"/>
        <v>0</v>
      </c>
      <c r="V180" s="22">
        <f t="shared" si="36"/>
        <v>0</v>
      </c>
      <c r="W180" s="22">
        <f t="shared" si="36"/>
        <v>0</v>
      </c>
      <c r="X180" s="22">
        <f t="shared" si="36"/>
        <v>0</v>
      </c>
      <c r="Y180" s="30"/>
      <c r="Z180" s="6"/>
      <c r="AC180" s="30"/>
      <c r="AD180" s="342">
        <f t="shared" si="35"/>
        <v>0</v>
      </c>
      <c r="AE180" s="342">
        <f t="shared" si="35"/>
        <v>0</v>
      </c>
      <c r="AF180" s="342">
        <f t="shared" si="35"/>
        <v>0</v>
      </c>
      <c r="AG180" s="342">
        <f t="shared" si="35"/>
        <v>0</v>
      </c>
      <c r="AH180" s="342">
        <f t="shared" si="35"/>
        <v>0</v>
      </c>
      <c r="AI180" s="342">
        <f t="shared" si="35"/>
        <v>0</v>
      </c>
      <c r="AJ180" s="342">
        <f t="shared" si="35"/>
        <v>0</v>
      </c>
      <c r="AK180" s="342">
        <f t="shared" si="35"/>
        <v>0</v>
      </c>
      <c r="AL180" s="342">
        <f t="shared" si="35"/>
        <v>0</v>
      </c>
      <c r="AM180" s="342">
        <f t="shared" si="35"/>
        <v>0</v>
      </c>
      <c r="AN180" s="30"/>
    </row>
    <row r="181" spans="2:40" ht="12.75" collapsed="1">
      <c r="B181" s="3"/>
      <c r="C181" s="30"/>
      <c r="D181" s="30"/>
      <c r="E181" s="30"/>
      <c r="F181" s="30"/>
      <c r="G181" s="30"/>
      <c r="H181" s="30"/>
      <c r="I181" s="30"/>
      <c r="J181" s="30"/>
      <c r="K181" s="30"/>
      <c r="L181" s="30"/>
      <c r="M181" s="62">
        <f>SUM(M13:M180)</f>
        <v>0</v>
      </c>
      <c r="N181" s="30"/>
      <c r="O181" s="62">
        <f aca="true" t="shared" si="37" ref="O181:X181">SUM(O13:O180)</f>
        <v>0</v>
      </c>
      <c r="P181" s="62">
        <f t="shared" si="37"/>
        <v>0</v>
      </c>
      <c r="Q181" s="62">
        <f t="shared" si="37"/>
        <v>0</v>
      </c>
      <c r="R181" s="62">
        <f t="shared" si="37"/>
        <v>0</v>
      </c>
      <c r="S181" s="62">
        <f t="shared" si="37"/>
        <v>0</v>
      </c>
      <c r="T181" s="62">
        <f t="shared" si="37"/>
        <v>0</v>
      </c>
      <c r="U181" s="62">
        <f t="shared" si="37"/>
        <v>0</v>
      </c>
      <c r="V181" s="62">
        <f t="shared" si="37"/>
        <v>0</v>
      </c>
      <c r="W181" s="62">
        <f t="shared" si="37"/>
        <v>0</v>
      </c>
      <c r="X181" s="62">
        <f t="shared" si="37"/>
        <v>0</v>
      </c>
      <c r="Y181" s="30"/>
      <c r="Z181" s="6"/>
      <c r="AC181" s="30"/>
      <c r="AD181" s="62">
        <f aca="true" t="shared" si="38" ref="AD181:AM181">SUM(AD13:AD180)</f>
        <v>0</v>
      </c>
      <c r="AE181" s="62">
        <f t="shared" si="38"/>
        <v>0</v>
      </c>
      <c r="AF181" s="62">
        <f t="shared" si="38"/>
        <v>0</v>
      </c>
      <c r="AG181" s="62">
        <f t="shared" si="38"/>
        <v>0</v>
      </c>
      <c r="AH181" s="62">
        <f t="shared" si="38"/>
        <v>0</v>
      </c>
      <c r="AI181" s="62">
        <f t="shared" si="38"/>
        <v>0</v>
      </c>
      <c r="AJ181" s="62">
        <f t="shared" si="38"/>
        <v>0</v>
      </c>
      <c r="AK181" s="62">
        <f t="shared" si="38"/>
        <v>0</v>
      </c>
      <c r="AL181" s="62">
        <f t="shared" si="38"/>
        <v>0</v>
      </c>
      <c r="AM181" s="62">
        <f t="shared" si="38"/>
        <v>0</v>
      </c>
      <c r="AN181" s="30"/>
    </row>
    <row r="182" spans="2:40" ht="12.75">
      <c r="B182" s="3"/>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6"/>
      <c r="AC182" s="30"/>
      <c r="AD182" s="45"/>
      <c r="AE182" s="30"/>
      <c r="AF182" s="30"/>
      <c r="AG182" s="30"/>
      <c r="AH182" s="30"/>
      <c r="AI182" s="30"/>
      <c r="AJ182" s="30"/>
      <c r="AK182" s="30"/>
      <c r="AL182" s="30"/>
      <c r="AM182" s="30"/>
      <c r="AN182" s="30"/>
    </row>
    <row r="183" spans="2:26" ht="13.5" thickBot="1">
      <c r="B183" s="12"/>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4"/>
    </row>
  </sheetData>
  <sheetProtection password="DE55" sheet="1" objects="1" scenarios="1"/>
  <dataValidations count="2">
    <dataValidation type="list" allowBlank="1" showInputMessage="1" showErrorMessage="1" sqref="H13:H180">
      <formula1>"geen,1,2,3,4,5,6,7,8,9,10,11,12,13,14,15,16,17,18,19,20,21,22,23,24,25,26,27,28,29,30,31,32,33,34,35,36,37,38,39,40,41,42,43,44,45,46,47,48,49,50"</formula1>
    </dataValidation>
    <dataValidation type="list" allowBlank="1" showInputMessage="1" showErrorMessage="1" sqref="D13:D180">
      <formula1>"gebouwen en terreinen, inventaris en apparatuur, leermiddelen PO, overige materiële vaste activa,meubilair,ICT"</formula1>
    </dataValidation>
  </dataValidations>
  <printOptions/>
  <pageMargins left="0.75" right="0.75" top="1" bottom="1" header="0.5" footer="0.5"/>
  <pageSetup horizontalDpi="600" verticalDpi="600" orientation="landscape" paperSize="9" scale="40" r:id="rId2"/>
  <headerFooter alignWithMargins="0">
    <oddHeader>&amp;L&amp;"Arial,Vet"&amp;F&amp;R&amp;"Arial,Vet"&amp;A</oddHeader>
    <oddFooter>&amp;L&amp;"Arial,Vet"keizer / goedhart&amp;C&amp;"Arial,Vet"&amp;D&amp;R&amp;"Arial,Vet"pagina &amp;P</oddFooter>
  </headerFooter>
  <colBreaks count="1" manualBreakCount="1">
    <brk id="26" min="1" max="182" man="1"/>
  </colBreaks>
  <drawing r:id="rId1"/>
</worksheet>
</file>

<file path=xl/worksheets/sheet11.xml><?xml version="1.0" encoding="utf-8"?>
<worksheet xmlns="http://schemas.openxmlformats.org/spreadsheetml/2006/main" xmlns:r="http://schemas.openxmlformats.org/officeDocument/2006/relationships">
  <dimension ref="B2:Q72"/>
  <sheetViews>
    <sheetView zoomScale="85" zoomScaleNormal="85" workbookViewId="0" topLeftCell="A1">
      <pane ySplit="9" topLeftCell="BM10" activePane="bottomLeft" state="frozen"/>
      <selection pane="topLeft" activeCell="I5" sqref="I5"/>
      <selection pane="bottomLeft" activeCell="B2" sqref="B2"/>
    </sheetView>
  </sheetViews>
  <sheetFormatPr defaultColWidth="9.140625" defaultRowHeight="12" customHeight="1"/>
  <cols>
    <col min="1" max="1" width="5.7109375" style="5" customWidth="1"/>
    <col min="2" max="3" width="2.7109375" style="5" customWidth="1"/>
    <col min="4" max="4" width="45.7109375" style="5" customWidth="1"/>
    <col min="5" max="5" width="2.7109375" style="5" customWidth="1"/>
    <col min="6" max="8" width="16.8515625" style="5" customWidth="1"/>
    <col min="9" max="9" width="16.8515625" style="16" customWidth="1"/>
    <col min="10" max="15" width="16.8515625" style="5" customWidth="1"/>
    <col min="16" max="17" width="2.7109375" style="5" customWidth="1"/>
    <col min="18" max="16384" width="9.140625" style="5" customWidth="1"/>
  </cols>
  <sheetData>
    <row r="1" ht="12" customHeight="1" thickBot="1"/>
    <row r="2" spans="2:17" ht="12" customHeight="1">
      <c r="B2" s="15"/>
      <c r="C2" s="1"/>
      <c r="D2" s="1"/>
      <c r="E2" s="1"/>
      <c r="F2" s="1"/>
      <c r="G2" s="1"/>
      <c r="H2" s="1"/>
      <c r="I2" s="140"/>
      <c r="J2" s="1"/>
      <c r="K2" s="1"/>
      <c r="L2" s="1"/>
      <c r="M2" s="1"/>
      <c r="N2" s="1"/>
      <c r="O2" s="1"/>
      <c r="P2" s="1"/>
      <c r="Q2" s="2"/>
    </row>
    <row r="3" spans="2:17" ht="12" customHeight="1">
      <c r="B3" s="3"/>
      <c r="Q3" s="6"/>
    </row>
    <row r="4" spans="2:17" s="72" customFormat="1" ht="17.25" customHeight="1">
      <c r="B4" s="20"/>
      <c r="C4" s="85" t="s">
        <v>621</v>
      </c>
      <c r="D4" s="85"/>
      <c r="Q4" s="138"/>
    </row>
    <row r="5" spans="2:17" ht="12" customHeight="1">
      <c r="B5" s="141"/>
      <c r="C5" s="7"/>
      <c r="D5" s="50"/>
      <c r="I5" s="5"/>
      <c r="Q5" s="6"/>
    </row>
    <row r="6" spans="2:17" ht="12" customHeight="1">
      <c r="B6" s="141"/>
      <c r="C6" s="7"/>
      <c r="D6" s="38"/>
      <c r="G6" s="8"/>
      <c r="I6" s="5"/>
      <c r="Q6" s="6"/>
    </row>
    <row r="7" spans="2:17" ht="12" customHeight="1">
      <c r="B7" s="141"/>
      <c r="C7" s="7"/>
      <c r="D7" s="38"/>
      <c r="G7" s="8"/>
      <c r="I7" s="5"/>
      <c r="Q7" s="6"/>
    </row>
    <row r="8" spans="2:17" ht="12" customHeight="1">
      <c r="B8" s="9"/>
      <c r="C8" s="4"/>
      <c r="D8" s="41"/>
      <c r="F8" s="19">
        <f>tab!G13</f>
        <v>2007</v>
      </c>
      <c r="G8" s="19">
        <f aca="true" t="shared" si="0" ref="G8:O8">F8+1</f>
        <v>2008</v>
      </c>
      <c r="H8" s="19">
        <f t="shared" si="0"/>
        <v>2009</v>
      </c>
      <c r="I8" s="19">
        <f t="shared" si="0"/>
        <v>2010</v>
      </c>
      <c r="J8" s="19">
        <f t="shared" si="0"/>
        <v>2011</v>
      </c>
      <c r="K8" s="19">
        <f t="shared" si="0"/>
        <v>2012</v>
      </c>
      <c r="L8" s="19">
        <f t="shared" si="0"/>
        <v>2013</v>
      </c>
      <c r="M8" s="19">
        <f t="shared" si="0"/>
        <v>2014</v>
      </c>
      <c r="N8" s="19">
        <f t="shared" si="0"/>
        <v>2015</v>
      </c>
      <c r="O8" s="19">
        <f t="shared" si="0"/>
        <v>2016</v>
      </c>
      <c r="Q8" s="6"/>
    </row>
    <row r="9" spans="2:17" ht="12" customHeight="1">
      <c r="B9" s="141"/>
      <c r="C9" s="7"/>
      <c r="D9" s="38"/>
      <c r="I9" s="5"/>
      <c r="Q9" s="6"/>
    </row>
    <row r="10" spans="2:17" ht="12" customHeight="1">
      <c r="B10" s="141"/>
      <c r="C10" s="7"/>
      <c r="D10" s="38"/>
      <c r="I10" s="5"/>
      <c r="Q10" s="6"/>
    </row>
    <row r="11" spans="2:17" ht="12" customHeight="1">
      <c r="B11" s="141"/>
      <c r="C11" s="28"/>
      <c r="D11" s="46"/>
      <c r="E11" s="30"/>
      <c r="F11" s="30"/>
      <c r="G11" s="30"/>
      <c r="H11" s="30"/>
      <c r="I11" s="30"/>
      <c r="J11" s="30"/>
      <c r="K11" s="30"/>
      <c r="L11" s="30"/>
      <c r="M11" s="30"/>
      <c r="N11" s="30"/>
      <c r="O11" s="30"/>
      <c r="P11" s="30"/>
      <c r="Q11" s="6"/>
    </row>
    <row r="12" spans="2:17" ht="12" customHeight="1">
      <c r="B12" s="141"/>
      <c r="C12" s="28"/>
      <c r="D12" s="25" t="s">
        <v>604</v>
      </c>
      <c r="E12" s="30"/>
      <c r="F12" s="46"/>
      <c r="G12" s="46"/>
      <c r="H12" s="30"/>
      <c r="I12" s="30"/>
      <c r="J12" s="30"/>
      <c r="K12" s="30"/>
      <c r="L12" s="30"/>
      <c r="M12" s="30"/>
      <c r="N12" s="30"/>
      <c r="O12" s="30"/>
      <c r="P12" s="30"/>
      <c r="Q12" s="6"/>
    </row>
    <row r="13" spans="2:17" ht="12" customHeight="1">
      <c r="B13" s="141"/>
      <c r="C13" s="28"/>
      <c r="D13" s="25"/>
      <c r="E13" s="30"/>
      <c r="F13" s="46"/>
      <c r="G13" s="46"/>
      <c r="H13" s="30"/>
      <c r="I13" s="30"/>
      <c r="J13" s="30"/>
      <c r="K13" s="30"/>
      <c r="L13" s="30"/>
      <c r="M13" s="30"/>
      <c r="N13" s="30"/>
      <c r="O13" s="30"/>
      <c r="P13" s="30"/>
      <c r="Q13" s="6"/>
    </row>
    <row r="14" spans="2:17" ht="12" customHeight="1">
      <c r="B14" s="141"/>
      <c r="C14" s="28"/>
      <c r="D14" s="24" t="s">
        <v>101</v>
      </c>
      <c r="E14" s="30"/>
      <c r="F14" s="196">
        <v>0</v>
      </c>
      <c r="G14" s="210">
        <f aca="true" t="shared" si="1" ref="G14:O14">F63</f>
        <v>0</v>
      </c>
      <c r="H14" s="22">
        <f t="shared" si="1"/>
        <v>0</v>
      </c>
      <c r="I14" s="22">
        <f t="shared" si="1"/>
        <v>0</v>
      </c>
      <c r="J14" s="22">
        <f t="shared" si="1"/>
        <v>0</v>
      </c>
      <c r="K14" s="22">
        <f t="shared" si="1"/>
        <v>0</v>
      </c>
      <c r="L14" s="22">
        <f t="shared" si="1"/>
        <v>0</v>
      </c>
      <c r="M14" s="22">
        <f t="shared" si="1"/>
        <v>0</v>
      </c>
      <c r="N14" s="22">
        <f t="shared" si="1"/>
        <v>0</v>
      </c>
      <c r="O14" s="22">
        <f t="shared" si="1"/>
        <v>0</v>
      </c>
      <c r="P14" s="30"/>
      <c r="Q14" s="6"/>
    </row>
    <row r="15" spans="2:17" ht="12" customHeight="1">
      <c r="B15" s="141"/>
      <c r="C15" s="28"/>
      <c r="D15" s="24" t="s">
        <v>102</v>
      </c>
      <c r="E15" s="30"/>
      <c r="F15" s="422">
        <v>0</v>
      </c>
      <c r="G15" s="210">
        <f aca="true" t="shared" si="2" ref="G15:O19">F64</f>
        <v>0</v>
      </c>
      <c r="H15" s="22">
        <f t="shared" si="2"/>
        <v>0</v>
      </c>
      <c r="I15" s="22">
        <f t="shared" si="2"/>
        <v>0</v>
      </c>
      <c r="J15" s="22">
        <f t="shared" si="2"/>
        <v>0</v>
      </c>
      <c r="K15" s="22">
        <f t="shared" si="2"/>
        <v>0</v>
      </c>
      <c r="L15" s="22">
        <f t="shared" si="2"/>
        <v>0</v>
      </c>
      <c r="M15" s="22">
        <f t="shared" si="2"/>
        <v>0</v>
      </c>
      <c r="N15" s="22">
        <f t="shared" si="2"/>
        <v>0</v>
      </c>
      <c r="O15" s="22">
        <f t="shared" si="2"/>
        <v>0</v>
      </c>
      <c r="P15" s="30"/>
      <c r="Q15" s="6"/>
    </row>
    <row r="16" spans="2:17" ht="12" customHeight="1">
      <c r="B16" s="141"/>
      <c r="C16" s="28"/>
      <c r="D16" s="424" t="s">
        <v>517</v>
      </c>
      <c r="E16" s="30"/>
      <c r="F16" s="422">
        <v>0</v>
      </c>
      <c r="G16" s="210">
        <f t="shared" si="2"/>
        <v>0</v>
      </c>
      <c r="H16" s="22">
        <f t="shared" si="2"/>
        <v>0</v>
      </c>
      <c r="I16" s="22">
        <f t="shared" si="2"/>
        <v>0</v>
      </c>
      <c r="J16" s="22">
        <f t="shared" si="2"/>
        <v>0</v>
      </c>
      <c r="K16" s="22">
        <f t="shared" si="2"/>
        <v>0</v>
      </c>
      <c r="L16" s="22">
        <f t="shared" si="2"/>
        <v>0</v>
      </c>
      <c r="M16" s="22">
        <f t="shared" si="2"/>
        <v>0</v>
      </c>
      <c r="N16" s="22">
        <f t="shared" si="2"/>
        <v>0</v>
      </c>
      <c r="O16" s="22">
        <f t="shared" si="2"/>
        <v>0</v>
      </c>
      <c r="P16" s="30"/>
      <c r="Q16" s="6"/>
    </row>
    <row r="17" spans="2:17" ht="12" customHeight="1">
      <c r="B17" s="141"/>
      <c r="C17" s="28"/>
      <c r="D17" s="424" t="s">
        <v>518</v>
      </c>
      <c r="E17" s="30"/>
      <c r="F17" s="422">
        <v>0</v>
      </c>
      <c r="G17" s="210">
        <f t="shared" si="2"/>
        <v>0</v>
      </c>
      <c r="H17" s="22">
        <f t="shared" si="2"/>
        <v>0</v>
      </c>
      <c r="I17" s="22">
        <f t="shared" si="2"/>
        <v>0</v>
      </c>
      <c r="J17" s="22">
        <f t="shared" si="2"/>
        <v>0</v>
      </c>
      <c r="K17" s="22">
        <f t="shared" si="2"/>
        <v>0</v>
      </c>
      <c r="L17" s="22">
        <f t="shared" si="2"/>
        <v>0</v>
      </c>
      <c r="M17" s="22">
        <f t="shared" si="2"/>
        <v>0</v>
      </c>
      <c r="N17" s="22">
        <f t="shared" si="2"/>
        <v>0</v>
      </c>
      <c r="O17" s="22">
        <f t="shared" si="2"/>
        <v>0</v>
      </c>
      <c r="P17" s="30"/>
      <c r="Q17" s="6"/>
    </row>
    <row r="18" spans="2:17" ht="12" customHeight="1">
      <c r="B18" s="141"/>
      <c r="C18" s="28"/>
      <c r="D18" s="24" t="s">
        <v>110</v>
      </c>
      <c r="E18" s="30"/>
      <c r="F18" s="422">
        <v>0</v>
      </c>
      <c r="G18" s="210">
        <f t="shared" si="2"/>
        <v>0</v>
      </c>
      <c r="H18" s="22">
        <f t="shared" si="2"/>
        <v>0</v>
      </c>
      <c r="I18" s="22">
        <f t="shared" si="2"/>
        <v>0</v>
      </c>
      <c r="J18" s="22">
        <f t="shared" si="2"/>
        <v>0</v>
      </c>
      <c r="K18" s="22">
        <f t="shared" si="2"/>
        <v>0</v>
      </c>
      <c r="L18" s="22">
        <f t="shared" si="2"/>
        <v>0</v>
      </c>
      <c r="M18" s="22">
        <f t="shared" si="2"/>
        <v>0</v>
      </c>
      <c r="N18" s="22">
        <f t="shared" si="2"/>
        <v>0</v>
      </c>
      <c r="O18" s="22">
        <f t="shared" si="2"/>
        <v>0</v>
      </c>
      <c r="P18" s="30"/>
      <c r="Q18" s="6"/>
    </row>
    <row r="19" spans="2:17" ht="12" customHeight="1">
      <c r="B19" s="141"/>
      <c r="C19" s="28"/>
      <c r="D19" s="24" t="s">
        <v>103</v>
      </c>
      <c r="E19" s="30"/>
      <c r="F19" s="422">
        <v>0</v>
      </c>
      <c r="G19" s="210">
        <f t="shared" si="2"/>
        <v>0</v>
      </c>
      <c r="H19" s="22">
        <f t="shared" si="2"/>
        <v>0</v>
      </c>
      <c r="I19" s="22">
        <f t="shared" si="2"/>
        <v>0</v>
      </c>
      <c r="J19" s="22">
        <f t="shared" si="2"/>
        <v>0</v>
      </c>
      <c r="K19" s="22">
        <f t="shared" si="2"/>
        <v>0</v>
      </c>
      <c r="L19" s="22">
        <f t="shared" si="2"/>
        <v>0</v>
      </c>
      <c r="M19" s="22">
        <f t="shared" si="2"/>
        <v>0</v>
      </c>
      <c r="N19" s="22">
        <f t="shared" si="2"/>
        <v>0</v>
      </c>
      <c r="O19" s="22">
        <f t="shared" si="2"/>
        <v>0</v>
      </c>
      <c r="P19" s="30"/>
      <c r="Q19" s="6"/>
    </row>
    <row r="20" spans="2:17" ht="12" customHeight="1">
      <c r="B20" s="141"/>
      <c r="C20" s="28"/>
      <c r="D20" s="46" t="s">
        <v>113</v>
      </c>
      <c r="E20" s="30"/>
      <c r="F20" s="21">
        <f aca="true" t="shared" si="3" ref="F20:O20">SUM(F14:F19)</f>
        <v>0</v>
      </c>
      <c r="G20" s="21">
        <f t="shared" si="3"/>
        <v>0</v>
      </c>
      <c r="H20" s="21">
        <f t="shared" si="3"/>
        <v>0</v>
      </c>
      <c r="I20" s="21">
        <f t="shared" si="3"/>
        <v>0</v>
      </c>
      <c r="J20" s="21">
        <f t="shared" si="3"/>
        <v>0</v>
      </c>
      <c r="K20" s="21">
        <f t="shared" si="3"/>
        <v>0</v>
      </c>
      <c r="L20" s="21">
        <f t="shared" si="3"/>
        <v>0</v>
      </c>
      <c r="M20" s="21">
        <f t="shared" si="3"/>
        <v>0</v>
      </c>
      <c r="N20" s="21">
        <f t="shared" si="3"/>
        <v>0</v>
      </c>
      <c r="O20" s="21">
        <f t="shared" si="3"/>
        <v>0</v>
      </c>
      <c r="P20" s="30"/>
      <c r="Q20" s="6"/>
    </row>
    <row r="21" spans="2:17" ht="12" customHeight="1">
      <c r="B21" s="141"/>
      <c r="C21" s="28"/>
      <c r="D21" s="24"/>
      <c r="E21" s="30"/>
      <c r="F21" s="30"/>
      <c r="G21" s="30"/>
      <c r="H21" s="30"/>
      <c r="I21" s="30"/>
      <c r="J21" s="30"/>
      <c r="K21" s="211"/>
      <c r="L21" s="211"/>
      <c r="M21" s="211"/>
      <c r="N21" s="211"/>
      <c r="O21" s="211"/>
      <c r="P21" s="30"/>
      <c r="Q21" s="6"/>
    </row>
    <row r="22" spans="2:17" ht="12" customHeight="1">
      <c r="B22" s="141"/>
      <c r="C22" s="7"/>
      <c r="D22" s="38"/>
      <c r="I22" s="5"/>
      <c r="Q22" s="6"/>
    </row>
    <row r="23" spans="2:17" ht="12" customHeight="1">
      <c r="B23" s="141"/>
      <c r="C23" s="28"/>
      <c r="D23" s="46"/>
      <c r="E23" s="30"/>
      <c r="F23" s="30"/>
      <c r="G23" s="30"/>
      <c r="H23" s="30"/>
      <c r="I23" s="30"/>
      <c r="J23" s="30"/>
      <c r="K23" s="30"/>
      <c r="L23" s="30"/>
      <c r="M23" s="30"/>
      <c r="N23" s="30"/>
      <c r="O23" s="30"/>
      <c r="P23" s="30"/>
      <c r="Q23" s="6"/>
    </row>
    <row r="24" spans="2:17" ht="12" customHeight="1">
      <c r="B24" s="141"/>
      <c r="C24" s="28"/>
      <c r="D24" s="25" t="s">
        <v>145</v>
      </c>
      <c r="E24" s="30"/>
      <c r="F24" s="46"/>
      <c r="G24" s="46"/>
      <c r="H24" s="30"/>
      <c r="I24" s="30"/>
      <c r="J24" s="30"/>
      <c r="K24" s="30"/>
      <c r="L24" s="30"/>
      <c r="M24" s="30"/>
      <c r="N24" s="30"/>
      <c r="O24" s="30"/>
      <c r="P24" s="30"/>
      <c r="Q24" s="6"/>
    </row>
    <row r="25" spans="2:17" ht="12" customHeight="1">
      <c r="B25" s="141"/>
      <c r="C25" s="28"/>
      <c r="D25" s="25"/>
      <c r="E25" s="30"/>
      <c r="F25" s="46"/>
      <c r="G25" s="46"/>
      <c r="H25" s="30"/>
      <c r="I25" s="30"/>
      <c r="J25" s="30"/>
      <c r="K25" s="30"/>
      <c r="L25" s="30"/>
      <c r="M25" s="30"/>
      <c r="N25" s="30"/>
      <c r="O25" s="30"/>
      <c r="P25" s="30"/>
      <c r="Q25" s="6"/>
    </row>
    <row r="26" spans="2:17" ht="12" customHeight="1">
      <c r="B26" s="141"/>
      <c r="C26" s="28"/>
      <c r="D26" s="24" t="s">
        <v>101</v>
      </c>
      <c r="E26" s="30"/>
      <c r="F26" s="22">
        <f>(SUMIF(mip!$D13:$D180,"gebouwen en terreinen",mip!AD13:AD180))</f>
        <v>0</v>
      </c>
      <c r="G26" s="22">
        <f>(SUMIF(mip!$D13:$D180,"gebouwen en terreinen",mip!AE13:AE180))</f>
        <v>0</v>
      </c>
      <c r="H26" s="22">
        <f>(SUMIF(mip!$D13:$D180,"gebouwen en terreinen",mip!AF13:AF180))</f>
        <v>0</v>
      </c>
      <c r="I26" s="22">
        <f>(SUMIF(mip!$D13:$D180,"gebouwen en terreinen",mip!AG13:AG180))</f>
        <v>0</v>
      </c>
      <c r="J26" s="22">
        <f>(SUMIF(mip!$D13:$D180,"gebouwen en terreinen",mip!AH13:AH180))</f>
        <v>0</v>
      </c>
      <c r="K26" s="22">
        <f>(SUMIF(mip!$D13:$D180,"gebouwen en terreinen",mip!AI13:AI180))</f>
        <v>0</v>
      </c>
      <c r="L26" s="22">
        <f>(SUMIF(mip!$D13:$D180,"gebouwen en terreinen",mip!AJ13:AJ180))</f>
        <v>0</v>
      </c>
      <c r="M26" s="22">
        <f>(SUMIF(mip!$D13:$D180,"gebouwen en terreinen",mip!AK13:AK180))</f>
        <v>0</v>
      </c>
      <c r="N26" s="22">
        <f>(SUMIF(mip!$D13:$D180,"gebouwen en terreinen",mip!AL13:AL180))</f>
        <v>0</v>
      </c>
      <c r="O26" s="22">
        <f>(SUMIF(mip!$D13:$D180,"gebouwen en terreinen",mip!AM13:AM180))</f>
        <v>0</v>
      </c>
      <c r="P26" s="30"/>
      <c r="Q26" s="6"/>
    </row>
    <row r="27" spans="2:17" ht="12" customHeight="1">
      <c r="B27" s="141"/>
      <c r="C27" s="28"/>
      <c r="D27" s="24" t="s">
        <v>102</v>
      </c>
      <c r="E27" s="30"/>
      <c r="F27" s="23">
        <f>(SUMIF(mip!$D13:$D180,"inventaris en apparatuur",mip!AD13:AD180))</f>
        <v>0</v>
      </c>
      <c r="G27" s="23">
        <f>(SUMIF(mip!$D13:$D180,"inventaris en apparatuur",mip!AE13:AE180))</f>
        <v>0</v>
      </c>
      <c r="H27" s="23">
        <f>(SUMIF(mip!$D13:$D180,"inventaris en apparatuur",mip!AF13:AF180))</f>
        <v>0</v>
      </c>
      <c r="I27" s="23">
        <f>(SUMIF(mip!$D13:$D180,"inventaris en apparatuur",mip!AG13:AG180))</f>
        <v>0</v>
      </c>
      <c r="J27" s="23">
        <f>(SUMIF(mip!$D13:$D180,"inventaris en apparatuur",mip!AH13:AH180))</f>
        <v>0</v>
      </c>
      <c r="K27" s="23">
        <f>(SUMIF(mip!$D13:$D180,"inventaris en apparatuur",mip!AI13:AI180))</f>
        <v>0</v>
      </c>
      <c r="L27" s="23">
        <f>(SUMIF(mip!$D13:$D180,"inventaris en apparatuur",mip!AJ13:AJ180))</f>
        <v>0</v>
      </c>
      <c r="M27" s="23">
        <f>(SUMIF(mip!$D13:$D180,"inventaris en apparatuur",mip!AK13:AK180))</f>
        <v>0</v>
      </c>
      <c r="N27" s="23">
        <f>(SUMIF(mip!$D13:$D180,"inventaris en apparatuur",mip!AL13:AL180))</f>
        <v>0</v>
      </c>
      <c r="O27" s="23">
        <f>(SUMIF(mip!$D13:$D180,"inventaris en apparatuur",mip!AM13:AM180))</f>
        <v>0</v>
      </c>
      <c r="P27" s="30"/>
      <c r="Q27" s="6"/>
    </row>
    <row r="28" spans="2:17" ht="12" customHeight="1">
      <c r="B28" s="141"/>
      <c r="C28" s="28"/>
      <c r="D28" s="424" t="s">
        <v>517</v>
      </c>
      <c r="E28" s="30"/>
      <c r="F28" s="23">
        <f>(SUMIF(mip!$D13:$D180,"meubilair",mip!AD13:AD180))</f>
        <v>0</v>
      </c>
      <c r="G28" s="23">
        <f>(SUMIF(mip!$D13:$D180,"meubilair",mip!AE13:AE180))</f>
        <v>0</v>
      </c>
      <c r="H28" s="23">
        <f>(SUMIF(mip!$D13:$D180,"meubilair",mip!AF13:AF180))</f>
        <v>0</v>
      </c>
      <c r="I28" s="23">
        <f>(SUMIF(mip!$D13:$D180,"meubilair",mip!AG13:AG180))</f>
        <v>0</v>
      </c>
      <c r="J28" s="23">
        <f>(SUMIF(mip!$D13:$D180,"meubilair",mip!AH13:AH180))</f>
        <v>0</v>
      </c>
      <c r="K28" s="23">
        <f>(SUMIF(mip!$D13:$D180,"meubilair",mip!AI13:AI180))</f>
        <v>0</v>
      </c>
      <c r="L28" s="23">
        <f>(SUMIF(mip!$D13:$D180,"meubilair",mip!AJ13:AJ180))</f>
        <v>0</v>
      </c>
      <c r="M28" s="23">
        <f>(SUMIF(mip!$D13:$D180,"meubilair",mip!AK13:AK180))</f>
        <v>0</v>
      </c>
      <c r="N28" s="23">
        <f>(SUMIF(mip!$D13:$D180,"meubilair",mip!AL13:AL180))</f>
        <v>0</v>
      </c>
      <c r="O28" s="23">
        <f>(SUMIF(mip!$D13:$D180,"meubilair",mip!AM13:AM180))</f>
        <v>0</v>
      </c>
      <c r="P28" s="30"/>
      <c r="Q28" s="6"/>
    </row>
    <row r="29" spans="2:17" ht="12" customHeight="1">
      <c r="B29" s="141"/>
      <c r="C29" s="28"/>
      <c r="D29" s="424" t="s">
        <v>518</v>
      </c>
      <c r="E29" s="30"/>
      <c r="F29" s="23">
        <f>(SUMIF(mip!$D13:$D180,"ict",mip!AD13:AD180))</f>
        <v>0</v>
      </c>
      <c r="G29" s="23">
        <f>(SUMIF(mip!$D13:$D180,"ict",mip!AE13:AE180))</f>
        <v>0</v>
      </c>
      <c r="H29" s="23">
        <f>(SUMIF(mip!$D13:$D180,"ict",mip!AF13:AF180))</f>
        <v>0</v>
      </c>
      <c r="I29" s="23">
        <f>(SUMIF(mip!$D13:$D180,"ict",mip!AG13:AG180))</f>
        <v>0</v>
      </c>
      <c r="J29" s="23">
        <f>(SUMIF(mip!$D13:$D180,"ict",mip!AH13:AH180))</f>
        <v>0</v>
      </c>
      <c r="K29" s="23">
        <f>(SUMIF(mip!$D13:$D180,"ict",mip!AI13:AI180))</f>
        <v>0</v>
      </c>
      <c r="L29" s="23">
        <f>(SUMIF(mip!$D13:$D180,"ict",mip!AJ13:AJ180))</f>
        <v>0</v>
      </c>
      <c r="M29" s="23">
        <f>(SUMIF(mip!$D13:$D180,"ict",mip!AK13:AK180))</f>
        <v>0</v>
      </c>
      <c r="N29" s="23">
        <f>(SUMIF(mip!$D13:$D180,"ict",mip!AL13:AL180))</f>
        <v>0</v>
      </c>
      <c r="O29" s="23">
        <f>(SUMIF(mip!$D13:$D180,"ict",mip!AM13:AM180))</f>
        <v>0</v>
      </c>
      <c r="P29" s="30"/>
      <c r="Q29" s="6"/>
    </row>
    <row r="30" spans="2:17" ht="12" customHeight="1">
      <c r="B30" s="141"/>
      <c r="C30" s="28"/>
      <c r="D30" s="24" t="s">
        <v>110</v>
      </c>
      <c r="E30" s="30"/>
      <c r="F30" s="23">
        <f>(SUMIF(mip!$D13:$D180,"leermiddelen po",mip!AD13:AD180))</f>
        <v>0</v>
      </c>
      <c r="G30" s="23">
        <f>(SUMIF(mip!$D13:$D180,"leermiddelen po",mip!AE13:AE180))</f>
        <v>0</v>
      </c>
      <c r="H30" s="23">
        <f>(SUMIF(mip!$D13:$D180,"leermiddelen po",mip!AF13:AF180))</f>
        <v>0</v>
      </c>
      <c r="I30" s="23">
        <f>(SUMIF(mip!$D13:$D180,"leermiddelen po",mip!AG13:AG180))</f>
        <v>0</v>
      </c>
      <c r="J30" s="23">
        <f>(SUMIF(mip!$D13:$D180,"leermiddelen po",mip!AH13:AH180))</f>
        <v>0</v>
      </c>
      <c r="K30" s="23">
        <f>(SUMIF(mip!$D13:$D180,"leermiddelen po",mip!AI13:AI180))</f>
        <v>0</v>
      </c>
      <c r="L30" s="23">
        <f>(SUMIF(mip!$D13:$D180,"leermiddelen po",mip!AJ13:AJ180))</f>
        <v>0</v>
      </c>
      <c r="M30" s="23">
        <f>(SUMIF(mip!$D13:$D180,"leermiddelen po",mip!AK13:AK180))</f>
        <v>0</v>
      </c>
      <c r="N30" s="23">
        <f>(SUMIF(mip!$D13:$D180,"leermiddelen po",mip!AL13:AL180))</f>
        <v>0</v>
      </c>
      <c r="O30" s="23">
        <f>(SUMIF(mip!$D13:$D180,"leermiddelen po",mip!AM13:AM180))</f>
        <v>0</v>
      </c>
      <c r="P30" s="30"/>
      <c r="Q30" s="6"/>
    </row>
    <row r="31" spans="2:17" ht="12" customHeight="1">
      <c r="B31" s="141"/>
      <c r="C31" s="28"/>
      <c r="D31" s="24" t="s">
        <v>103</v>
      </c>
      <c r="E31" s="30"/>
      <c r="F31" s="23">
        <f>(SUMIF(mip!$D13:$D180,"overige materiële vaste activa",mip!AD13:AD180))</f>
        <v>0</v>
      </c>
      <c r="G31" s="23">
        <f>(SUMIF(mip!$D13:$D180,"overige materiële vaste activa",mip!AE13:AE180))</f>
        <v>0</v>
      </c>
      <c r="H31" s="23">
        <f>(SUMIF(mip!$D13:$D180,"overige materiële vaste activa",mip!AF13:AF180))</f>
        <v>0</v>
      </c>
      <c r="I31" s="23">
        <f>(SUMIF(mip!$D13:$D180,"overige materiële vaste activa",mip!AG13:AG180))</f>
        <v>0</v>
      </c>
      <c r="J31" s="23">
        <f>(SUMIF(mip!$D13:$D180,"overige materiële vaste activa",mip!AH13:AH180))</f>
        <v>0</v>
      </c>
      <c r="K31" s="23">
        <f>(SUMIF(mip!$D13:$D180,"overige materiële vaste activa",mip!AI13:AI180))</f>
        <v>0</v>
      </c>
      <c r="L31" s="23">
        <f>(SUMIF(mip!$D13:$D180,"overige materiële vaste activa",mip!AJ13:AJ180))</f>
        <v>0</v>
      </c>
      <c r="M31" s="23">
        <f>(SUMIF(mip!$D13:$D180,"overige materiële vaste activa",mip!AK13:AK180))</f>
        <v>0</v>
      </c>
      <c r="N31" s="23">
        <f>(SUMIF(mip!$D13:$D180,"overige materiële vaste activa",mip!AL13:AL180))</f>
        <v>0</v>
      </c>
      <c r="O31" s="23">
        <f>(SUMIF(mip!$D13:$D180,"overige materiële vaste activa",mip!AM13:AM180))</f>
        <v>0</v>
      </c>
      <c r="P31" s="30"/>
      <c r="Q31" s="6"/>
    </row>
    <row r="32" spans="2:17" ht="12" customHeight="1">
      <c r="B32" s="141"/>
      <c r="C32" s="28"/>
      <c r="D32" s="46" t="s">
        <v>113</v>
      </c>
      <c r="E32" s="30"/>
      <c r="F32" s="21">
        <f aca="true" t="shared" si="4" ref="F32:O32">SUM(F26:F31)</f>
        <v>0</v>
      </c>
      <c r="G32" s="21">
        <f t="shared" si="4"/>
        <v>0</v>
      </c>
      <c r="H32" s="21">
        <f t="shared" si="4"/>
        <v>0</v>
      </c>
      <c r="I32" s="21">
        <f t="shared" si="4"/>
        <v>0</v>
      </c>
      <c r="J32" s="21">
        <f t="shared" si="4"/>
        <v>0</v>
      </c>
      <c r="K32" s="21">
        <f t="shared" si="4"/>
        <v>0</v>
      </c>
      <c r="L32" s="21">
        <f t="shared" si="4"/>
        <v>0</v>
      </c>
      <c r="M32" s="21">
        <f t="shared" si="4"/>
        <v>0</v>
      </c>
      <c r="N32" s="21">
        <f t="shared" si="4"/>
        <v>0</v>
      </c>
      <c r="O32" s="21">
        <f t="shared" si="4"/>
        <v>0</v>
      </c>
      <c r="P32" s="30"/>
      <c r="Q32" s="6"/>
    </row>
    <row r="33" spans="2:17" ht="12" customHeight="1">
      <c r="B33" s="141"/>
      <c r="C33" s="28"/>
      <c r="D33" s="24"/>
      <c r="E33" s="30"/>
      <c r="F33" s="30"/>
      <c r="G33" s="30"/>
      <c r="H33" s="30"/>
      <c r="I33" s="30"/>
      <c r="J33" s="30"/>
      <c r="K33" s="30"/>
      <c r="L33" s="30"/>
      <c r="M33" s="30"/>
      <c r="N33" s="30"/>
      <c r="O33" s="30"/>
      <c r="P33" s="30"/>
      <c r="Q33" s="6"/>
    </row>
    <row r="34" spans="2:17" ht="12" customHeight="1">
      <c r="B34" s="141"/>
      <c r="C34" s="7"/>
      <c r="D34" s="10"/>
      <c r="I34" s="5"/>
      <c r="Q34" s="6"/>
    </row>
    <row r="35" spans="2:17" ht="12" customHeight="1">
      <c r="B35" s="141"/>
      <c r="C35" s="28"/>
      <c r="D35" s="24"/>
      <c r="E35" s="30"/>
      <c r="F35" s="30"/>
      <c r="G35" s="30"/>
      <c r="H35" s="30"/>
      <c r="I35" s="30"/>
      <c r="J35" s="30"/>
      <c r="K35" s="30"/>
      <c r="L35" s="30"/>
      <c r="M35" s="30"/>
      <c r="N35" s="30"/>
      <c r="O35" s="30"/>
      <c r="P35" s="30"/>
      <c r="Q35" s="6"/>
    </row>
    <row r="36" spans="2:17" ht="12" customHeight="1">
      <c r="B36" s="141"/>
      <c r="C36" s="28"/>
      <c r="D36" s="25" t="s">
        <v>109</v>
      </c>
      <c r="E36" s="30"/>
      <c r="F36" s="30"/>
      <c r="G36" s="30"/>
      <c r="H36" s="30"/>
      <c r="I36" s="30"/>
      <c r="J36" s="30"/>
      <c r="K36" s="30"/>
      <c r="L36" s="30"/>
      <c r="M36" s="30"/>
      <c r="N36" s="30"/>
      <c r="O36" s="30"/>
      <c r="P36" s="30"/>
      <c r="Q36" s="6"/>
    </row>
    <row r="37" spans="2:17" ht="12" customHeight="1">
      <c r="B37" s="141"/>
      <c r="C37" s="28"/>
      <c r="D37" s="25"/>
      <c r="E37" s="30"/>
      <c r="F37" s="30"/>
      <c r="G37" s="30"/>
      <c r="H37" s="30"/>
      <c r="I37" s="30"/>
      <c r="J37" s="30"/>
      <c r="K37" s="30"/>
      <c r="L37" s="30"/>
      <c r="M37" s="30"/>
      <c r="N37" s="30"/>
      <c r="O37" s="30"/>
      <c r="P37" s="30"/>
      <c r="Q37" s="6"/>
    </row>
    <row r="38" spans="2:17" ht="12" customHeight="1">
      <c r="B38" s="141"/>
      <c r="C38" s="28"/>
      <c r="D38" s="24" t="s">
        <v>101</v>
      </c>
      <c r="E38" s="30"/>
      <c r="F38" s="22">
        <f>(SUMIF(mip!$D13:$D180,"gebouwen en terreinen",mip!O13:O180))</f>
        <v>0</v>
      </c>
      <c r="G38" s="22">
        <f>(SUMIF(mip!$D13:$D180,"gebouwen en terreinen",mip!P13:P180))</f>
        <v>0</v>
      </c>
      <c r="H38" s="22">
        <f>(SUMIF(mip!$D13:$D180,"gebouwen en terreinen",mip!Q13:Q180))</f>
        <v>0</v>
      </c>
      <c r="I38" s="22">
        <f>(SUMIF(mip!$D13:$D180,"gebouwen en terreinen",mip!R13:R180))</f>
        <v>0</v>
      </c>
      <c r="J38" s="22">
        <f>(SUMIF(mip!$D13:$D180,"gebouwen en terreinen",mip!S13:S180))</f>
        <v>0</v>
      </c>
      <c r="K38" s="22">
        <f>(SUMIF(mip!$D13:$D180,"gebouwen en terreinen",mip!T13:T180))</f>
        <v>0</v>
      </c>
      <c r="L38" s="22">
        <f>(SUMIF(mip!$D13:$D180,"gebouwen en terreinen",mip!U13:U180))</f>
        <v>0</v>
      </c>
      <c r="M38" s="22">
        <f>(SUMIF(mip!$D13:$D180,"gebouwen en terreinen",mip!V13:V180))</f>
        <v>0</v>
      </c>
      <c r="N38" s="22">
        <f>(SUMIF(mip!$D13:$D180,"gebouwen en terreinen",mip!W13:W180))</f>
        <v>0</v>
      </c>
      <c r="O38" s="22">
        <f>(SUMIF(mip!$D13:$D180,"gebouwen en terreinen",mip!X13:X180))</f>
        <v>0</v>
      </c>
      <c r="P38" s="30"/>
      <c r="Q38" s="6"/>
    </row>
    <row r="39" spans="2:17" ht="12" customHeight="1">
      <c r="B39" s="141"/>
      <c r="C39" s="28"/>
      <c r="D39" s="24" t="s">
        <v>102</v>
      </c>
      <c r="E39" s="30"/>
      <c r="F39" s="23">
        <f>(SUMIF(mip!$D13:$D180,"inventaris en apparatuur",mip!O13:O180))</f>
        <v>0</v>
      </c>
      <c r="G39" s="23">
        <f>(SUMIF(mip!$D13:$D180,"inventaris en apparatuur",mip!P13:P180))</f>
        <v>0</v>
      </c>
      <c r="H39" s="23">
        <f>(SUMIF(mip!$D13:$D180,"inventaris en apparatuur",mip!Q13:Q180))</f>
        <v>0</v>
      </c>
      <c r="I39" s="23">
        <f>(SUMIF(mip!$D13:$D180,"inventaris en apparatuur",mip!R13:R180))</f>
        <v>0</v>
      </c>
      <c r="J39" s="23">
        <f>(SUMIF(mip!$D13:$D180,"inventaris en apparatuur",mip!S13:S180))</f>
        <v>0</v>
      </c>
      <c r="K39" s="23">
        <f>(SUMIF(mip!$D13:$D180,"inventaris en apparatuur",mip!T13:T180))</f>
        <v>0</v>
      </c>
      <c r="L39" s="23">
        <f>(SUMIF(mip!$D13:$D180,"inventaris en apparatuur",mip!U13:U180))</f>
        <v>0</v>
      </c>
      <c r="M39" s="23">
        <f>(SUMIF(mip!$D13:$D180,"inventaris en apparatuur",mip!V13:V180))</f>
        <v>0</v>
      </c>
      <c r="N39" s="23">
        <f>(SUMIF(mip!$D13:$D180,"inventaris en apparatuur",mip!W13:W180))</f>
        <v>0</v>
      </c>
      <c r="O39" s="23">
        <f>(SUMIF(mip!$D13:$D180,"inventaris en apparatuur",mip!X13:X180))</f>
        <v>0</v>
      </c>
      <c r="P39" s="30"/>
      <c r="Q39" s="6"/>
    </row>
    <row r="40" spans="2:17" ht="12" customHeight="1">
      <c r="B40" s="141"/>
      <c r="C40" s="28"/>
      <c r="D40" s="424" t="s">
        <v>517</v>
      </c>
      <c r="E40" s="30"/>
      <c r="F40" s="23">
        <f>(SUMIF(mip!$D13:$D180,"meubilair",mip!O13:O180))</f>
        <v>0</v>
      </c>
      <c r="G40" s="23">
        <f>(SUMIF(mip!$D13:$D180,"meubilair",mip!P13:P180))</f>
        <v>0</v>
      </c>
      <c r="H40" s="23">
        <f>(SUMIF(mip!$D13:$D180,"meubilair",mip!Q13:Q180))</f>
        <v>0</v>
      </c>
      <c r="I40" s="23">
        <f>(SUMIF(mip!$D13:$D180,"meubilair",mip!R13:R180))</f>
        <v>0</v>
      </c>
      <c r="J40" s="23">
        <f>(SUMIF(mip!$D13:$D180,"meubilair",mip!S13:S180))</f>
        <v>0</v>
      </c>
      <c r="K40" s="23">
        <f>(SUMIF(mip!$D13:$D180,"meubilair",mip!T13:T180))</f>
        <v>0</v>
      </c>
      <c r="L40" s="23">
        <f>(SUMIF(mip!$D13:$D180,"meubilair",mip!U13:U180))</f>
        <v>0</v>
      </c>
      <c r="M40" s="23">
        <f>(SUMIF(mip!$D13:$D180,"meubilair",mip!V13:V180))</f>
        <v>0</v>
      </c>
      <c r="N40" s="23">
        <f>(SUMIF(mip!$D13:$D180,"meubilair",mip!W13:W180))</f>
        <v>0</v>
      </c>
      <c r="O40" s="23">
        <f>(SUMIF(mip!$D13:$D180,"meubilair",mip!X13:X180))</f>
        <v>0</v>
      </c>
      <c r="P40" s="30"/>
      <c r="Q40" s="6"/>
    </row>
    <row r="41" spans="2:17" ht="12" customHeight="1">
      <c r="B41" s="141"/>
      <c r="C41" s="28"/>
      <c r="D41" s="424" t="s">
        <v>518</v>
      </c>
      <c r="E41" s="30"/>
      <c r="F41" s="23">
        <f>(SUMIF(mip!$D13:$D180,"ict",mip!O13:O180))</f>
        <v>0</v>
      </c>
      <c r="G41" s="23">
        <f>(SUMIF(mip!$D13:$D180,"ict",mip!P13:P180))</f>
        <v>0</v>
      </c>
      <c r="H41" s="23">
        <f>(SUMIF(mip!$D13:$D180,"ict",mip!Q13:Q180))</f>
        <v>0</v>
      </c>
      <c r="I41" s="23">
        <f>(SUMIF(mip!$D13:$D180,"ict",mip!R13:R180))</f>
        <v>0</v>
      </c>
      <c r="J41" s="23">
        <f>(SUMIF(mip!$D13:$D180,"ict",mip!S13:S180))</f>
        <v>0</v>
      </c>
      <c r="K41" s="23">
        <f>(SUMIF(mip!$D13:$D180,"ict",mip!T13:T180))</f>
        <v>0</v>
      </c>
      <c r="L41" s="23">
        <f>(SUMIF(mip!$D13:$D180,"ict",mip!U13:U180))</f>
        <v>0</v>
      </c>
      <c r="M41" s="23">
        <f>(SUMIF(mip!$D13:$D180,"ict",mip!V13:V180))</f>
        <v>0</v>
      </c>
      <c r="N41" s="23">
        <f>(SUMIF(mip!$D13:$D180,"ict",mip!W13:W180))</f>
        <v>0</v>
      </c>
      <c r="O41" s="23">
        <f>(SUMIF(mip!$D13:$D180,"ict",mip!X13:X180))</f>
        <v>0</v>
      </c>
      <c r="P41" s="30"/>
      <c r="Q41" s="6"/>
    </row>
    <row r="42" spans="2:17" ht="12" customHeight="1">
      <c r="B42" s="141"/>
      <c r="C42" s="28"/>
      <c r="D42" s="24" t="s">
        <v>110</v>
      </c>
      <c r="E42" s="30"/>
      <c r="F42" s="23">
        <f>(SUMIF(mip!$D13:$D180,"leermiddelen po",mip!O13:O180))</f>
        <v>0</v>
      </c>
      <c r="G42" s="23">
        <f>(SUMIF(mip!$D13:$D180,"leermiddelen po",mip!P13:P180))</f>
        <v>0</v>
      </c>
      <c r="H42" s="23">
        <f>(SUMIF(mip!$D13:$D180,"leermiddelen po",mip!Q13:Q180))</f>
        <v>0</v>
      </c>
      <c r="I42" s="23">
        <f>(SUMIF(mip!$D13:$D180,"leermiddelen po",mip!R13:R180))</f>
        <v>0</v>
      </c>
      <c r="J42" s="23">
        <f>(SUMIF(mip!$D13:$D180,"leermiddelen po",mip!S13:S180))</f>
        <v>0</v>
      </c>
      <c r="K42" s="23">
        <f>(SUMIF(mip!$D13:$D180,"leermiddelen po",mip!T13:T180))</f>
        <v>0</v>
      </c>
      <c r="L42" s="23">
        <f>(SUMIF(mip!$D13:$D180,"leermiddelen po",mip!U13:U180))</f>
        <v>0</v>
      </c>
      <c r="M42" s="23">
        <f>(SUMIF(mip!$D13:$D180,"leermiddelen po",mip!V13:V180))</f>
        <v>0</v>
      </c>
      <c r="N42" s="23">
        <f>(SUMIF(mip!$D13:$D180,"leermiddelen po",mip!W13:W180))</f>
        <v>0</v>
      </c>
      <c r="O42" s="23">
        <f>(SUMIF(mip!$D13:$D180,"leermiddelen po",mip!X13:X180))</f>
        <v>0</v>
      </c>
      <c r="P42" s="30"/>
      <c r="Q42" s="6"/>
    </row>
    <row r="43" spans="2:17" ht="12" customHeight="1">
      <c r="B43" s="141"/>
      <c r="C43" s="28"/>
      <c r="D43" s="24" t="s">
        <v>103</v>
      </c>
      <c r="E43" s="30"/>
      <c r="F43" s="23">
        <f>(SUMIF(mip!$D13:$D180,"overige materiële vaste activa",mip!O13:O180))</f>
        <v>0</v>
      </c>
      <c r="G43" s="23">
        <f>(SUMIF(mip!$D13:$D180,"overige materiële vaste activa",mip!P13:P180))</f>
        <v>0</v>
      </c>
      <c r="H43" s="23">
        <f>(SUMIF(mip!$D13:$D180,"overige materiële vaste activa",mip!Q13:Q180))</f>
        <v>0</v>
      </c>
      <c r="I43" s="23">
        <f>(SUMIF(mip!$D13:$D180,"overige materiële vaste activa",mip!R13:R180))</f>
        <v>0</v>
      </c>
      <c r="J43" s="23">
        <f>(SUMIF(mip!$D13:$D180,"overige materiële vaste activa",mip!S13:S180))</f>
        <v>0</v>
      </c>
      <c r="K43" s="23">
        <f>(SUMIF(mip!$D13:$D180,"overige materiële vaste activa",mip!T13:T180))</f>
        <v>0</v>
      </c>
      <c r="L43" s="23">
        <f>(SUMIF(mip!$D13:$D180,"overige materiële vaste activa",mip!U13:U180))</f>
        <v>0</v>
      </c>
      <c r="M43" s="23">
        <f>(SUMIF(mip!$D13:$D180,"overige materiële vaste activa",mip!V13:V180))</f>
        <v>0</v>
      </c>
      <c r="N43" s="23">
        <f>(SUMIF(mip!$D13:$D180,"overige materiële vaste activa",mip!W13:W180))</f>
        <v>0</v>
      </c>
      <c r="O43" s="23">
        <f>(SUMIF(mip!$D13:$D180,"overige materiële vaste activa",mip!X13:X180))</f>
        <v>0</v>
      </c>
      <c r="P43" s="30"/>
      <c r="Q43" s="6"/>
    </row>
    <row r="44" spans="2:17" ht="12" customHeight="1">
      <c r="B44" s="141"/>
      <c r="C44" s="28"/>
      <c r="D44" s="46" t="s">
        <v>113</v>
      </c>
      <c r="E44" s="30"/>
      <c r="F44" s="21">
        <f aca="true" t="shared" si="5" ref="F44:O44">SUM(F38:F43)</f>
        <v>0</v>
      </c>
      <c r="G44" s="21">
        <f t="shared" si="5"/>
        <v>0</v>
      </c>
      <c r="H44" s="21">
        <f t="shared" si="5"/>
        <v>0</v>
      </c>
      <c r="I44" s="21">
        <f t="shared" si="5"/>
        <v>0</v>
      </c>
      <c r="J44" s="21">
        <f t="shared" si="5"/>
        <v>0</v>
      </c>
      <c r="K44" s="21">
        <f t="shared" si="5"/>
        <v>0</v>
      </c>
      <c r="L44" s="21">
        <f t="shared" si="5"/>
        <v>0</v>
      </c>
      <c r="M44" s="21">
        <f t="shared" si="5"/>
        <v>0</v>
      </c>
      <c r="N44" s="21">
        <f t="shared" si="5"/>
        <v>0</v>
      </c>
      <c r="O44" s="21">
        <f t="shared" si="5"/>
        <v>0</v>
      </c>
      <c r="P44" s="30"/>
      <c r="Q44" s="6"/>
    </row>
    <row r="45" spans="2:17" ht="12" customHeight="1">
      <c r="B45" s="141"/>
      <c r="C45" s="28"/>
      <c r="D45" s="46"/>
      <c r="E45" s="30"/>
      <c r="F45" s="423"/>
      <c r="G45" s="423"/>
      <c r="H45" s="423"/>
      <c r="I45" s="423"/>
      <c r="J45" s="423"/>
      <c r="K45" s="423"/>
      <c r="L45" s="423"/>
      <c r="M45" s="423"/>
      <c r="N45" s="423"/>
      <c r="O45" s="423"/>
      <c r="P45" s="30"/>
      <c r="Q45" s="6"/>
    </row>
    <row r="46" spans="2:17" ht="12" customHeight="1">
      <c r="B46" s="3"/>
      <c r="C46" s="30"/>
      <c r="D46" s="30"/>
      <c r="E46" s="30"/>
      <c r="F46" s="30"/>
      <c r="G46" s="30"/>
      <c r="H46" s="30"/>
      <c r="I46" s="44"/>
      <c r="J46" s="30"/>
      <c r="K46" s="30"/>
      <c r="L46" s="30"/>
      <c r="M46" s="30"/>
      <c r="N46" s="30"/>
      <c r="O46" s="30"/>
      <c r="P46" s="30"/>
      <c r="Q46" s="6"/>
    </row>
    <row r="47" spans="2:17" ht="12" customHeight="1">
      <c r="B47" s="141"/>
      <c r="C47" s="28"/>
      <c r="D47" s="25" t="s">
        <v>148</v>
      </c>
      <c r="E47" s="30"/>
      <c r="F47" s="30"/>
      <c r="G47" s="30"/>
      <c r="H47" s="30"/>
      <c r="I47" s="30"/>
      <c r="J47" s="30"/>
      <c r="K47" s="30"/>
      <c r="L47" s="30"/>
      <c r="M47" s="30"/>
      <c r="N47" s="30"/>
      <c r="O47" s="30"/>
      <c r="P47" s="30"/>
      <c r="Q47" s="6"/>
    </row>
    <row r="48" spans="2:17" ht="12" customHeight="1">
      <c r="B48" s="141"/>
      <c r="C48" s="28"/>
      <c r="D48" s="25"/>
      <c r="E48" s="30"/>
      <c r="F48" s="30"/>
      <c r="G48" s="30"/>
      <c r="H48" s="30"/>
      <c r="I48" s="30"/>
      <c r="J48" s="30"/>
      <c r="K48" s="30"/>
      <c r="L48" s="30"/>
      <c r="M48" s="30"/>
      <c r="N48" s="30"/>
      <c r="O48" s="30"/>
      <c r="P48" s="30"/>
      <c r="Q48" s="6"/>
    </row>
    <row r="49" spans="2:17" ht="12" customHeight="1">
      <c r="B49" s="141"/>
      <c r="C49" s="28"/>
      <c r="D49" s="24" t="s">
        <v>101</v>
      </c>
      <c r="E49" s="30"/>
      <c r="F49" s="139">
        <v>0</v>
      </c>
      <c r="G49" s="139">
        <v>0</v>
      </c>
      <c r="H49" s="139">
        <v>0</v>
      </c>
      <c r="I49" s="139">
        <v>0</v>
      </c>
      <c r="J49" s="139">
        <v>0</v>
      </c>
      <c r="K49" s="139">
        <v>0</v>
      </c>
      <c r="L49" s="139">
        <v>0</v>
      </c>
      <c r="M49" s="139">
        <v>0</v>
      </c>
      <c r="N49" s="139">
        <v>0</v>
      </c>
      <c r="O49" s="139">
        <v>0</v>
      </c>
      <c r="P49" s="30"/>
      <c r="Q49" s="6"/>
    </row>
    <row r="50" spans="2:17" ht="12" customHeight="1">
      <c r="B50" s="141"/>
      <c r="C50" s="28"/>
      <c r="D50" s="24" t="s">
        <v>102</v>
      </c>
      <c r="E50" s="30"/>
      <c r="F50" s="139">
        <v>0</v>
      </c>
      <c r="G50" s="139">
        <v>0</v>
      </c>
      <c r="H50" s="139">
        <v>0</v>
      </c>
      <c r="I50" s="139">
        <v>0</v>
      </c>
      <c r="J50" s="139">
        <v>0</v>
      </c>
      <c r="K50" s="139">
        <v>0</v>
      </c>
      <c r="L50" s="139">
        <v>0</v>
      </c>
      <c r="M50" s="139">
        <v>0</v>
      </c>
      <c r="N50" s="139">
        <v>0</v>
      </c>
      <c r="O50" s="139">
        <v>0</v>
      </c>
      <c r="P50" s="30"/>
      <c r="Q50" s="6"/>
    </row>
    <row r="51" spans="2:17" ht="12" customHeight="1">
      <c r="B51" s="141"/>
      <c r="C51" s="28"/>
      <c r="D51" s="424" t="s">
        <v>517</v>
      </c>
      <c r="E51" s="30"/>
      <c r="F51" s="139">
        <v>0</v>
      </c>
      <c r="G51" s="139">
        <v>0</v>
      </c>
      <c r="H51" s="139">
        <v>0</v>
      </c>
      <c r="I51" s="139">
        <v>0</v>
      </c>
      <c r="J51" s="139">
        <v>0</v>
      </c>
      <c r="K51" s="139">
        <v>0</v>
      </c>
      <c r="L51" s="139">
        <v>0</v>
      </c>
      <c r="M51" s="139">
        <v>0</v>
      </c>
      <c r="N51" s="139">
        <v>0</v>
      </c>
      <c r="O51" s="139">
        <v>0</v>
      </c>
      <c r="P51" s="30"/>
      <c r="Q51" s="6"/>
    </row>
    <row r="52" spans="2:17" ht="12" customHeight="1">
      <c r="B52" s="141"/>
      <c r="C52" s="28"/>
      <c r="D52" s="424" t="s">
        <v>518</v>
      </c>
      <c r="E52" s="30"/>
      <c r="F52" s="139">
        <v>0</v>
      </c>
      <c r="G52" s="139">
        <v>0</v>
      </c>
      <c r="H52" s="139">
        <v>0</v>
      </c>
      <c r="I52" s="139">
        <v>0</v>
      </c>
      <c r="J52" s="139">
        <v>0</v>
      </c>
      <c r="K52" s="139">
        <v>0</v>
      </c>
      <c r="L52" s="139">
        <v>0</v>
      </c>
      <c r="M52" s="139">
        <v>0</v>
      </c>
      <c r="N52" s="139">
        <v>0</v>
      </c>
      <c r="O52" s="139">
        <v>0</v>
      </c>
      <c r="P52" s="30"/>
      <c r="Q52" s="6"/>
    </row>
    <row r="53" spans="2:17" ht="12" customHeight="1">
      <c r="B53" s="141"/>
      <c r="C53" s="28"/>
      <c r="D53" s="24" t="s">
        <v>110</v>
      </c>
      <c r="E53" s="30"/>
      <c r="F53" s="139">
        <v>0</v>
      </c>
      <c r="G53" s="139">
        <v>0</v>
      </c>
      <c r="H53" s="139">
        <v>0</v>
      </c>
      <c r="I53" s="139">
        <v>0</v>
      </c>
      <c r="J53" s="139">
        <v>0</v>
      </c>
      <c r="K53" s="139">
        <v>0</v>
      </c>
      <c r="L53" s="139">
        <v>0</v>
      </c>
      <c r="M53" s="139">
        <v>0</v>
      </c>
      <c r="N53" s="139">
        <v>0</v>
      </c>
      <c r="O53" s="139">
        <v>0</v>
      </c>
      <c r="P53" s="30"/>
      <c r="Q53" s="6"/>
    </row>
    <row r="54" spans="2:17" ht="12" customHeight="1">
      <c r="B54" s="141"/>
      <c r="C54" s="28"/>
      <c r="D54" s="24" t="s">
        <v>103</v>
      </c>
      <c r="E54" s="30"/>
      <c r="F54" s="139">
        <v>0</v>
      </c>
      <c r="G54" s="139">
        <v>0</v>
      </c>
      <c r="H54" s="139">
        <v>0</v>
      </c>
      <c r="I54" s="139">
        <v>0</v>
      </c>
      <c r="J54" s="139">
        <v>0</v>
      </c>
      <c r="K54" s="139">
        <v>0</v>
      </c>
      <c r="L54" s="139">
        <v>0</v>
      </c>
      <c r="M54" s="139">
        <v>0</v>
      </c>
      <c r="N54" s="139">
        <v>0</v>
      </c>
      <c r="O54" s="139">
        <v>0</v>
      </c>
      <c r="P54" s="30"/>
      <c r="Q54" s="6"/>
    </row>
    <row r="55" spans="2:17" ht="12" customHeight="1">
      <c r="B55" s="141"/>
      <c r="C55" s="28"/>
      <c r="D55" s="46" t="s">
        <v>113</v>
      </c>
      <c r="E55" s="30"/>
      <c r="F55" s="21">
        <f aca="true" t="shared" si="6" ref="F55:O55">SUM(F49:F54)</f>
        <v>0</v>
      </c>
      <c r="G55" s="21">
        <f t="shared" si="6"/>
        <v>0</v>
      </c>
      <c r="H55" s="21">
        <f t="shared" si="6"/>
        <v>0</v>
      </c>
      <c r="I55" s="21">
        <f t="shared" si="6"/>
        <v>0</v>
      </c>
      <c r="J55" s="21">
        <f t="shared" si="6"/>
        <v>0</v>
      </c>
      <c r="K55" s="21">
        <f t="shared" si="6"/>
        <v>0</v>
      </c>
      <c r="L55" s="21">
        <f t="shared" si="6"/>
        <v>0</v>
      </c>
      <c r="M55" s="21">
        <f t="shared" si="6"/>
        <v>0</v>
      </c>
      <c r="N55" s="21">
        <f t="shared" si="6"/>
        <v>0</v>
      </c>
      <c r="O55" s="21">
        <f t="shared" si="6"/>
        <v>0</v>
      </c>
      <c r="P55" s="30"/>
      <c r="Q55" s="6"/>
    </row>
    <row r="56" spans="2:17" ht="12" customHeight="1">
      <c r="B56" s="3"/>
      <c r="C56" s="30"/>
      <c r="D56" s="30"/>
      <c r="E56" s="30"/>
      <c r="F56" s="30"/>
      <c r="G56" s="30"/>
      <c r="H56" s="30"/>
      <c r="I56" s="44"/>
      <c r="J56" s="30"/>
      <c r="K56" s="30"/>
      <c r="L56" s="30"/>
      <c r="M56" s="30"/>
      <c r="N56" s="30"/>
      <c r="O56" s="30"/>
      <c r="P56" s="30"/>
      <c r="Q56" s="6"/>
    </row>
    <row r="57" spans="2:17" s="40" customFormat="1" ht="12" customHeight="1">
      <c r="B57" s="37"/>
      <c r="C57" s="48"/>
      <c r="D57" s="48" t="s">
        <v>114</v>
      </c>
      <c r="E57" s="48"/>
      <c r="F57" s="101">
        <f>F44+F55</f>
        <v>0</v>
      </c>
      <c r="G57" s="101">
        <f>G44+G55</f>
        <v>0</v>
      </c>
      <c r="H57" s="101">
        <f aca="true" t="shared" si="7" ref="H57:O57">H44+H55</f>
        <v>0</v>
      </c>
      <c r="I57" s="101">
        <f t="shared" si="7"/>
        <v>0</v>
      </c>
      <c r="J57" s="101">
        <f t="shared" si="7"/>
        <v>0</v>
      </c>
      <c r="K57" s="101">
        <f t="shared" si="7"/>
        <v>0</v>
      </c>
      <c r="L57" s="101">
        <f t="shared" si="7"/>
        <v>0</v>
      </c>
      <c r="M57" s="101">
        <f t="shared" si="7"/>
        <v>0</v>
      </c>
      <c r="N57" s="101">
        <f t="shared" si="7"/>
        <v>0</v>
      </c>
      <c r="O57" s="101">
        <f t="shared" si="7"/>
        <v>0</v>
      </c>
      <c r="P57" s="48"/>
      <c r="Q57" s="39"/>
    </row>
    <row r="58" spans="2:17" ht="12" customHeight="1">
      <c r="B58" s="3"/>
      <c r="C58" s="30"/>
      <c r="D58" s="30"/>
      <c r="E58" s="30"/>
      <c r="F58" s="30"/>
      <c r="G58" s="30"/>
      <c r="H58" s="30"/>
      <c r="I58" s="44"/>
      <c r="J58" s="30"/>
      <c r="K58" s="30"/>
      <c r="L58" s="30"/>
      <c r="M58" s="30"/>
      <c r="N58" s="30"/>
      <c r="O58" s="30"/>
      <c r="P58" s="30"/>
      <c r="Q58" s="6"/>
    </row>
    <row r="59" spans="2:17" ht="12" customHeight="1">
      <c r="B59" s="3"/>
      <c r="C59" s="7"/>
      <c r="D59" s="38"/>
      <c r="I59" s="5"/>
      <c r="Q59" s="6"/>
    </row>
    <row r="60" spans="2:17" ht="12" customHeight="1">
      <c r="B60" s="3"/>
      <c r="C60" s="28"/>
      <c r="D60" s="46"/>
      <c r="E60" s="30"/>
      <c r="F60" s="30"/>
      <c r="G60" s="30"/>
      <c r="H60" s="30"/>
      <c r="I60" s="30"/>
      <c r="J60" s="30"/>
      <c r="K60" s="30"/>
      <c r="L60" s="30"/>
      <c r="M60" s="30"/>
      <c r="N60" s="30"/>
      <c r="O60" s="30"/>
      <c r="P60" s="30"/>
      <c r="Q60" s="6"/>
    </row>
    <row r="61" spans="2:17" ht="12" customHeight="1">
      <c r="B61" s="3"/>
      <c r="C61" s="28"/>
      <c r="D61" s="25" t="s">
        <v>605</v>
      </c>
      <c r="E61" s="30"/>
      <c r="F61" s="46"/>
      <c r="G61" s="46"/>
      <c r="H61" s="30"/>
      <c r="I61" s="30"/>
      <c r="J61" s="30"/>
      <c r="K61" s="30"/>
      <c r="L61" s="30"/>
      <c r="M61" s="30"/>
      <c r="N61" s="30"/>
      <c r="O61" s="30"/>
      <c r="P61" s="30"/>
      <c r="Q61" s="6"/>
    </row>
    <row r="62" spans="2:17" ht="12" customHeight="1">
      <c r="B62" s="3"/>
      <c r="C62" s="28"/>
      <c r="D62" s="25"/>
      <c r="E62" s="30"/>
      <c r="F62" s="46"/>
      <c r="G62" s="46"/>
      <c r="H62" s="30"/>
      <c r="I62" s="30"/>
      <c r="J62" s="30"/>
      <c r="K62" s="30"/>
      <c r="L62" s="30"/>
      <c r="M62" s="30"/>
      <c r="N62" s="30"/>
      <c r="O62" s="30"/>
      <c r="P62" s="30"/>
      <c r="Q62" s="6"/>
    </row>
    <row r="63" spans="2:17" ht="12" customHeight="1">
      <c r="B63" s="3"/>
      <c r="C63" s="28"/>
      <c r="D63" s="24" t="s">
        <v>101</v>
      </c>
      <c r="E63" s="30"/>
      <c r="F63" s="22">
        <f>F14+F26-F38-F49</f>
        <v>0</v>
      </c>
      <c r="G63" s="22">
        <f aca="true" t="shared" si="8" ref="G63:O63">G14+G26-G38-G49</f>
        <v>0</v>
      </c>
      <c r="H63" s="22">
        <f t="shared" si="8"/>
        <v>0</v>
      </c>
      <c r="I63" s="22">
        <f t="shared" si="8"/>
        <v>0</v>
      </c>
      <c r="J63" s="22">
        <f t="shared" si="8"/>
        <v>0</v>
      </c>
      <c r="K63" s="22">
        <f t="shared" si="8"/>
        <v>0</v>
      </c>
      <c r="L63" s="22">
        <f t="shared" si="8"/>
        <v>0</v>
      </c>
      <c r="M63" s="22">
        <f t="shared" si="8"/>
        <v>0</v>
      </c>
      <c r="N63" s="22">
        <f t="shared" si="8"/>
        <v>0</v>
      </c>
      <c r="O63" s="22">
        <f t="shared" si="8"/>
        <v>0</v>
      </c>
      <c r="P63" s="30"/>
      <c r="Q63" s="6"/>
    </row>
    <row r="64" spans="2:17" ht="12" customHeight="1">
      <c r="B64" s="3"/>
      <c r="C64" s="28"/>
      <c r="D64" s="24" t="s">
        <v>102</v>
      </c>
      <c r="E64" s="30"/>
      <c r="F64" s="22">
        <f aca="true" t="shared" si="9" ref="F64:O64">F15+F27-F39-F50</f>
        <v>0</v>
      </c>
      <c r="G64" s="22">
        <f t="shared" si="9"/>
        <v>0</v>
      </c>
      <c r="H64" s="22">
        <f t="shared" si="9"/>
        <v>0</v>
      </c>
      <c r="I64" s="22">
        <f t="shared" si="9"/>
        <v>0</v>
      </c>
      <c r="J64" s="22">
        <f t="shared" si="9"/>
        <v>0</v>
      </c>
      <c r="K64" s="22">
        <f t="shared" si="9"/>
        <v>0</v>
      </c>
      <c r="L64" s="22">
        <f t="shared" si="9"/>
        <v>0</v>
      </c>
      <c r="M64" s="22">
        <f t="shared" si="9"/>
        <v>0</v>
      </c>
      <c r="N64" s="22">
        <f t="shared" si="9"/>
        <v>0</v>
      </c>
      <c r="O64" s="22">
        <f t="shared" si="9"/>
        <v>0</v>
      </c>
      <c r="P64" s="30"/>
      <c r="Q64" s="6"/>
    </row>
    <row r="65" spans="2:17" ht="12" customHeight="1">
      <c r="B65" s="3"/>
      <c r="C65" s="28"/>
      <c r="D65" s="424" t="s">
        <v>517</v>
      </c>
      <c r="E65" s="30"/>
      <c r="F65" s="22">
        <f aca="true" t="shared" si="10" ref="F65:O65">F16+F28-F40-F51</f>
        <v>0</v>
      </c>
      <c r="G65" s="22">
        <f t="shared" si="10"/>
        <v>0</v>
      </c>
      <c r="H65" s="22">
        <f t="shared" si="10"/>
        <v>0</v>
      </c>
      <c r="I65" s="22">
        <f t="shared" si="10"/>
        <v>0</v>
      </c>
      <c r="J65" s="22">
        <f t="shared" si="10"/>
        <v>0</v>
      </c>
      <c r="K65" s="22">
        <f t="shared" si="10"/>
        <v>0</v>
      </c>
      <c r="L65" s="22">
        <f t="shared" si="10"/>
        <v>0</v>
      </c>
      <c r="M65" s="22">
        <f t="shared" si="10"/>
        <v>0</v>
      </c>
      <c r="N65" s="22">
        <f t="shared" si="10"/>
        <v>0</v>
      </c>
      <c r="O65" s="22">
        <f t="shared" si="10"/>
        <v>0</v>
      </c>
      <c r="P65" s="30"/>
      <c r="Q65" s="6"/>
    </row>
    <row r="66" spans="2:17" ht="12" customHeight="1">
      <c r="B66" s="3"/>
      <c r="C66" s="28"/>
      <c r="D66" s="424" t="s">
        <v>518</v>
      </c>
      <c r="E66" s="30"/>
      <c r="F66" s="22">
        <f aca="true" t="shared" si="11" ref="F66:O66">F17+F29-F41-F52</f>
        <v>0</v>
      </c>
      <c r="G66" s="22">
        <f t="shared" si="11"/>
        <v>0</v>
      </c>
      <c r="H66" s="22">
        <f t="shared" si="11"/>
        <v>0</v>
      </c>
      <c r="I66" s="22">
        <f t="shared" si="11"/>
        <v>0</v>
      </c>
      <c r="J66" s="22">
        <f t="shared" si="11"/>
        <v>0</v>
      </c>
      <c r="K66" s="22">
        <f t="shared" si="11"/>
        <v>0</v>
      </c>
      <c r="L66" s="22">
        <f t="shared" si="11"/>
        <v>0</v>
      </c>
      <c r="M66" s="22">
        <f t="shared" si="11"/>
        <v>0</v>
      </c>
      <c r="N66" s="22">
        <f t="shared" si="11"/>
        <v>0</v>
      </c>
      <c r="O66" s="22">
        <f t="shared" si="11"/>
        <v>0</v>
      </c>
      <c r="P66" s="30"/>
      <c r="Q66" s="6"/>
    </row>
    <row r="67" spans="2:17" ht="12" customHeight="1">
      <c r="B67" s="3"/>
      <c r="C67" s="28"/>
      <c r="D67" s="24" t="s">
        <v>110</v>
      </c>
      <c r="E67" s="30"/>
      <c r="F67" s="22">
        <f aca="true" t="shared" si="12" ref="F67:O67">F18+F30-F42-F53</f>
        <v>0</v>
      </c>
      <c r="G67" s="22">
        <f t="shared" si="12"/>
        <v>0</v>
      </c>
      <c r="H67" s="22">
        <f t="shared" si="12"/>
        <v>0</v>
      </c>
      <c r="I67" s="22">
        <f t="shared" si="12"/>
        <v>0</v>
      </c>
      <c r="J67" s="22">
        <f t="shared" si="12"/>
        <v>0</v>
      </c>
      <c r="K67" s="22">
        <f t="shared" si="12"/>
        <v>0</v>
      </c>
      <c r="L67" s="22">
        <f t="shared" si="12"/>
        <v>0</v>
      </c>
      <c r="M67" s="22">
        <f t="shared" si="12"/>
        <v>0</v>
      </c>
      <c r="N67" s="22">
        <f t="shared" si="12"/>
        <v>0</v>
      </c>
      <c r="O67" s="22">
        <f t="shared" si="12"/>
        <v>0</v>
      </c>
      <c r="P67" s="30"/>
      <c r="Q67" s="6"/>
    </row>
    <row r="68" spans="2:17" ht="12" customHeight="1">
      <c r="B68" s="3"/>
      <c r="C68" s="28"/>
      <c r="D68" s="24" t="s">
        <v>103</v>
      </c>
      <c r="E68" s="30"/>
      <c r="F68" s="22">
        <f>F19+F31-F43-F54</f>
        <v>0</v>
      </c>
      <c r="G68" s="22">
        <f aca="true" t="shared" si="13" ref="G68:O68">G19+G31-G43-G54</f>
        <v>0</v>
      </c>
      <c r="H68" s="22">
        <f t="shared" si="13"/>
        <v>0</v>
      </c>
      <c r="I68" s="22">
        <f t="shared" si="13"/>
        <v>0</v>
      </c>
      <c r="J68" s="22">
        <f t="shared" si="13"/>
        <v>0</v>
      </c>
      <c r="K68" s="22">
        <f t="shared" si="13"/>
        <v>0</v>
      </c>
      <c r="L68" s="22">
        <f t="shared" si="13"/>
        <v>0</v>
      </c>
      <c r="M68" s="22">
        <f t="shared" si="13"/>
        <v>0</v>
      </c>
      <c r="N68" s="22">
        <f t="shared" si="13"/>
        <v>0</v>
      </c>
      <c r="O68" s="22">
        <f t="shared" si="13"/>
        <v>0</v>
      </c>
      <c r="P68" s="30"/>
      <c r="Q68" s="6"/>
    </row>
    <row r="69" spans="2:17" ht="12" customHeight="1">
      <c r="B69" s="3"/>
      <c r="C69" s="28"/>
      <c r="D69" s="46" t="s">
        <v>113</v>
      </c>
      <c r="E69" s="30"/>
      <c r="F69" s="21">
        <f>SUM(F63:F68)</f>
        <v>0</v>
      </c>
      <c r="G69" s="21">
        <f aca="true" t="shared" si="14" ref="G69:O69">SUM(G63:G68)</f>
        <v>0</v>
      </c>
      <c r="H69" s="21">
        <f t="shared" si="14"/>
        <v>0</v>
      </c>
      <c r="I69" s="21">
        <f t="shared" si="14"/>
        <v>0</v>
      </c>
      <c r="J69" s="21">
        <f t="shared" si="14"/>
        <v>0</v>
      </c>
      <c r="K69" s="21">
        <f t="shared" si="14"/>
        <v>0</v>
      </c>
      <c r="L69" s="21">
        <f t="shared" si="14"/>
        <v>0</v>
      </c>
      <c r="M69" s="21">
        <f t="shared" si="14"/>
        <v>0</v>
      </c>
      <c r="N69" s="21">
        <f t="shared" si="14"/>
        <v>0</v>
      </c>
      <c r="O69" s="21">
        <f t="shared" si="14"/>
        <v>0</v>
      </c>
      <c r="P69" s="30"/>
      <c r="Q69" s="6"/>
    </row>
    <row r="70" spans="2:17" ht="12" customHeight="1">
      <c r="B70" s="3"/>
      <c r="C70" s="28"/>
      <c r="D70" s="24"/>
      <c r="E70" s="30"/>
      <c r="F70" s="30"/>
      <c r="G70" s="30"/>
      <c r="H70" s="30"/>
      <c r="I70" s="30"/>
      <c r="J70" s="30"/>
      <c r="K70" s="211"/>
      <c r="L70" s="211"/>
      <c r="M70" s="211"/>
      <c r="N70" s="211"/>
      <c r="O70" s="211"/>
      <c r="P70" s="30"/>
      <c r="Q70" s="6"/>
    </row>
    <row r="71" spans="2:17" ht="12" customHeight="1">
      <c r="B71" s="3"/>
      <c r="C71" s="7"/>
      <c r="D71" s="38"/>
      <c r="I71" s="5"/>
      <c r="Q71" s="6"/>
    </row>
    <row r="72" spans="2:17" s="72" customFormat="1" ht="12" customHeight="1" thickBot="1">
      <c r="B72" s="142"/>
      <c r="C72" s="143"/>
      <c r="D72" s="143"/>
      <c r="E72" s="143"/>
      <c r="F72" s="143"/>
      <c r="G72" s="143"/>
      <c r="H72" s="143"/>
      <c r="I72" s="143"/>
      <c r="J72" s="143"/>
      <c r="K72" s="143"/>
      <c r="L72" s="143"/>
      <c r="M72" s="143"/>
      <c r="N72" s="143"/>
      <c r="O72" s="143"/>
      <c r="P72" s="143"/>
      <c r="Q72" s="144"/>
    </row>
  </sheetData>
  <sheetProtection password="DE55" sheet="1" objects="1" scenarios="1"/>
  <printOptions/>
  <pageMargins left="0.7874015748031497" right="0.7874015748031497" top="0.984251968503937" bottom="0.984251968503937" header="0.5118110236220472" footer="0.5118110236220472"/>
  <pageSetup horizontalDpi="600" verticalDpi="600" orientation="landscape" paperSize="9" scale="54" r:id="rId4"/>
  <headerFooter alignWithMargins="0">
    <oddHeader>&amp;L&amp;"Arial,Vet"&amp;F&amp;R&amp;"Arial,Vet"&amp;A</oddHeader>
    <oddFooter>&amp;L&amp;"Arial,Vet"keizer / goedhart&amp;C&amp;"Arial,Vet"&amp;D&amp;R&amp;"Arial,Vet"pagina &amp;P</oddFooter>
  </headerFooter>
  <drawing r:id="rId3"/>
  <legacyDrawing r:id="rId2"/>
</worksheet>
</file>

<file path=xl/worksheets/sheet12.xml><?xml version="1.0" encoding="utf-8"?>
<worksheet xmlns="http://schemas.openxmlformats.org/spreadsheetml/2006/main" xmlns:r="http://schemas.openxmlformats.org/officeDocument/2006/relationships">
  <dimension ref="B2:K179"/>
  <sheetViews>
    <sheetView zoomScale="85" zoomScaleNormal="85" workbookViewId="0" topLeftCell="A1">
      <pane ySplit="9" topLeftCell="BM10" activePane="bottomLeft" state="frozen"/>
      <selection pane="topLeft" activeCell="I5" sqref="I5"/>
      <selection pane="bottomLeft" activeCell="B2" sqref="B2"/>
    </sheetView>
  </sheetViews>
  <sheetFormatPr defaultColWidth="9.140625" defaultRowHeight="12.75"/>
  <cols>
    <col min="1" max="1" width="5.7109375" style="5" customWidth="1"/>
    <col min="2" max="3" width="2.7109375" style="5" customWidth="1"/>
    <col min="4" max="4" width="45.7109375" style="5" customWidth="1"/>
    <col min="5" max="5" width="2.7109375" style="5" customWidth="1"/>
    <col min="6" max="9" width="16.8515625" style="5" customWidth="1"/>
    <col min="10" max="10" width="3.140625" style="5" customWidth="1"/>
    <col min="11" max="11" width="2.57421875" style="5" customWidth="1"/>
    <col min="12" max="12" width="15.421875" style="5" customWidth="1"/>
    <col min="13" max="14" width="5.7109375" style="5" customWidth="1"/>
    <col min="15" max="16384" width="9.140625" style="5" customWidth="1"/>
  </cols>
  <sheetData>
    <row r="1" ht="12.75" customHeight="1" thickBot="1"/>
    <row r="2" spans="2:11" ht="12.75">
      <c r="B2" s="15"/>
      <c r="C2" s="1"/>
      <c r="D2" s="1"/>
      <c r="E2" s="1"/>
      <c r="F2" s="1"/>
      <c r="G2" s="1"/>
      <c r="H2" s="357"/>
      <c r="I2" s="1"/>
      <c r="J2" s="1"/>
      <c r="K2" s="2"/>
    </row>
    <row r="3" spans="2:11" ht="12.75">
      <c r="B3" s="3"/>
      <c r="H3" s="272"/>
      <c r="K3" s="6"/>
    </row>
    <row r="4" spans="2:11" ht="18">
      <c r="B4" s="20"/>
      <c r="C4" s="85" t="s">
        <v>269</v>
      </c>
      <c r="D4" s="85"/>
      <c r="H4" s="272"/>
      <c r="K4" s="6"/>
    </row>
    <row r="5" spans="2:11" ht="12.75">
      <c r="B5" s="3"/>
      <c r="H5" s="272"/>
      <c r="K5" s="6"/>
    </row>
    <row r="6" spans="2:11" ht="12.75">
      <c r="B6" s="3"/>
      <c r="H6" s="272"/>
      <c r="K6" s="6"/>
    </row>
    <row r="7" spans="2:11" ht="12.75">
      <c r="B7" s="3"/>
      <c r="H7" s="272"/>
      <c r="K7" s="6"/>
    </row>
    <row r="8" spans="2:11" ht="12.75">
      <c r="B8" s="3"/>
      <c r="D8" s="7" t="s">
        <v>108</v>
      </c>
      <c r="E8" s="50"/>
      <c r="F8" s="287">
        <f>mat!I7</f>
        <v>2008</v>
      </c>
      <c r="G8" s="287">
        <f>F8+1</f>
        <v>2009</v>
      </c>
      <c r="H8" s="287">
        <f>G8+1</f>
        <v>2010</v>
      </c>
      <c r="I8" s="287">
        <f>H8+1</f>
        <v>2011</v>
      </c>
      <c r="J8" s="269"/>
      <c r="K8" s="6"/>
    </row>
    <row r="9" spans="2:11" ht="12.75">
      <c r="B9" s="3"/>
      <c r="D9" s="41"/>
      <c r="E9" s="50"/>
      <c r="J9" s="269"/>
      <c r="K9" s="6"/>
    </row>
    <row r="10" spans="2:11" ht="12.75">
      <c r="B10" s="3"/>
      <c r="E10" s="50"/>
      <c r="J10" s="269"/>
      <c r="K10" s="6"/>
    </row>
    <row r="11" spans="2:11" ht="12.75">
      <c r="B11" s="3"/>
      <c r="C11" s="30"/>
      <c r="D11" s="30"/>
      <c r="E11" s="99"/>
      <c r="F11" s="30"/>
      <c r="G11" s="30"/>
      <c r="H11" s="30"/>
      <c r="I11" s="30"/>
      <c r="J11" s="270"/>
      <c r="K11" s="6"/>
    </row>
    <row r="12" spans="2:11" ht="12.75">
      <c r="B12" s="3"/>
      <c r="C12" s="30"/>
      <c r="D12" s="27" t="s">
        <v>623</v>
      </c>
      <c r="E12" s="99"/>
      <c r="F12" s="30"/>
      <c r="G12" s="30"/>
      <c r="H12" s="30"/>
      <c r="I12" s="30"/>
      <c r="J12" s="270"/>
      <c r="K12" s="6"/>
    </row>
    <row r="13" spans="2:11" ht="12.75">
      <c r="B13" s="3"/>
      <c r="C13" s="25"/>
      <c r="D13" s="27"/>
      <c r="E13" s="30"/>
      <c r="F13" s="30"/>
      <c r="G13" s="30"/>
      <c r="H13" s="30"/>
      <c r="I13" s="30"/>
      <c r="J13" s="30"/>
      <c r="K13" s="6"/>
    </row>
    <row r="14" spans="2:11" ht="12.75">
      <c r="B14" s="3"/>
      <c r="C14" s="30"/>
      <c r="D14" s="27" t="s">
        <v>270</v>
      </c>
      <c r="E14" s="30"/>
      <c r="F14" s="211"/>
      <c r="G14" s="211"/>
      <c r="H14" s="30"/>
      <c r="I14" s="30"/>
      <c r="J14" s="30"/>
      <c r="K14" s="6"/>
    </row>
    <row r="15" spans="2:11" ht="12.75">
      <c r="B15" s="3"/>
      <c r="C15" s="30"/>
      <c r="D15" s="24" t="s">
        <v>271</v>
      </c>
      <c r="E15" s="30"/>
      <c r="F15" s="22">
        <f>pers!H86+persbel!H108+mat!I107</f>
        <v>668284.9070219999</v>
      </c>
      <c r="G15" s="22">
        <f>pers!I86+persbel!I108+mat!J107</f>
        <v>668284.9070219999</v>
      </c>
      <c r="H15" s="22">
        <f>pers!J86+persbel!J108+mat!K107</f>
        <v>668284.9070219999</v>
      </c>
      <c r="I15" s="22">
        <f>pers!K86+persbel!K108+mat!L107</f>
        <v>668284.9070219999</v>
      </c>
      <c r="J15" s="30"/>
      <c r="K15" s="6"/>
    </row>
    <row r="16" spans="2:11" ht="12.75">
      <c r="B16" s="3"/>
      <c r="C16" s="30"/>
      <c r="D16" s="24" t="s">
        <v>262</v>
      </c>
      <c r="E16" s="30"/>
      <c r="F16" s="22">
        <f>pers!H87+persbel!H109+mat!I108</f>
        <v>0</v>
      </c>
      <c r="G16" s="22">
        <f>pers!I87+persbel!I109+mat!J108</f>
        <v>0</v>
      </c>
      <c r="H16" s="22">
        <f>pers!J87+persbel!J109+mat!K108</f>
        <v>0</v>
      </c>
      <c r="I16" s="22">
        <f>pers!K87+persbel!K109+mat!L108</f>
        <v>0</v>
      </c>
      <c r="J16" s="30"/>
      <c r="K16" s="6"/>
    </row>
    <row r="17" spans="2:11" ht="12.75">
      <c r="B17" s="3"/>
      <c r="C17" s="30"/>
      <c r="D17" s="24" t="s">
        <v>272</v>
      </c>
      <c r="E17" s="30"/>
      <c r="F17" s="22">
        <f>pers!H88+persbel!H110+mat!H109</f>
        <v>76885.26744600001</v>
      </c>
      <c r="G17" s="22">
        <f>pers!I88+persbel!I110+mat!I109</f>
        <v>77027.667446</v>
      </c>
      <c r="H17" s="22">
        <f>pers!J88+persbel!J110+mat!J109</f>
        <v>77027.667446</v>
      </c>
      <c r="I17" s="22">
        <f>pers!K88+persbel!K110+mat!K109</f>
        <v>77027.667446</v>
      </c>
      <c r="J17" s="30"/>
      <c r="K17" s="6"/>
    </row>
    <row r="18" spans="2:11" ht="12.75">
      <c r="B18" s="3"/>
      <c r="C18" s="30"/>
      <c r="D18" s="25" t="s">
        <v>113</v>
      </c>
      <c r="E18" s="27"/>
      <c r="F18" s="168">
        <f>F15+F16+F17</f>
        <v>745170.174468</v>
      </c>
      <c r="G18" s="168">
        <f>G15+G16+G17</f>
        <v>745312.574468</v>
      </c>
      <c r="H18" s="168">
        <f>H15+H16+H17</f>
        <v>745312.574468</v>
      </c>
      <c r="I18" s="168">
        <f>I15+I16+I17</f>
        <v>745312.574468</v>
      </c>
      <c r="J18" s="30"/>
      <c r="K18" s="6"/>
    </row>
    <row r="19" spans="2:11" ht="12.75">
      <c r="B19" s="3"/>
      <c r="C19" s="30"/>
      <c r="D19" s="28"/>
      <c r="E19" s="27"/>
      <c r="F19" s="426"/>
      <c r="G19" s="426"/>
      <c r="H19" s="426"/>
      <c r="I19" s="211"/>
      <c r="J19" s="30"/>
      <c r="K19" s="6"/>
    </row>
    <row r="20" spans="2:11" ht="12.75">
      <c r="B20" s="3"/>
      <c r="C20" s="25"/>
      <c r="D20" s="27" t="s">
        <v>273</v>
      </c>
      <c r="E20" s="27"/>
      <c r="F20" s="412"/>
      <c r="G20" s="412"/>
      <c r="H20" s="412"/>
      <c r="I20" s="211"/>
      <c r="J20" s="30"/>
      <c r="K20" s="6"/>
    </row>
    <row r="21" spans="2:11" ht="12.75">
      <c r="B21" s="3"/>
      <c r="C21" s="30"/>
      <c r="D21" s="24" t="s">
        <v>274</v>
      </c>
      <c r="E21" s="45"/>
      <c r="F21" s="22">
        <f>pers!H89</f>
        <v>0</v>
      </c>
      <c r="G21" s="22">
        <f>pers!I89</f>
        <v>0</v>
      </c>
      <c r="H21" s="22">
        <f>pers!J89</f>
        <v>0</v>
      </c>
      <c r="I21" s="22">
        <f>pers!K89</f>
        <v>0</v>
      </c>
      <c r="J21" s="30"/>
      <c r="K21" s="6"/>
    </row>
    <row r="22" spans="2:11" ht="12.75">
      <c r="B22" s="3"/>
      <c r="C22" s="30"/>
      <c r="D22" s="276" t="s">
        <v>263</v>
      </c>
      <c r="E22" s="45"/>
      <c r="F22" s="22">
        <f>persbel!H111</f>
        <v>0</v>
      </c>
      <c r="G22" s="22">
        <f>persbel!I111</f>
        <v>0</v>
      </c>
      <c r="H22" s="22">
        <f>persbel!J111</f>
        <v>0</v>
      </c>
      <c r="I22" s="22">
        <f>persbel!K111</f>
        <v>0</v>
      </c>
      <c r="J22" s="30"/>
      <c r="K22" s="6"/>
    </row>
    <row r="23" spans="2:11" ht="12.75">
      <c r="B23" s="3"/>
      <c r="C23" s="30"/>
      <c r="D23" s="30" t="s">
        <v>109</v>
      </c>
      <c r="E23" s="30"/>
      <c r="F23" s="22">
        <f>act!G57</f>
        <v>0</v>
      </c>
      <c r="G23" s="22">
        <f>act!H57</f>
        <v>0</v>
      </c>
      <c r="H23" s="22">
        <f>act!I57</f>
        <v>0</v>
      </c>
      <c r="I23" s="22">
        <f>act!J57</f>
        <v>0</v>
      </c>
      <c r="J23" s="30"/>
      <c r="K23" s="6"/>
    </row>
    <row r="24" spans="2:11" ht="12.75">
      <c r="B24" s="3"/>
      <c r="C24" s="30"/>
      <c r="D24" s="30" t="s">
        <v>143</v>
      </c>
      <c r="E24" s="30"/>
      <c r="F24" s="22">
        <f>7/12*mat!H152+5/12*mat!I152</f>
        <v>0</v>
      </c>
      <c r="G24" s="22">
        <f>7/12*mat!I152+5/12*mat!J152</f>
        <v>0</v>
      </c>
      <c r="H24" s="22">
        <f>7/12*mat!J152+5/12*mat!K152</f>
        <v>0</v>
      </c>
      <c r="I24" s="22">
        <f>7/12*mat!K152+5/12*mat!L152</f>
        <v>0</v>
      </c>
      <c r="J24" s="30"/>
      <c r="K24" s="6"/>
    </row>
    <row r="25" spans="2:11" ht="12.75">
      <c r="B25" s="3"/>
      <c r="C25" s="30"/>
      <c r="D25" s="30" t="s">
        <v>179</v>
      </c>
      <c r="E25" s="30"/>
      <c r="F25" s="22">
        <f>7/12*mat!H180+5/12*mat!I180</f>
        <v>0</v>
      </c>
      <c r="G25" s="22">
        <f>7/12*mat!I180+5/12*mat!J180</f>
        <v>0</v>
      </c>
      <c r="H25" s="22">
        <f>7/12*mat!J180+5/12*mat!K180</f>
        <v>0</v>
      </c>
      <c r="I25" s="22">
        <f>7/12*mat!K180+5/12*mat!L180</f>
        <v>0</v>
      </c>
      <c r="J25" s="30"/>
      <c r="K25" s="6"/>
    </row>
    <row r="26" spans="2:11" ht="12.75">
      <c r="B26" s="3"/>
      <c r="C26" s="30"/>
      <c r="D26" s="30" t="s">
        <v>140</v>
      </c>
      <c r="E26" s="30"/>
      <c r="F26" s="22">
        <f>7/12*mat!H201+5/12*mat!I201</f>
        <v>0</v>
      </c>
      <c r="G26" s="22">
        <f>7/12*mat!I201+5/12*mat!J201</f>
        <v>0</v>
      </c>
      <c r="H26" s="22">
        <f>7/12*mat!J201+5/12*mat!K201</f>
        <v>0</v>
      </c>
      <c r="I26" s="22">
        <f>7/12*mat!K201+5/12*mat!L201</f>
        <v>0</v>
      </c>
      <c r="J26" s="30"/>
      <c r="K26" s="6"/>
    </row>
    <row r="27" spans="2:11" ht="12.75">
      <c r="B27" s="3"/>
      <c r="C27" s="30"/>
      <c r="D27" s="25" t="s">
        <v>113</v>
      </c>
      <c r="E27" s="30"/>
      <c r="F27" s="355">
        <f>SUM(F21:F26)</f>
        <v>0</v>
      </c>
      <c r="G27" s="355">
        <f>SUM(G21:G26)</f>
        <v>0</v>
      </c>
      <c r="H27" s="355">
        <f>SUM(H21:H26)</f>
        <v>0</v>
      </c>
      <c r="I27" s="355">
        <f>SUM(I21:I26)</f>
        <v>0</v>
      </c>
      <c r="J27" s="30"/>
      <c r="K27" s="6"/>
    </row>
    <row r="28" spans="2:11" ht="12.75">
      <c r="B28" s="3"/>
      <c r="C28" s="30"/>
      <c r="D28" s="28"/>
      <c r="E28" s="45"/>
      <c r="F28" s="427"/>
      <c r="G28" s="427"/>
      <c r="H28" s="427"/>
      <c r="I28" s="211"/>
      <c r="J28" s="30"/>
      <c r="K28" s="6"/>
    </row>
    <row r="29" spans="2:11" ht="12.75">
      <c r="B29" s="3"/>
      <c r="C29" s="27"/>
      <c r="D29" s="25" t="s">
        <v>622</v>
      </c>
      <c r="E29" s="45"/>
      <c r="F29" s="62">
        <f>F18-F27</f>
        <v>745170.174468</v>
      </c>
      <c r="G29" s="62">
        <f>G18-G27</f>
        <v>745312.574468</v>
      </c>
      <c r="H29" s="62">
        <f>H18-H27</f>
        <v>745312.574468</v>
      </c>
      <c r="I29" s="62">
        <f>I18-I27</f>
        <v>745312.574468</v>
      </c>
      <c r="J29" s="30"/>
      <c r="K29" s="6"/>
    </row>
    <row r="30" spans="2:11" ht="12.75">
      <c r="B30" s="3"/>
      <c r="C30" s="30"/>
      <c r="D30" s="26"/>
      <c r="E30" s="45"/>
      <c r="F30" s="427"/>
      <c r="G30" s="427"/>
      <c r="H30" s="427"/>
      <c r="I30" s="211"/>
      <c r="J30" s="30"/>
      <c r="K30" s="6"/>
    </row>
    <row r="31" spans="2:11" ht="12.75">
      <c r="B31" s="3"/>
      <c r="D31" s="271"/>
      <c r="E31" s="11"/>
      <c r="F31" s="199"/>
      <c r="G31" s="199"/>
      <c r="H31" s="199"/>
      <c r="I31" s="199"/>
      <c r="K31" s="6"/>
    </row>
    <row r="32" spans="2:11" ht="12.75">
      <c r="B32" s="3"/>
      <c r="C32" s="30"/>
      <c r="D32" s="26"/>
      <c r="E32" s="45"/>
      <c r="F32" s="211"/>
      <c r="G32" s="211"/>
      <c r="H32" s="211"/>
      <c r="I32" s="211"/>
      <c r="J32" s="30"/>
      <c r="K32" s="6"/>
    </row>
    <row r="33" spans="2:11" ht="12.75">
      <c r="B33" s="3"/>
      <c r="C33" s="30"/>
      <c r="D33" s="25" t="s">
        <v>275</v>
      </c>
      <c r="E33" s="45"/>
      <c r="F33" s="211"/>
      <c r="G33" s="211"/>
      <c r="H33" s="211"/>
      <c r="I33" s="211"/>
      <c r="J33" s="30"/>
      <c r="K33" s="6"/>
    </row>
    <row r="34" spans="2:11" ht="12.75">
      <c r="B34" s="3"/>
      <c r="C34" s="30"/>
      <c r="D34" s="26"/>
      <c r="E34" s="45"/>
      <c r="F34" s="211"/>
      <c r="G34" s="211"/>
      <c r="H34" s="211"/>
      <c r="I34" s="211"/>
      <c r="J34" s="30"/>
      <c r="K34" s="6"/>
    </row>
    <row r="35" spans="2:11" ht="12.75">
      <c r="B35" s="3"/>
      <c r="C35" s="30"/>
      <c r="D35" s="24" t="s">
        <v>276</v>
      </c>
      <c r="E35" s="45"/>
      <c r="F35" s="139">
        <v>0</v>
      </c>
      <c r="G35" s="197">
        <f aca="true" t="shared" si="0" ref="G35:I36">F35</f>
        <v>0</v>
      </c>
      <c r="H35" s="197">
        <f t="shared" si="0"/>
        <v>0</v>
      </c>
      <c r="I35" s="197">
        <f t="shared" si="0"/>
        <v>0</v>
      </c>
      <c r="J35" s="30"/>
      <c r="K35" s="6"/>
    </row>
    <row r="36" spans="2:11" ht="12.75">
      <c r="B36" s="3"/>
      <c r="C36" s="30"/>
      <c r="D36" s="24" t="s">
        <v>277</v>
      </c>
      <c r="E36" s="45"/>
      <c r="F36" s="139">
        <v>0</v>
      </c>
      <c r="G36" s="197">
        <f t="shared" si="0"/>
        <v>0</v>
      </c>
      <c r="H36" s="197">
        <f t="shared" si="0"/>
        <v>0</v>
      </c>
      <c r="I36" s="197">
        <f t="shared" si="0"/>
        <v>0</v>
      </c>
      <c r="J36" s="30"/>
      <c r="K36" s="6"/>
    </row>
    <row r="37" spans="2:11" ht="12.75">
      <c r="B37" s="3"/>
      <c r="C37" s="30"/>
      <c r="D37" s="28"/>
      <c r="E37" s="45"/>
      <c r="F37" s="427"/>
      <c r="G37" s="427"/>
      <c r="H37" s="427"/>
      <c r="I37" s="211"/>
      <c r="J37" s="30"/>
      <c r="K37" s="6"/>
    </row>
    <row r="38" spans="2:11" ht="12.75">
      <c r="B38" s="3"/>
      <c r="C38" s="27"/>
      <c r="D38" s="25" t="s">
        <v>286</v>
      </c>
      <c r="E38" s="27"/>
      <c r="F38" s="62">
        <f>F29+F35-F36</f>
        <v>745170.174468</v>
      </c>
      <c r="G38" s="62">
        <f>G29+G35-G36</f>
        <v>745312.574468</v>
      </c>
      <c r="H38" s="62">
        <f>H29+H35-H36</f>
        <v>745312.574468</v>
      </c>
      <c r="I38" s="62">
        <f>I29+I35-I36</f>
        <v>745312.574468</v>
      </c>
      <c r="J38" s="27"/>
      <c r="K38" s="6"/>
    </row>
    <row r="39" spans="2:11" ht="12.75">
      <c r="B39" s="3"/>
      <c r="C39" s="30"/>
      <c r="D39" s="24"/>
      <c r="E39" s="45"/>
      <c r="F39" s="211"/>
      <c r="G39" s="211"/>
      <c r="H39" s="211"/>
      <c r="I39" s="211"/>
      <c r="J39" s="30"/>
      <c r="K39" s="6"/>
    </row>
    <row r="40" spans="2:11" ht="12.75">
      <c r="B40" s="3"/>
      <c r="D40" s="10"/>
      <c r="E40" s="11"/>
      <c r="F40" s="199"/>
      <c r="G40" s="199"/>
      <c r="H40" s="199"/>
      <c r="I40" s="199"/>
      <c r="K40" s="6"/>
    </row>
    <row r="41" spans="2:11" ht="12.75">
      <c r="B41" s="3"/>
      <c r="C41" s="30"/>
      <c r="D41" s="24"/>
      <c r="E41" s="45"/>
      <c r="F41" s="211"/>
      <c r="G41" s="211"/>
      <c r="H41" s="211"/>
      <c r="I41" s="211"/>
      <c r="J41" s="30"/>
      <c r="K41" s="6"/>
    </row>
    <row r="42" spans="2:11" ht="12.75">
      <c r="B42" s="3"/>
      <c r="C42" s="30"/>
      <c r="D42" s="25" t="s">
        <v>278</v>
      </c>
      <c r="E42" s="45"/>
      <c r="F42" s="211"/>
      <c r="G42" s="211"/>
      <c r="H42" s="211"/>
      <c r="I42" s="211"/>
      <c r="J42" s="30"/>
      <c r="K42" s="6"/>
    </row>
    <row r="43" spans="2:11" ht="12.75">
      <c r="B43" s="3"/>
      <c r="C43" s="30"/>
      <c r="D43" s="24"/>
      <c r="E43" s="45"/>
      <c r="F43" s="211"/>
      <c r="G43" s="211"/>
      <c r="H43" s="211"/>
      <c r="I43" s="211"/>
      <c r="J43" s="30"/>
      <c r="K43" s="6"/>
    </row>
    <row r="44" spans="2:11" ht="12.75">
      <c r="B44" s="3"/>
      <c r="C44" s="30"/>
      <c r="D44" s="24" t="s">
        <v>279</v>
      </c>
      <c r="E44" s="45"/>
      <c r="F44" s="139">
        <v>0</v>
      </c>
      <c r="G44" s="197">
        <f aca="true" t="shared" si="1" ref="G44:I45">F44</f>
        <v>0</v>
      </c>
      <c r="H44" s="197">
        <f t="shared" si="1"/>
        <v>0</v>
      </c>
      <c r="I44" s="197">
        <f t="shared" si="1"/>
        <v>0</v>
      </c>
      <c r="J44" s="30"/>
      <c r="K44" s="6"/>
    </row>
    <row r="45" spans="2:11" ht="12.75">
      <c r="B45" s="3"/>
      <c r="C45" s="30"/>
      <c r="D45" s="24" t="s">
        <v>280</v>
      </c>
      <c r="E45" s="45"/>
      <c r="F45" s="139">
        <v>0</v>
      </c>
      <c r="G45" s="197">
        <f t="shared" si="1"/>
        <v>0</v>
      </c>
      <c r="H45" s="197">
        <f t="shared" si="1"/>
        <v>0</v>
      </c>
      <c r="I45" s="197">
        <f t="shared" si="1"/>
        <v>0</v>
      </c>
      <c r="J45" s="30"/>
      <c r="K45" s="6"/>
    </row>
    <row r="46" spans="2:11" ht="12.75">
      <c r="B46" s="3"/>
      <c r="C46" s="30"/>
      <c r="D46" s="24"/>
      <c r="E46" s="45"/>
      <c r="F46" s="211"/>
      <c r="G46" s="211"/>
      <c r="H46" s="211"/>
      <c r="I46" s="211"/>
      <c r="J46" s="30"/>
      <c r="K46" s="6"/>
    </row>
    <row r="47" spans="2:11" ht="12.75">
      <c r="B47" s="3"/>
      <c r="C47" s="27"/>
      <c r="D47" s="25" t="s">
        <v>299</v>
      </c>
      <c r="E47" s="27"/>
      <c r="F47" s="62">
        <f>F38+F44-F45</f>
        <v>745170.174468</v>
      </c>
      <c r="G47" s="62">
        <f>G38+G44-G45</f>
        <v>745312.574468</v>
      </c>
      <c r="H47" s="62">
        <f>H38+H44-H45</f>
        <v>745312.574468</v>
      </c>
      <c r="I47" s="62">
        <f>I38+I44-I45</f>
        <v>745312.574468</v>
      </c>
      <c r="J47" s="27"/>
      <c r="K47" s="6"/>
    </row>
    <row r="48" spans="2:11" ht="12.75">
      <c r="B48" s="3"/>
      <c r="C48" s="45"/>
      <c r="D48" s="45"/>
      <c r="E48" s="45"/>
      <c r="F48" s="427"/>
      <c r="G48" s="427"/>
      <c r="H48" s="427"/>
      <c r="I48" s="211"/>
      <c r="J48" s="45"/>
      <c r="K48" s="6"/>
    </row>
    <row r="49" spans="2:11" ht="12.75">
      <c r="B49" s="3"/>
      <c r="D49" s="247"/>
      <c r="F49" s="411"/>
      <c r="G49" s="411"/>
      <c r="H49" s="411"/>
      <c r="I49" s="199"/>
      <c r="K49" s="6"/>
    </row>
    <row r="50" spans="2:11" ht="12.75">
      <c r="B50" s="3"/>
      <c r="D50" s="247"/>
      <c r="F50" s="411"/>
      <c r="G50" s="411"/>
      <c r="H50" s="411"/>
      <c r="I50" s="199"/>
      <c r="K50" s="6"/>
    </row>
    <row r="51" spans="2:11" ht="12.75">
      <c r="B51" s="3"/>
      <c r="D51" s="247"/>
      <c r="F51" s="411"/>
      <c r="G51" s="411"/>
      <c r="H51" s="411"/>
      <c r="I51" s="199"/>
      <c r="K51" s="6"/>
    </row>
    <row r="52" spans="2:11" ht="12.75">
      <c r="B52" s="3"/>
      <c r="C52" s="30"/>
      <c r="D52" s="30"/>
      <c r="E52" s="78"/>
      <c r="F52" s="78"/>
      <c r="G52" s="78"/>
      <c r="H52" s="78"/>
      <c r="I52" s="78"/>
      <c r="J52" s="78"/>
      <c r="K52" s="6"/>
    </row>
    <row r="53" spans="2:11" ht="12.75">
      <c r="B53" s="3"/>
      <c r="C53" s="30"/>
      <c r="D53" s="27" t="s">
        <v>583</v>
      </c>
      <c r="E53" s="78"/>
      <c r="F53" s="78"/>
      <c r="G53" s="78"/>
      <c r="H53" s="78"/>
      <c r="I53" s="78"/>
      <c r="J53" s="78"/>
      <c r="K53" s="6"/>
    </row>
    <row r="54" spans="2:11" ht="12.75">
      <c r="B54" s="3"/>
      <c r="C54" s="30"/>
      <c r="D54" s="30"/>
      <c r="E54" s="78"/>
      <c r="F54" s="78"/>
      <c r="G54" s="78"/>
      <c r="H54" s="78"/>
      <c r="I54" s="78"/>
      <c r="J54" s="78"/>
      <c r="K54" s="6"/>
    </row>
    <row r="55" spans="2:11" ht="12.75">
      <c r="B55" s="3"/>
      <c r="C55" s="30"/>
      <c r="D55" s="30" t="s">
        <v>360</v>
      </c>
      <c r="E55" s="78"/>
      <c r="F55" s="100">
        <f>pers!H90</f>
        <v>0</v>
      </c>
      <c r="G55" s="100">
        <f>pers!I90</f>
        <v>0</v>
      </c>
      <c r="H55" s="100">
        <f>pers!J90</f>
        <v>0</v>
      </c>
      <c r="I55" s="100">
        <f>pers!K90</f>
        <v>0</v>
      </c>
      <c r="J55" s="78"/>
      <c r="K55" s="6"/>
    </row>
    <row r="56" spans="2:11" ht="12.75">
      <c r="B56" s="3"/>
      <c r="C56" s="30"/>
      <c r="D56" s="30" t="s">
        <v>361</v>
      </c>
      <c r="E56" s="78"/>
      <c r="F56" s="100">
        <f>persbel!H112</f>
        <v>0</v>
      </c>
      <c r="G56" s="100">
        <f>persbel!I112</f>
        <v>0</v>
      </c>
      <c r="H56" s="100">
        <f>persbel!J112</f>
        <v>0</v>
      </c>
      <c r="I56" s="100">
        <f>persbel!K112</f>
        <v>0</v>
      </c>
      <c r="J56" s="78"/>
      <c r="K56" s="6"/>
    </row>
    <row r="57" spans="2:11" ht="12.75">
      <c r="B57" s="3"/>
      <c r="C57" s="30"/>
      <c r="D57" s="30" t="s">
        <v>362</v>
      </c>
      <c r="E57" s="78"/>
      <c r="F57" s="100">
        <f>mat!I104</f>
        <v>0</v>
      </c>
      <c r="G57" s="100">
        <f>mat!J104</f>
        <v>0</v>
      </c>
      <c r="H57" s="100">
        <f>mat!K104</f>
        <v>0</v>
      </c>
      <c r="I57" s="100">
        <f>mat!L104</f>
        <v>0</v>
      </c>
      <c r="J57" s="78"/>
      <c r="K57" s="6"/>
    </row>
    <row r="58" spans="2:11" ht="12.75">
      <c r="B58" s="3"/>
      <c r="C58" s="30"/>
      <c r="D58" s="27" t="s">
        <v>113</v>
      </c>
      <c r="E58" s="78"/>
      <c r="F58" s="62">
        <f>SUM(F55:F57)</f>
        <v>0</v>
      </c>
      <c r="G58" s="62">
        <f>SUM(G55:G57)</f>
        <v>0</v>
      </c>
      <c r="H58" s="62">
        <f>SUM(H55:H57)</f>
        <v>0</v>
      </c>
      <c r="I58" s="62">
        <f>SUM(I55:I57)</f>
        <v>0</v>
      </c>
      <c r="J58" s="78"/>
      <c r="K58" s="6"/>
    </row>
    <row r="59" spans="2:11" ht="12.75">
      <c r="B59" s="3"/>
      <c r="C59" s="30"/>
      <c r="D59" s="30"/>
      <c r="E59" s="78"/>
      <c r="F59" s="78"/>
      <c r="G59" s="78"/>
      <c r="H59" s="78"/>
      <c r="I59" s="78"/>
      <c r="J59" s="78"/>
      <c r="K59" s="6"/>
    </row>
    <row r="60" spans="2:11" ht="12.75">
      <c r="B60" s="3"/>
      <c r="D60" s="247"/>
      <c r="F60" s="411"/>
      <c r="G60" s="411"/>
      <c r="H60" s="411"/>
      <c r="I60" s="199"/>
      <c r="K60" s="6"/>
    </row>
    <row r="61" spans="2:11" ht="13.5" thickBot="1">
      <c r="B61" s="12"/>
      <c r="C61" s="13"/>
      <c r="D61" s="13"/>
      <c r="E61" s="13"/>
      <c r="F61" s="13"/>
      <c r="G61" s="13"/>
      <c r="H61" s="319"/>
      <c r="I61" s="13"/>
      <c r="J61" s="13"/>
      <c r="K61" s="14"/>
    </row>
    <row r="62" ht="12.75">
      <c r="H62" s="272"/>
    </row>
    <row r="63" ht="12.75">
      <c r="H63" s="272"/>
    </row>
    <row r="64" ht="12.75">
      <c r="H64" s="272"/>
    </row>
    <row r="65" ht="12.75">
      <c r="H65" s="272"/>
    </row>
    <row r="66" ht="12.75">
      <c r="H66" s="272"/>
    </row>
    <row r="67" ht="12.75">
      <c r="H67" s="272"/>
    </row>
    <row r="68" ht="12.75">
      <c r="H68" s="272"/>
    </row>
    <row r="69" ht="12.75">
      <c r="H69" s="272"/>
    </row>
    <row r="70" ht="12.75">
      <c r="H70" s="272"/>
    </row>
    <row r="71" ht="12.75">
      <c r="H71" s="272"/>
    </row>
    <row r="72" ht="12.75">
      <c r="H72" s="272"/>
    </row>
    <row r="73" ht="12.75">
      <c r="H73" s="272"/>
    </row>
    <row r="74" ht="12.75">
      <c r="H74" s="272"/>
    </row>
    <row r="75" ht="12.75">
      <c r="H75" s="272"/>
    </row>
    <row r="76" ht="12.75">
      <c r="H76" s="272"/>
    </row>
    <row r="77" ht="12.75">
      <c r="H77" s="272"/>
    </row>
    <row r="78" ht="12.75">
      <c r="H78" s="272"/>
    </row>
    <row r="79" ht="12.75">
      <c r="H79" s="272"/>
    </row>
    <row r="80" ht="12.75">
      <c r="H80" s="272"/>
    </row>
    <row r="81" ht="12.75">
      <c r="H81" s="272"/>
    </row>
    <row r="82" ht="12.75">
      <c r="H82" s="272"/>
    </row>
    <row r="83" ht="12.75">
      <c r="H83" s="272"/>
    </row>
    <row r="84" ht="12.75">
      <c r="H84" s="272"/>
    </row>
    <row r="85" ht="12.75">
      <c r="H85" s="272"/>
    </row>
    <row r="86" ht="12.75">
      <c r="H86" s="272"/>
    </row>
    <row r="87" ht="12.75">
      <c r="H87" s="272"/>
    </row>
    <row r="88" ht="12.75">
      <c r="H88" s="272"/>
    </row>
    <row r="89" ht="12.75">
      <c r="H89" s="272"/>
    </row>
    <row r="90" ht="12.75">
      <c r="H90" s="272"/>
    </row>
    <row r="91" ht="12.75">
      <c r="H91" s="272"/>
    </row>
    <row r="92" ht="12.75">
      <c r="H92" s="272"/>
    </row>
    <row r="93" ht="12.75">
      <c r="H93" s="272"/>
    </row>
    <row r="94" ht="12.75">
      <c r="H94" s="272"/>
    </row>
    <row r="95" ht="12.75">
      <c r="H95" s="272"/>
    </row>
    <row r="96" ht="12.75">
      <c r="H96" s="272"/>
    </row>
    <row r="97" ht="12.75">
      <c r="H97" s="272"/>
    </row>
    <row r="98" ht="12.75">
      <c r="H98" s="272"/>
    </row>
    <row r="99" ht="12.75">
      <c r="H99" s="272"/>
    </row>
    <row r="100" ht="12.75">
      <c r="H100" s="272"/>
    </row>
    <row r="101" ht="12.75">
      <c r="H101" s="272"/>
    </row>
    <row r="102" ht="12.75">
      <c r="H102" s="272"/>
    </row>
    <row r="103" ht="12.75">
      <c r="H103" s="272"/>
    </row>
    <row r="104" ht="12.75">
      <c r="H104" s="272"/>
    </row>
    <row r="105" ht="12.75">
      <c r="H105" s="272"/>
    </row>
    <row r="106" ht="12.75">
      <c r="H106" s="272"/>
    </row>
    <row r="107" ht="12.75">
      <c r="H107" s="272"/>
    </row>
    <row r="108" ht="12.75">
      <c r="H108" s="272"/>
    </row>
    <row r="109" ht="12.75">
      <c r="H109" s="272"/>
    </row>
    <row r="110" ht="12.75">
      <c r="H110" s="272"/>
    </row>
    <row r="111" ht="12.75">
      <c r="H111" s="272"/>
    </row>
    <row r="112" ht="12.75">
      <c r="H112" s="272"/>
    </row>
    <row r="113" ht="12.75">
      <c r="H113" s="272"/>
    </row>
    <row r="114" ht="12.75">
      <c r="H114" s="272"/>
    </row>
    <row r="115" ht="12.75">
      <c r="H115" s="272"/>
    </row>
    <row r="116" ht="12.75">
      <c r="H116" s="272"/>
    </row>
    <row r="117" ht="12.75">
      <c r="H117" s="272"/>
    </row>
    <row r="118" ht="12.75">
      <c r="H118" s="272"/>
    </row>
    <row r="119" ht="12.75">
      <c r="H119" s="272"/>
    </row>
    <row r="120" ht="12.75">
      <c r="H120" s="272"/>
    </row>
    <row r="121" ht="12.75">
      <c r="H121" s="272"/>
    </row>
    <row r="122" ht="12.75">
      <c r="H122" s="272"/>
    </row>
    <row r="123" ht="12.75">
      <c r="H123" s="272"/>
    </row>
    <row r="124" ht="12.75">
      <c r="H124" s="272"/>
    </row>
    <row r="125" ht="12.75">
      <c r="H125" s="272"/>
    </row>
    <row r="126" ht="12.75">
      <c r="H126" s="272"/>
    </row>
    <row r="127" ht="12.75">
      <c r="H127" s="272"/>
    </row>
    <row r="128" ht="12.75">
      <c r="H128" s="272"/>
    </row>
    <row r="129" ht="12.75">
      <c r="H129" s="272"/>
    </row>
    <row r="130" ht="12.75">
      <c r="H130" s="272"/>
    </row>
    <row r="131" ht="12.75">
      <c r="H131" s="272"/>
    </row>
    <row r="132" ht="12.75">
      <c r="H132" s="272"/>
    </row>
    <row r="133" ht="12.75">
      <c r="H133" s="272"/>
    </row>
    <row r="134" ht="12.75">
      <c r="H134" s="272"/>
    </row>
    <row r="135" ht="12.75">
      <c r="H135" s="272"/>
    </row>
    <row r="136" ht="12.75">
      <c r="H136" s="272"/>
    </row>
    <row r="137" ht="12.75">
      <c r="H137" s="272"/>
    </row>
    <row r="138" ht="12.75">
      <c r="H138" s="272"/>
    </row>
    <row r="139" ht="12.75">
      <c r="H139" s="272"/>
    </row>
    <row r="140" ht="12.75">
      <c r="H140" s="272"/>
    </row>
    <row r="141" ht="12.75">
      <c r="H141" s="272"/>
    </row>
    <row r="142" ht="12.75">
      <c r="H142" s="272"/>
    </row>
    <row r="143" ht="12.75">
      <c r="H143" s="272"/>
    </row>
    <row r="144" ht="12.75">
      <c r="H144" s="272"/>
    </row>
    <row r="145" ht="12.75">
      <c r="H145" s="272"/>
    </row>
    <row r="146" ht="12.75">
      <c r="H146" s="272"/>
    </row>
    <row r="147" ht="12.75">
      <c r="H147" s="272"/>
    </row>
    <row r="148" ht="12.75">
      <c r="H148" s="272"/>
    </row>
    <row r="149" ht="12.75">
      <c r="H149" s="272"/>
    </row>
    <row r="150" ht="12.75">
      <c r="H150" s="272"/>
    </row>
    <row r="151" ht="12.75">
      <c r="H151" s="272"/>
    </row>
    <row r="152" ht="12.75">
      <c r="H152" s="272"/>
    </row>
    <row r="153" ht="12.75">
      <c r="H153" s="272"/>
    </row>
    <row r="154" ht="12.75">
      <c r="H154" s="272"/>
    </row>
    <row r="155" ht="12.75">
      <c r="H155" s="272"/>
    </row>
    <row r="156" ht="12.75">
      <c r="H156" s="272"/>
    </row>
    <row r="157" ht="12.75">
      <c r="H157" s="272"/>
    </row>
    <row r="158" ht="12.75">
      <c r="H158" s="272"/>
    </row>
    <row r="159" ht="12.75">
      <c r="H159" s="272"/>
    </row>
    <row r="160" ht="12.75">
      <c r="H160" s="272"/>
    </row>
    <row r="161" ht="12.75">
      <c r="H161" s="272"/>
    </row>
    <row r="162" ht="12.75">
      <c r="H162" s="272"/>
    </row>
    <row r="163" ht="12.75">
      <c r="H163" s="272"/>
    </row>
    <row r="164" ht="12.75">
      <c r="H164" s="272"/>
    </row>
    <row r="165" ht="12.75">
      <c r="H165" s="272"/>
    </row>
    <row r="166" ht="12.75">
      <c r="H166" s="272"/>
    </row>
    <row r="167" ht="12.75">
      <c r="H167" s="272"/>
    </row>
    <row r="168" ht="12.75">
      <c r="H168" s="272"/>
    </row>
    <row r="169" ht="12.75">
      <c r="H169" s="272"/>
    </row>
    <row r="170" ht="12.75">
      <c r="H170" s="272"/>
    </row>
    <row r="171" ht="12.75">
      <c r="H171" s="272"/>
    </row>
    <row r="172" ht="12.75">
      <c r="H172" s="272"/>
    </row>
    <row r="173" ht="12.75">
      <c r="H173" s="272"/>
    </row>
    <row r="174" ht="12.75">
      <c r="H174" s="272"/>
    </row>
    <row r="175" ht="12.75">
      <c r="H175" s="272"/>
    </row>
    <row r="176" ht="12.75">
      <c r="H176" s="272"/>
    </row>
    <row r="177" ht="12.75">
      <c r="H177" s="272"/>
    </row>
    <row r="178" ht="12.75">
      <c r="H178" s="272"/>
    </row>
    <row r="179" ht="12.75">
      <c r="H179" s="272"/>
    </row>
  </sheetData>
  <printOptions/>
  <pageMargins left="0.7874015748031497" right="0.7874015748031497" top="0.984251968503937" bottom="0.984251968503937" header="0.5118110236220472" footer="0.5118110236220472"/>
  <pageSetup horizontalDpi="600" verticalDpi="600" orientation="portrait" paperSize="9" scale="60" r:id="rId2"/>
  <headerFooter alignWithMargins="0">
    <oddHeader>&amp;L&amp;"Arial,Vet"&amp;F&amp;R&amp;"Arial,Vet"&amp;A</oddHeader>
    <oddFooter>&amp;L&amp;"Arial,Vet"keizer / goedhart&amp;C&amp;"Arial,Vet"&amp;D&amp;R&amp;"Arial,Vet"pagina &amp;P</oddFooter>
  </headerFooter>
  <rowBreaks count="1" manualBreakCount="1">
    <brk id="1" min="1" max="10" man="1"/>
  </rowBreaks>
  <drawing r:id="rId1"/>
</worksheet>
</file>

<file path=xl/worksheets/sheet13.xml><?xml version="1.0" encoding="utf-8"?>
<worksheet xmlns="http://schemas.openxmlformats.org/spreadsheetml/2006/main" xmlns:r="http://schemas.openxmlformats.org/officeDocument/2006/relationships">
  <dimension ref="B2:Q53"/>
  <sheetViews>
    <sheetView zoomScale="85" zoomScaleNormal="85" workbookViewId="0" topLeftCell="A1">
      <selection activeCell="B2" sqref="B2"/>
    </sheetView>
  </sheetViews>
  <sheetFormatPr defaultColWidth="9.140625" defaultRowHeight="12.75"/>
  <cols>
    <col min="1" max="1" width="5.7109375" style="5" customWidth="1"/>
    <col min="2" max="3" width="2.7109375" style="5" customWidth="1"/>
    <col min="4" max="4" width="45.7109375" style="5" customWidth="1"/>
    <col min="5" max="5" width="2.7109375" style="5" customWidth="1"/>
    <col min="6" max="6" width="16.8515625" style="5" customWidth="1"/>
    <col min="7" max="7" width="1.7109375" style="5" customWidth="1"/>
    <col min="8" max="8" width="16.7109375" style="33" customWidth="1"/>
    <col min="9" max="11" width="16.8515625" style="33" customWidth="1"/>
    <col min="12" max="12" width="2.7109375" style="33" customWidth="1"/>
    <col min="13" max="13" width="2.7109375" style="5" customWidth="1"/>
    <col min="14" max="14" width="11.421875" style="199" customWidth="1"/>
    <col min="15" max="15" width="33.7109375" style="5" customWidth="1"/>
    <col min="16" max="16" width="2.57421875" style="5" customWidth="1"/>
    <col min="17" max="21" width="10.7109375" style="5" customWidth="1"/>
    <col min="22" max="22" width="2.7109375" style="5" customWidth="1"/>
    <col min="23" max="16384" width="9.140625" style="5" customWidth="1"/>
  </cols>
  <sheetData>
    <row r="1" ht="12.75" customHeight="1" thickBot="1"/>
    <row r="2" spans="2:13" ht="12.75">
      <c r="B2" s="15"/>
      <c r="C2" s="1"/>
      <c r="D2" s="1"/>
      <c r="E2" s="1"/>
      <c r="F2" s="1"/>
      <c r="G2" s="1"/>
      <c r="H2" s="189"/>
      <c r="I2" s="189"/>
      <c r="J2" s="189"/>
      <c r="K2" s="189"/>
      <c r="L2" s="189"/>
      <c r="M2" s="2"/>
    </row>
    <row r="3" spans="2:13" ht="12.75">
      <c r="B3" s="3"/>
      <c r="M3" s="6"/>
    </row>
    <row r="4" spans="2:13" ht="18.75">
      <c r="B4" s="443"/>
      <c r="C4" s="85" t="s">
        <v>556</v>
      </c>
      <c r="M4" s="6"/>
    </row>
    <row r="5" spans="2:13" ht="12.75">
      <c r="B5" s="34"/>
      <c r="C5" s="11"/>
      <c r="M5" s="6"/>
    </row>
    <row r="6" spans="2:13" ht="12.75">
      <c r="B6" s="37"/>
      <c r="C6" s="40"/>
      <c r="M6" s="6"/>
    </row>
    <row r="7" spans="2:13" ht="12.75">
      <c r="B7" s="37"/>
      <c r="C7" s="40"/>
      <c r="M7" s="6"/>
    </row>
    <row r="8" spans="2:13" ht="12.75">
      <c r="B8" s="9"/>
      <c r="C8" s="4"/>
      <c r="D8" s="11"/>
      <c r="F8" s="19">
        <f>lln!H9</f>
        <v>2007</v>
      </c>
      <c r="G8" s="8"/>
      <c r="H8" s="19">
        <f>F8+1</f>
        <v>2008</v>
      </c>
      <c r="I8" s="19">
        <f>H8+1</f>
        <v>2009</v>
      </c>
      <c r="J8" s="19">
        <f>I8+1</f>
        <v>2010</v>
      </c>
      <c r="K8" s="19">
        <f>J8+1</f>
        <v>2011</v>
      </c>
      <c r="L8" s="8"/>
      <c r="M8" s="6"/>
    </row>
    <row r="9" spans="2:13" ht="12.75">
      <c r="B9" s="9"/>
      <c r="C9" s="4"/>
      <c r="D9" s="11"/>
      <c r="H9" s="8"/>
      <c r="I9" s="8"/>
      <c r="J9" s="8"/>
      <c r="K9" s="8"/>
      <c r="L9" s="8"/>
      <c r="M9" s="6"/>
    </row>
    <row r="10" spans="2:13" ht="12.75">
      <c r="B10" s="9"/>
      <c r="C10" s="4"/>
      <c r="D10" s="11"/>
      <c r="H10" s="8"/>
      <c r="I10" s="8"/>
      <c r="J10" s="8"/>
      <c r="K10" s="8"/>
      <c r="L10" s="8"/>
      <c r="M10" s="6"/>
    </row>
    <row r="11" spans="2:13" ht="12.75">
      <c r="B11" s="9"/>
      <c r="C11" s="27"/>
      <c r="D11" s="45"/>
      <c r="E11" s="30"/>
      <c r="F11" s="30"/>
      <c r="G11" s="30"/>
      <c r="H11" s="29"/>
      <c r="I11" s="29"/>
      <c r="J11" s="29"/>
      <c r="K11" s="29"/>
      <c r="L11" s="29"/>
      <c r="M11" s="6"/>
    </row>
    <row r="12" spans="2:13" ht="12.75">
      <c r="B12" s="3"/>
      <c r="C12" s="30"/>
      <c r="D12" s="27" t="s">
        <v>557</v>
      </c>
      <c r="E12" s="30"/>
      <c r="F12" s="30"/>
      <c r="G12" s="30"/>
      <c r="H12" s="29"/>
      <c r="I12" s="29"/>
      <c r="J12" s="29"/>
      <c r="K12" s="29"/>
      <c r="L12" s="29"/>
      <c r="M12" s="6"/>
    </row>
    <row r="13" spans="2:17" ht="12.75">
      <c r="B13" s="3"/>
      <c r="C13" s="30"/>
      <c r="D13" s="30"/>
      <c r="E13" s="30"/>
      <c r="F13" s="30"/>
      <c r="G13" s="30"/>
      <c r="H13" s="30"/>
      <c r="I13" s="30"/>
      <c r="J13" s="30"/>
      <c r="K13" s="30"/>
      <c r="L13" s="30"/>
      <c r="M13" s="52"/>
      <c r="N13" s="198"/>
      <c r="O13" s="33"/>
      <c r="P13" s="33"/>
      <c r="Q13" s="33"/>
    </row>
    <row r="14" spans="2:13" ht="12.75">
      <c r="B14" s="3"/>
      <c r="C14" s="30"/>
      <c r="D14" s="27" t="s">
        <v>558</v>
      </c>
      <c r="E14" s="30"/>
      <c r="F14" s="30"/>
      <c r="G14" s="30"/>
      <c r="H14" s="30"/>
      <c r="I14" s="30"/>
      <c r="J14" s="30"/>
      <c r="K14" s="30"/>
      <c r="L14" s="30"/>
      <c r="M14" s="6"/>
    </row>
    <row r="15" spans="2:13" ht="12.75">
      <c r="B15" s="3"/>
      <c r="C15" s="30"/>
      <c r="D15" s="30" t="s">
        <v>559</v>
      </c>
      <c r="E15" s="30"/>
      <c r="F15" s="196">
        <v>0</v>
      </c>
      <c r="G15" s="30"/>
      <c r="H15" s="210">
        <f>F15</f>
        <v>0</v>
      </c>
      <c r="I15" s="210">
        <f>H15</f>
        <v>0</v>
      </c>
      <c r="J15" s="210">
        <f>I15</f>
        <v>0</v>
      </c>
      <c r="K15" s="210">
        <f>J15</f>
        <v>0</v>
      </c>
      <c r="L15" s="47"/>
      <c r="M15" s="6"/>
    </row>
    <row r="16" spans="2:13" ht="12.75">
      <c r="B16" s="3"/>
      <c r="C16" s="30"/>
      <c r="D16" s="30" t="s">
        <v>560</v>
      </c>
      <c r="E16" s="30"/>
      <c r="F16" s="210">
        <f>act!F69</f>
        <v>0</v>
      </c>
      <c r="G16" s="30"/>
      <c r="H16" s="22">
        <f>act!G69</f>
        <v>0</v>
      </c>
      <c r="I16" s="22">
        <f>act!H69</f>
        <v>0</v>
      </c>
      <c r="J16" s="22">
        <f>act!I69</f>
        <v>0</v>
      </c>
      <c r="K16" s="22">
        <f>act!J69</f>
        <v>0</v>
      </c>
      <c r="L16" s="31"/>
      <c r="M16" s="6"/>
    </row>
    <row r="17" spans="2:13" ht="12.75">
      <c r="B17" s="3"/>
      <c r="C17" s="30"/>
      <c r="D17" s="30" t="s">
        <v>561</v>
      </c>
      <c r="E17" s="30"/>
      <c r="F17" s="196">
        <v>0</v>
      </c>
      <c r="G17" s="30"/>
      <c r="H17" s="210">
        <f>F17</f>
        <v>0</v>
      </c>
      <c r="I17" s="210">
        <f>H17</f>
        <v>0</v>
      </c>
      <c r="J17" s="210">
        <f>I17</f>
        <v>0</v>
      </c>
      <c r="K17" s="210">
        <f>J17</f>
        <v>0</v>
      </c>
      <c r="L17" s="47"/>
      <c r="M17" s="6"/>
    </row>
    <row r="18" spans="2:13" ht="12.75">
      <c r="B18" s="3"/>
      <c r="C18" s="30"/>
      <c r="D18" s="25" t="s">
        <v>562</v>
      </c>
      <c r="E18" s="30"/>
      <c r="F18" s="168">
        <f>SUM(F15:F17)</f>
        <v>0</v>
      </c>
      <c r="G18" s="30"/>
      <c r="H18" s="168">
        <f>SUM(H15:H17)</f>
        <v>0</v>
      </c>
      <c r="I18" s="168">
        <f>SUM(I15:I17)</f>
        <v>0</v>
      </c>
      <c r="J18" s="168">
        <f>SUM(J15:J17)</f>
        <v>0</v>
      </c>
      <c r="K18" s="168">
        <f>SUM(K15:K17)</f>
        <v>0</v>
      </c>
      <c r="L18" s="172"/>
      <c r="M18" s="6"/>
    </row>
    <row r="19" spans="2:13" ht="12.75">
      <c r="B19" s="3"/>
      <c r="C19" s="30"/>
      <c r="D19" s="30"/>
      <c r="E19" s="30"/>
      <c r="F19" s="30"/>
      <c r="G19" s="30"/>
      <c r="H19" s="30"/>
      <c r="I19" s="30"/>
      <c r="J19" s="30"/>
      <c r="K19" s="30"/>
      <c r="L19" s="30"/>
      <c r="M19" s="6"/>
    </row>
    <row r="20" spans="2:13" ht="12.75">
      <c r="B20" s="3"/>
      <c r="C20" s="30"/>
      <c r="D20" s="27" t="s">
        <v>563</v>
      </c>
      <c r="E20" s="30"/>
      <c r="F20" s="30"/>
      <c r="G20" s="30"/>
      <c r="H20" s="47"/>
      <c r="I20" s="47"/>
      <c r="J20" s="47"/>
      <c r="K20" s="47"/>
      <c r="L20" s="47"/>
      <c r="M20" s="6"/>
    </row>
    <row r="21" spans="2:13" ht="12.75">
      <c r="B21" s="3"/>
      <c r="C21" s="30"/>
      <c r="D21" s="30" t="s">
        <v>564</v>
      </c>
      <c r="E21" s="30"/>
      <c r="F21" s="196">
        <v>0</v>
      </c>
      <c r="G21" s="30"/>
      <c r="H21" s="210">
        <f>F21</f>
        <v>0</v>
      </c>
      <c r="I21" s="210">
        <f>H21</f>
        <v>0</v>
      </c>
      <c r="J21" s="210">
        <f>I21</f>
        <v>0</v>
      </c>
      <c r="K21" s="210">
        <f>J21</f>
        <v>0</v>
      </c>
      <c r="L21" s="47"/>
      <c r="M21" s="6"/>
    </row>
    <row r="22" spans="2:13" ht="12.75">
      <c r="B22" s="3"/>
      <c r="C22" s="30"/>
      <c r="D22" s="30" t="s">
        <v>565</v>
      </c>
      <c r="E22" s="30"/>
      <c r="F22" s="196">
        <v>0</v>
      </c>
      <c r="G22" s="30"/>
      <c r="H22" s="210">
        <f>F22</f>
        <v>0</v>
      </c>
      <c r="I22" s="210">
        <f aca="true" t="shared" si="0" ref="I22:K23">H22</f>
        <v>0</v>
      </c>
      <c r="J22" s="210">
        <f t="shared" si="0"/>
        <v>0</v>
      </c>
      <c r="K22" s="210">
        <f t="shared" si="0"/>
        <v>0</v>
      </c>
      <c r="L22" s="47"/>
      <c r="M22" s="6"/>
    </row>
    <row r="23" spans="2:13" ht="12.75">
      <c r="B23" s="3"/>
      <c r="C23" s="30"/>
      <c r="D23" s="30" t="s">
        <v>566</v>
      </c>
      <c r="E23" s="30"/>
      <c r="F23" s="196">
        <v>0</v>
      </c>
      <c r="G23" s="30"/>
      <c r="H23" s="210">
        <f>F23</f>
        <v>0</v>
      </c>
      <c r="I23" s="210">
        <f t="shared" si="0"/>
        <v>0</v>
      </c>
      <c r="J23" s="210">
        <f t="shared" si="0"/>
        <v>0</v>
      </c>
      <c r="K23" s="210">
        <f t="shared" si="0"/>
        <v>0</v>
      </c>
      <c r="L23" s="47"/>
      <c r="M23" s="6"/>
    </row>
    <row r="24" spans="2:13" ht="12.75">
      <c r="B24" s="3"/>
      <c r="C24" s="30"/>
      <c r="D24" s="30" t="s">
        <v>567</v>
      </c>
      <c r="E24" s="30"/>
      <c r="F24" s="196">
        <v>0</v>
      </c>
      <c r="G24" s="30"/>
      <c r="H24" s="22">
        <f>H39-(H18+(SUM(H21:H23)))</f>
        <v>745170.174468</v>
      </c>
      <c r="I24" s="22">
        <f>I39-(I18+(SUM(I21:I23)))</f>
        <v>1490482.7489359998</v>
      </c>
      <c r="J24" s="22">
        <f>J39-(J18+(SUM(J21:J23)))</f>
        <v>2235795.3234039997</v>
      </c>
      <c r="K24" s="22">
        <f>K39-(K18+(SUM(K21:K23)))</f>
        <v>2981107.8978719995</v>
      </c>
      <c r="L24" s="47"/>
      <c r="M24" s="6"/>
    </row>
    <row r="25" spans="2:13" ht="12.75">
      <c r="B25" s="3"/>
      <c r="C25" s="30"/>
      <c r="D25" s="25" t="s">
        <v>568</v>
      </c>
      <c r="E25" s="30"/>
      <c r="F25" s="168">
        <f>SUM(F22:F24)</f>
        <v>0</v>
      </c>
      <c r="G25" s="30"/>
      <c r="H25" s="168">
        <f>SUM(H22:H24)</f>
        <v>745170.174468</v>
      </c>
      <c r="I25" s="168">
        <f>SUM(I22:I24)</f>
        <v>1490482.7489359998</v>
      </c>
      <c r="J25" s="168">
        <f>SUM(J22:J24)</f>
        <v>2235795.3234039997</v>
      </c>
      <c r="K25" s="168">
        <f>SUM(K22:K24)</f>
        <v>2981107.8978719995</v>
      </c>
      <c r="L25" s="172"/>
      <c r="M25" s="6"/>
    </row>
    <row r="26" spans="2:13" ht="12.75">
      <c r="B26" s="3"/>
      <c r="C26" s="30"/>
      <c r="D26" s="30"/>
      <c r="E26" s="30"/>
      <c r="F26" s="30"/>
      <c r="G26" s="30"/>
      <c r="H26" s="30"/>
      <c r="I26" s="30"/>
      <c r="J26" s="30"/>
      <c r="K26" s="30"/>
      <c r="L26" s="30"/>
      <c r="M26" s="6"/>
    </row>
    <row r="27" spans="2:13" ht="12.75">
      <c r="B27" s="3"/>
      <c r="C27" s="30"/>
      <c r="D27" s="25" t="s">
        <v>569</v>
      </c>
      <c r="E27" s="78"/>
      <c r="F27" s="168">
        <f>F18+F25</f>
        <v>0</v>
      </c>
      <c r="G27" s="30"/>
      <c r="H27" s="168">
        <f>H18+H25</f>
        <v>745170.174468</v>
      </c>
      <c r="I27" s="168">
        <f>I18+I25</f>
        <v>1490482.7489359998</v>
      </c>
      <c r="J27" s="168">
        <f>J18+J25</f>
        <v>2235795.3234039997</v>
      </c>
      <c r="K27" s="168">
        <f>K18+K25</f>
        <v>2981107.8978719995</v>
      </c>
      <c r="L27" s="172"/>
      <c r="M27" s="6"/>
    </row>
    <row r="28" spans="2:13" ht="12.75">
      <c r="B28" s="3"/>
      <c r="C28" s="30"/>
      <c r="D28" s="30"/>
      <c r="E28" s="78"/>
      <c r="F28" s="78"/>
      <c r="G28" s="78"/>
      <c r="H28" s="31"/>
      <c r="I28" s="31"/>
      <c r="J28" s="31"/>
      <c r="K28" s="31"/>
      <c r="L28" s="31"/>
      <c r="M28" s="6"/>
    </row>
    <row r="29" spans="2:13" ht="12.75">
      <c r="B29" s="3"/>
      <c r="E29" s="268"/>
      <c r="F29" s="268"/>
      <c r="G29" s="268"/>
      <c r="M29" s="6"/>
    </row>
    <row r="30" spans="2:13" ht="12.75">
      <c r="B30" s="3"/>
      <c r="C30" s="30"/>
      <c r="D30" s="30"/>
      <c r="E30" s="78"/>
      <c r="F30" s="78"/>
      <c r="G30" s="78"/>
      <c r="H30" s="78"/>
      <c r="I30" s="78"/>
      <c r="J30" s="78"/>
      <c r="K30" s="78"/>
      <c r="L30" s="78"/>
      <c r="M30" s="6"/>
    </row>
    <row r="31" spans="2:13" ht="12.75">
      <c r="B31" s="3"/>
      <c r="C31" s="30"/>
      <c r="D31" s="27" t="s">
        <v>570</v>
      </c>
      <c r="E31" s="30"/>
      <c r="F31" s="78"/>
      <c r="G31" s="78"/>
      <c r="H31" s="31"/>
      <c r="I31" s="31"/>
      <c r="J31" s="31"/>
      <c r="K31" s="31"/>
      <c r="L31" s="31"/>
      <c r="M31" s="6"/>
    </row>
    <row r="32" spans="2:13" ht="12.75">
      <c r="B32" s="3"/>
      <c r="C32" s="48"/>
      <c r="D32" s="30"/>
      <c r="E32" s="78"/>
      <c r="F32" s="78"/>
      <c r="G32" s="78"/>
      <c r="H32" s="31"/>
      <c r="I32" s="31"/>
      <c r="J32" s="31"/>
      <c r="K32" s="31"/>
      <c r="L32" s="31"/>
      <c r="M32" s="6"/>
    </row>
    <row r="33" spans="2:13" ht="12.75">
      <c r="B33" s="3"/>
      <c r="C33" s="30"/>
      <c r="D33" s="30" t="s">
        <v>571</v>
      </c>
      <c r="E33" s="30"/>
      <c r="F33" s="168">
        <f>F27-(SUM(F34:F37))</f>
        <v>0</v>
      </c>
      <c r="G33" s="30"/>
      <c r="H33" s="168">
        <f>F33+begr!F47</f>
        <v>745170.174468</v>
      </c>
      <c r="I33" s="168">
        <f>H33+begr!G47</f>
        <v>1490482.7489359998</v>
      </c>
      <c r="J33" s="168">
        <f>I33+begr!H47</f>
        <v>2235795.3234039997</v>
      </c>
      <c r="K33" s="168">
        <f>J33+begr!I47</f>
        <v>2981107.8978719995</v>
      </c>
      <c r="L33" s="172"/>
      <c r="M33" s="6"/>
    </row>
    <row r="34" spans="2:13" ht="12.75">
      <c r="B34" s="3"/>
      <c r="C34" s="30"/>
      <c r="D34" s="30" t="s">
        <v>572</v>
      </c>
      <c r="E34" s="30"/>
      <c r="F34" s="196">
        <v>0</v>
      </c>
      <c r="G34" s="30"/>
      <c r="H34" s="210">
        <f>F34</f>
        <v>0</v>
      </c>
      <c r="I34" s="210">
        <f>H34</f>
        <v>0</v>
      </c>
      <c r="J34" s="210">
        <f>I34</f>
        <v>0</v>
      </c>
      <c r="K34" s="210">
        <f>J34</f>
        <v>0</v>
      </c>
      <c r="L34" s="30"/>
      <c r="M34" s="6"/>
    </row>
    <row r="35" spans="2:13" ht="12.75">
      <c r="B35" s="3"/>
      <c r="C35" s="30"/>
      <c r="D35" s="30" t="s">
        <v>573</v>
      </c>
      <c r="E35" s="30"/>
      <c r="F35" s="196">
        <v>0</v>
      </c>
      <c r="G35" s="30"/>
      <c r="H35" s="210">
        <f>F35</f>
        <v>0</v>
      </c>
      <c r="I35" s="210">
        <f aca="true" t="shared" si="1" ref="I35:K36">H35</f>
        <v>0</v>
      </c>
      <c r="J35" s="210">
        <f t="shared" si="1"/>
        <v>0</v>
      </c>
      <c r="K35" s="210">
        <f t="shared" si="1"/>
        <v>0</v>
      </c>
      <c r="L35" s="172"/>
      <c r="M35" s="6"/>
    </row>
    <row r="36" spans="2:13" ht="12.75">
      <c r="B36" s="3"/>
      <c r="C36" s="30"/>
      <c r="D36" s="30" t="s">
        <v>574</v>
      </c>
      <c r="E36" s="30"/>
      <c r="F36" s="196">
        <v>0</v>
      </c>
      <c r="G36" s="30"/>
      <c r="H36" s="210">
        <f>F36</f>
        <v>0</v>
      </c>
      <c r="I36" s="210">
        <f t="shared" si="1"/>
        <v>0</v>
      </c>
      <c r="J36" s="210">
        <f t="shared" si="1"/>
        <v>0</v>
      </c>
      <c r="K36" s="210">
        <f t="shared" si="1"/>
        <v>0</v>
      </c>
      <c r="L36" s="172"/>
      <c r="M36" s="6"/>
    </row>
    <row r="37" spans="2:13" ht="12.75">
      <c r="B37" s="3"/>
      <c r="C37" s="30"/>
      <c r="D37" s="30" t="s">
        <v>575</v>
      </c>
      <c r="E37" s="30"/>
      <c r="F37" s="196">
        <v>0</v>
      </c>
      <c r="G37" s="30"/>
      <c r="H37" s="210">
        <f>F37</f>
        <v>0</v>
      </c>
      <c r="I37" s="210">
        <f>H37</f>
        <v>0</v>
      </c>
      <c r="J37" s="210">
        <f>I37</f>
        <v>0</v>
      </c>
      <c r="K37" s="210">
        <f>J37</f>
        <v>0</v>
      </c>
      <c r="L37" s="172"/>
      <c r="M37" s="6"/>
    </row>
    <row r="38" spans="2:13" ht="12.75">
      <c r="B38" s="3"/>
      <c r="C38" s="30"/>
      <c r="D38" s="30"/>
      <c r="E38" s="30"/>
      <c r="F38" s="30"/>
      <c r="G38" s="30"/>
      <c r="H38" s="30"/>
      <c r="I38" s="30"/>
      <c r="J38" s="30"/>
      <c r="K38" s="30"/>
      <c r="L38" s="30"/>
      <c r="M38" s="6"/>
    </row>
    <row r="39" spans="2:13" ht="12.75">
      <c r="B39" s="3"/>
      <c r="C39" s="30"/>
      <c r="D39" s="25" t="s">
        <v>576</v>
      </c>
      <c r="E39" s="30"/>
      <c r="F39" s="168">
        <f>F33+F34+F35+F36+F37</f>
        <v>0</v>
      </c>
      <c r="G39" s="30"/>
      <c r="H39" s="168">
        <f>H33+H34+H35+H36+H37</f>
        <v>745170.174468</v>
      </c>
      <c r="I39" s="168">
        <f>I33+I34+I35+I36+I37</f>
        <v>1490482.7489359998</v>
      </c>
      <c r="J39" s="168">
        <f>J33+J34+J35+J36+J37</f>
        <v>2235795.3234039997</v>
      </c>
      <c r="K39" s="168">
        <f>K33+K34+K35+K36+K37</f>
        <v>2981107.8978719995</v>
      </c>
      <c r="L39" s="172"/>
      <c r="M39" s="6"/>
    </row>
    <row r="40" spans="2:13" ht="12.75">
      <c r="B40" s="3"/>
      <c r="C40" s="30"/>
      <c r="D40" s="25"/>
      <c r="E40" s="30"/>
      <c r="F40" s="172"/>
      <c r="G40" s="30"/>
      <c r="H40" s="172"/>
      <c r="I40" s="172"/>
      <c r="J40" s="172"/>
      <c r="K40" s="172"/>
      <c r="L40" s="172"/>
      <c r="M40" s="6"/>
    </row>
    <row r="41" spans="2:13" ht="12.75">
      <c r="B41" s="3"/>
      <c r="D41" s="278"/>
      <c r="F41" s="255"/>
      <c r="H41" s="255"/>
      <c r="I41" s="255"/>
      <c r="J41" s="255"/>
      <c r="K41" s="255"/>
      <c r="L41" s="255"/>
      <c r="M41" s="6"/>
    </row>
    <row r="42" spans="2:13" ht="12.75">
      <c r="B42" s="3"/>
      <c r="D42" s="278"/>
      <c r="F42" s="255"/>
      <c r="H42" s="255"/>
      <c r="I42" s="255"/>
      <c r="J42" s="255"/>
      <c r="K42" s="255"/>
      <c r="L42" s="255"/>
      <c r="M42" s="6"/>
    </row>
    <row r="43" spans="2:13" ht="12.75">
      <c r="B43" s="3"/>
      <c r="F43" s="199"/>
      <c r="G43" s="199"/>
      <c r="H43" s="199"/>
      <c r="I43" s="199"/>
      <c r="J43" s="199"/>
      <c r="K43" s="199"/>
      <c r="L43" s="199"/>
      <c r="M43" s="6"/>
    </row>
    <row r="44" spans="2:13" ht="12.75">
      <c r="B44" s="3"/>
      <c r="C44" s="30"/>
      <c r="D44" s="30"/>
      <c r="E44" s="78"/>
      <c r="F44" s="78"/>
      <c r="G44" s="78"/>
      <c r="H44" s="78"/>
      <c r="I44" s="78"/>
      <c r="J44" s="78"/>
      <c r="K44" s="78"/>
      <c r="L44" s="78"/>
      <c r="M44" s="6"/>
    </row>
    <row r="45" spans="2:13" ht="12.75">
      <c r="B45" s="3"/>
      <c r="C45" s="30"/>
      <c r="D45" s="27" t="s">
        <v>577</v>
      </c>
      <c r="E45" s="78"/>
      <c r="F45" s="19" t="s">
        <v>578</v>
      </c>
      <c r="G45" s="78"/>
      <c r="H45" s="30"/>
      <c r="I45" s="30"/>
      <c r="J45" s="30"/>
      <c r="K45" s="30"/>
      <c r="L45" s="78"/>
      <c r="M45" s="6"/>
    </row>
    <row r="46" spans="2:13" ht="12.75">
      <c r="B46" s="3"/>
      <c r="C46" s="30"/>
      <c r="D46" s="30"/>
      <c r="E46" s="78"/>
      <c r="F46" s="78"/>
      <c r="G46" s="78"/>
      <c r="H46" s="78"/>
      <c r="I46" s="78"/>
      <c r="J46" s="78"/>
      <c r="K46" s="78"/>
      <c r="L46" s="78"/>
      <c r="M46" s="6"/>
    </row>
    <row r="47" spans="2:13" ht="12.75">
      <c r="B47" s="3"/>
      <c r="C47" s="30"/>
      <c r="D47" s="30" t="s">
        <v>579</v>
      </c>
      <c r="E47" s="78"/>
      <c r="F47" s="444">
        <v>0.5</v>
      </c>
      <c r="G47" s="445"/>
      <c r="H47" s="446">
        <f>H33/H39</f>
        <v>1</v>
      </c>
      <c r="I47" s="446">
        <f>I33/I39</f>
        <v>1</v>
      </c>
      <c r="J47" s="446">
        <f>J33/J39</f>
        <v>1</v>
      </c>
      <c r="K47" s="446">
        <f>K33/K39</f>
        <v>1</v>
      </c>
      <c r="L47" s="447"/>
      <c r="M47" s="6"/>
    </row>
    <row r="48" spans="2:13" ht="12.75">
      <c r="B48" s="3"/>
      <c r="C48" s="30"/>
      <c r="D48" s="30" t="s">
        <v>580</v>
      </c>
      <c r="E48" s="78"/>
      <c r="F48" s="17">
        <v>1.5</v>
      </c>
      <c r="G48" s="31"/>
      <c r="H48" s="448" t="e">
        <f>H25/H37</f>
        <v>#DIV/0!</v>
      </c>
      <c r="I48" s="448" t="e">
        <f>I25/I37</f>
        <v>#DIV/0!</v>
      </c>
      <c r="J48" s="448" t="e">
        <f>J25/J37</f>
        <v>#DIV/0!</v>
      </c>
      <c r="K48" s="448" t="e">
        <f>K25/K37</f>
        <v>#DIV/0!</v>
      </c>
      <c r="L48" s="78"/>
      <c r="M48" s="6"/>
    </row>
    <row r="49" spans="2:13" ht="12.75">
      <c r="B49" s="3"/>
      <c r="C49" s="30"/>
      <c r="D49" s="30" t="s">
        <v>581</v>
      </c>
      <c r="E49" s="78"/>
      <c r="F49" s="449">
        <v>0</v>
      </c>
      <c r="G49" s="31"/>
      <c r="H49" s="450">
        <f>begr!F29/begr!F18</f>
        <v>1</v>
      </c>
      <c r="I49" s="450">
        <f>begr!G29/begr!G18</f>
        <v>1</v>
      </c>
      <c r="J49" s="450">
        <f>begr!H29/begr!H18</f>
        <v>1</v>
      </c>
      <c r="K49" s="450">
        <f>begr!I29/begr!I18</f>
        <v>1</v>
      </c>
      <c r="L49" s="78"/>
      <c r="M49" s="6"/>
    </row>
    <row r="50" spans="2:13" ht="12.75">
      <c r="B50" s="3"/>
      <c r="C50" s="30"/>
      <c r="D50" s="30" t="s">
        <v>582</v>
      </c>
      <c r="E50" s="78"/>
      <c r="F50" s="164">
        <v>0.05</v>
      </c>
      <c r="G50" s="31"/>
      <c r="H50" s="446">
        <f>(H33-H16)/begr!F15</f>
        <v>1.1150486366490227</v>
      </c>
      <c r="I50" s="446">
        <f>(I33-I16)/begr!G15</f>
        <v>2.230310356069336</v>
      </c>
      <c r="J50" s="446">
        <f>(J33-J16)/begr!H15</f>
        <v>3.3455720754896494</v>
      </c>
      <c r="K50" s="446">
        <f>(K33-K16)/begr!I15</f>
        <v>4.460833794909963</v>
      </c>
      <c r="L50" s="78"/>
      <c r="M50" s="6"/>
    </row>
    <row r="51" spans="2:13" ht="12.75">
      <c r="B51" s="3"/>
      <c r="C51" s="30"/>
      <c r="D51" s="30"/>
      <c r="E51" s="78"/>
      <c r="F51" s="78"/>
      <c r="G51" s="78"/>
      <c r="H51" s="78"/>
      <c r="I51" s="78"/>
      <c r="J51" s="78"/>
      <c r="K51" s="78"/>
      <c r="L51" s="78"/>
      <c r="M51" s="6"/>
    </row>
    <row r="52" spans="2:13" ht="12.75">
      <c r="B52" s="3"/>
      <c r="E52" s="268"/>
      <c r="F52" s="268"/>
      <c r="G52" s="268"/>
      <c r="H52" s="268"/>
      <c r="I52" s="268"/>
      <c r="J52" s="268"/>
      <c r="K52" s="268"/>
      <c r="L52" s="268"/>
      <c r="M52" s="6"/>
    </row>
    <row r="53" spans="2:13" ht="13.5" thickBot="1">
      <c r="B53" s="12"/>
      <c r="C53" s="13"/>
      <c r="D53" s="451"/>
      <c r="E53" s="13"/>
      <c r="F53" s="13"/>
      <c r="G53" s="13"/>
      <c r="H53" s="452"/>
      <c r="I53" s="452"/>
      <c r="J53" s="452"/>
      <c r="K53" s="452"/>
      <c r="L53" s="452"/>
      <c r="M53" s="14"/>
    </row>
  </sheetData>
  <printOptions/>
  <pageMargins left="0.75" right="0.75" top="1" bottom="1" header="0.5" footer="0.5"/>
  <pageSetup horizontalDpi="600" verticalDpi="600" orientation="portrait" paperSize="9" scale="58" r:id="rId2"/>
  <colBreaks count="1" manualBreakCount="1">
    <brk id="13" min="1" max="65" man="1"/>
  </colBreaks>
  <drawing r:id="rId1"/>
</worksheet>
</file>

<file path=xl/worksheets/sheet14.xml><?xml version="1.0" encoding="utf-8"?>
<worksheet xmlns="http://schemas.openxmlformats.org/spreadsheetml/2006/main" xmlns:r="http://schemas.openxmlformats.org/officeDocument/2006/relationships">
  <dimension ref="B2:M109"/>
  <sheetViews>
    <sheetView zoomScale="85" zoomScaleNormal="85" workbookViewId="0" topLeftCell="A1">
      <pane ySplit="9" topLeftCell="BM10" activePane="bottomLeft" state="frozen"/>
      <selection pane="topLeft" activeCell="B2" sqref="B2"/>
      <selection pane="bottomLeft" activeCell="B2" sqref="B2"/>
    </sheetView>
  </sheetViews>
  <sheetFormatPr defaultColWidth="9.140625" defaultRowHeight="12.75"/>
  <cols>
    <col min="1" max="1" width="5.7109375" style="5" customWidth="1"/>
    <col min="2" max="3" width="2.7109375" style="5" customWidth="1"/>
    <col min="4" max="4" width="45.7109375" style="173" customWidth="1"/>
    <col min="5" max="5" width="2.7109375" style="5" customWidth="1"/>
    <col min="6" max="7" width="16.8515625" style="33" customWidth="1"/>
    <col min="8" max="9" width="16.8515625" style="198" customWidth="1"/>
    <col min="10" max="10" width="2.7109375" style="199" customWidth="1"/>
    <col min="11" max="11" width="15.8515625" style="198" customWidth="1"/>
    <col min="12" max="12" width="2.7109375" style="5" customWidth="1"/>
    <col min="13" max="13" width="2.57421875" style="5" customWidth="1"/>
    <col min="14" max="15" width="14.7109375" style="5" customWidth="1"/>
    <col min="16" max="16384" width="9.140625" style="5" customWidth="1"/>
  </cols>
  <sheetData>
    <row r="1" ht="12.75" customHeight="1" thickBot="1"/>
    <row r="2" spans="2:13" ht="12.75">
      <c r="B2" s="15"/>
      <c r="C2" s="1"/>
      <c r="D2" s="200"/>
      <c r="E2" s="1"/>
      <c r="F2" s="189"/>
      <c r="G2" s="189"/>
      <c r="H2" s="201"/>
      <c r="I2" s="201"/>
      <c r="J2" s="202"/>
      <c r="K2" s="201"/>
      <c r="L2" s="1"/>
      <c r="M2" s="2"/>
    </row>
    <row r="3" spans="2:13" ht="12.75">
      <c r="B3" s="3"/>
      <c r="M3" s="6"/>
    </row>
    <row r="4" spans="2:13" s="72" customFormat="1" ht="18">
      <c r="B4" s="20"/>
      <c r="C4" s="85" t="s">
        <v>149</v>
      </c>
      <c r="D4" s="203"/>
      <c r="F4" s="204"/>
      <c r="G4" s="204"/>
      <c r="H4" s="205"/>
      <c r="I4" s="205"/>
      <c r="J4" s="206"/>
      <c r="K4" s="205"/>
      <c r="M4" s="138"/>
    </row>
    <row r="5" spans="2:13" ht="12.75">
      <c r="B5" s="3"/>
      <c r="M5" s="6"/>
    </row>
    <row r="6" spans="2:13" ht="12.75">
      <c r="B6" s="3"/>
      <c r="D6" s="207"/>
      <c r="M6" s="6"/>
    </row>
    <row r="7" spans="2:13" ht="12.75">
      <c r="B7" s="3"/>
      <c r="F7" s="5"/>
      <c r="G7" s="5"/>
      <c r="H7" s="5"/>
      <c r="I7" s="5"/>
      <c r="J7" s="5"/>
      <c r="K7" s="5"/>
      <c r="M7" s="6"/>
    </row>
    <row r="8" spans="2:13" ht="12.75">
      <c r="B8" s="3"/>
      <c r="D8" s="7" t="s">
        <v>108</v>
      </c>
      <c r="F8" s="19">
        <f>tab!H13</f>
        <v>2008</v>
      </c>
      <c r="G8" s="19">
        <f>F8+1</f>
        <v>2009</v>
      </c>
      <c r="H8" s="19">
        <f>G8+1</f>
        <v>2010</v>
      </c>
      <c r="I8" s="19">
        <f>H8+1</f>
        <v>2011</v>
      </c>
      <c r="K8" s="21" t="s">
        <v>150</v>
      </c>
      <c r="M8" s="6"/>
    </row>
    <row r="9" spans="2:13" ht="12.75">
      <c r="B9" s="3"/>
      <c r="F9" s="8"/>
      <c r="G9" s="8"/>
      <c r="H9" s="8"/>
      <c r="I9" s="8"/>
      <c r="K9" s="208"/>
      <c r="M9" s="6"/>
    </row>
    <row r="10" spans="2:13" ht="12.75">
      <c r="B10" s="37"/>
      <c r="C10" s="40"/>
      <c r="F10" s="5"/>
      <c r="G10" s="5"/>
      <c r="H10" s="5"/>
      <c r="I10" s="5"/>
      <c r="J10" s="5"/>
      <c r="K10" s="5"/>
      <c r="M10" s="6"/>
    </row>
    <row r="11" spans="2:13" ht="12.75">
      <c r="B11" s="37"/>
      <c r="C11" s="30"/>
      <c r="D11" s="30"/>
      <c r="E11" s="30"/>
      <c r="F11" s="30"/>
      <c r="G11" s="30"/>
      <c r="H11" s="30"/>
      <c r="I11" s="30"/>
      <c r="J11" s="30"/>
      <c r="K11" s="30"/>
      <c r="L11" s="30"/>
      <c r="M11" s="6"/>
    </row>
    <row r="12" spans="2:13" ht="12.75">
      <c r="B12" s="37"/>
      <c r="C12" s="30"/>
      <c r="D12" s="48" t="s">
        <v>151</v>
      </c>
      <c r="E12" s="30"/>
      <c r="F12" s="30"/>
      <c r="G12" s="30"/>
      <c r="H12" s="30"/>
      <c r="I12" s="30"/>
      <c r="J12" s="30"/>
      <c r="K12" s="30"/>
      <c r="L12" s="30"/>
      <c r="M12" s="6"/>
    </row>
    <row r="13" spans="2:13" ht="12.75">
      <c r="B13" s="37"/>
      <c r="C13" s="30"/>
      <c r="D13" s="30"/>
      <c r="E13" s="30"/>
      <c r="F13" s="30"/>
      <c r="G13" s="30"/>
      <c r="H13" s="30"/>
      <c r="I13" s="30"/>
      <c r="J13" s="30"/>
      <c r="K13" s="30"/>
      <c r="L13" s="30"/>
      <c r="M13" s="6"/>
    </row>
    <row r="14" spans="2:13" ht="12.75">
      <c r="B14" s="37"/>
      <c r="C14" s="30"/>
      <c r="D14" s="30"/>
      <c r="E14" s="30"/>
      <c r="F14" s="30"/>
      <c r="G14" s="30"/>
      <c r="H14" s="30"/>
      <c r="I14" s="30"/>
      <c r="J14" s="30"/>
      <c r="K14" s="30"/>
      <c r="L14" s="30"/>
      <c r="M14" s="6"/>
    </row>
    <row r="15" spans="2:13" ht="12.75">
      <c r="B15" s="9"/>
      <c r="C15" s="30"/>
      <c r="D15" s="27" t="s">
        <v>152</v>
      </c>
      <c r="E15" s="30"/>
      <c r="F15" s="62">
        <f>begr!F18+begr!F35+begr!F44</f>
        <v>745170.174468</v>
      </c>
      <c r="G15" s="62">
        <f>begr!G18+begr!G35+begr!G44</f>
        <v>745312.574468</v>
      </c>
      <c r="H15" s="62">
        <f>begr!H18+begr!H35+begr!H44</f>
        <v>745312.574468</v>
      </c>
      <c r="I15" s="62">
        <f>begr!I18+begr!I35+begr!I44</f>
        <v>745312.574468</v>
      </c>
      <c r="J15" s="30"/>
      <c r="K15" s="27"/>
      <c r="L15" s="30"/>
      <c r="M15" s="6"/>
    </row>
    <row r="16" spans="2:13" ht="12.75">
      <c r="B16" s="37"/>
      <c r="C16" s="45"/>
      <c r="D16" s="26" t="s">
        <v>153</v>
      </c>
      <c r="E16" s="45"/>
      <c r="F16" s="356">
        <f>F15/lln!H$21</f>
        <v>9314.627180849999</v>
      </c>
      <c r="G16" s="356">
        <f>G15/lln!I$21</f>
        <v>9316.40718085</v>
      </c>
      <c r="H16" s="356">
        <f>H15/lln!J$21</f>
        <v>9316.40718085</v>
      </c>
      <c r="I16" s="356">
        <f>I15/lln!K$21</f>
        <v>9316.40718085</v>
      </c>
      <c r="J16" s="30"/>
      <c r="K16" s="196">
        <v>0</v>
      </c>
      <c r="L16" s="30"/>
      <c r="M16" s="6"/>
    </row>
    <row r="17" spans="2:13" ht="12.75">
      <c r="B17" s="37"/>
      <c r="C17" s="30"/>
      <c r="D17" s="27"/>
      <c r="E17" s="30"/>
      <c r="F17" s="211"/>
      <c r="G17" s="211"/>
      <c r="H17" s="211"/>
      <c r="I17" s="211"/>
      <c r="J17" s="30"/>
      <c r="K17" s="30"/>
      <c r="L17" s="30"/>
      <c r="M17" s="6"/>
    </row>
    <row r="18" spans="2:13" ht="12.75">
      <c r="B18" s="37"/>
      <c r="C18" s="30"/>
      <c r="D18" s="27" t="s">
        <v>154</v>
      </c>
      <c r="E18" s="30"/>
      <c r="F18" s="100">
        <f>pers!H91+mat!I88</f>
        <v>0</v>
      </c>
      <c r="G18" s="100">
        <f>pers!I91+mat!J88</f>
        <v>0</v>
      </c>
      <c r="H18" s="100">
        <f>pers!J91+mat!K88</f>
        <v>0</v>
      </c>
      <c r="I18" s="100">
        <f>pers!K91+mat!L88</f>
        <v>0</v>
      </c>
      <c r="J18" s="30"/>
      <c r="K18" s="27"/>
      <c r="L18" s="30"/>
      <c r="M18" s="6"/>
    </row>
    <row r="19" spans="2:13" ht="12.75">
      <c r="B19" s="37"/>
      <c r="C19" s="45"/>
      <c r="D19" s="26" t="s">
        <v>153</v>
      </c>
      <c r="E19" s="45"/>
      <c r="F19" s="356">
        <f>F18/lln!H$21</f>
        <v>0</v>
      </c>
      <c r="G19" s="356">
        <f>G18/lln!I$21</f>
        <v>0</v>
      </c>
      <c r="H19" s="356">
        <f>H18/lln!J$21</f>
        <v>0</v>
      </c>
      <c r="I19" s="356">
        <f>I18/lln!K$21</f>
        <v>0</v>
      </c>
      <c r="J19" s="30"/>
      <c r="K19" s="196">
        <v>0</v>
      </c>
      <c r="L19" s="30"/>
      <c r="M19" s="6"/>
    </row>
    <row r="20" spans="2:13" ht="12.75">
      <c r="B20" s="37"/>
      <c r="C20" s="30"/>
      <c r="D20" s="27"/>
      <c r="E20" s="30"/>
      <c r="F20" s="211"/>
      <c r="G20" s="211"/>
      <c r="H20" s="211"/>
      <c r="I20" s="211"/>
      <c r="J20" s="30"/>
      <c r="K20" s="30"/>
      <c r="L20" s="30"/>
      <c r="M20" s="6"/>
    </row>
    <row r="21" spans="2:13" ht="12.75">
      <c r="B21" s="37"/>
      <c r="C21" s="30"/>
      <c r="D21" s="27" t="s">
        <v>155</v>
      </c>
      <c r="E21" s="30"/>
      <c r="F21" s="100">
        <f>pers!H92+mat!I91</f>
        <v>0</v>
      </c>
      <c r="G21" s="100">
        <f>pers!I92+mat!J91</f>
        <v>0</v>
      </c>
      <c r="H21" s="100">
        <f>pers!J92+mat!K91</f>
        <v>0</v>
      </c>
      <c r="I21" s="100">
        <f>pers!K92+mat!L91</f>
        <v>0</v>
      </c>
      <c r="J21" s="30"/>
      <c r="K21" s="27"/>
      <c r="L21" s="30"/>
      <c r="M21" s="6"/>
    </row>
    <row r="22" spans="2:13" ht="12.75">
      <c r="B22" s="37"/>
      <c r="C22" s="45"/>
      <c r="D22" s="26" t="s">
        <v>153</v>
      </c>
      <c r="E22" s="45"/>
      <c r="F22" s="356">
        <f>F21/lln!H$21</f>
        <v>0</v>
      </c>
      <c r="G22" s="356">
        <f>G21/lln!I$21</f>
        <v>0</v>
      </c>
      <c r="H22" s="356">
        <f>H21/lln!J$21</f>
        <v>0</v>
      </c>
      <c r="I22" s="356">
        <f>I21/lln!K$21</f>
        <v>0</v>
      </c>
      <c r="J22" s="30"/>
      <c r="K22" s="196">
        <v>0</v>
      </c>
      <c r="L22" s="30"/>
      <c r="M22" s="6"/>
    </row>
    <row r="23" spans="2:13" ht="12.75">
      <c r="B23" s="37"/>
      <c r="C23" s="30"/>
      <c r="D23" s="27"/>
      <c r="E23" s="30"/>
      <c r="F23" s="211"/>
      <c r="G23" s="211"/>
      <c r="H23" s="211"/>
      <c r="I23" s="211"/>
      <c r="J23" s="30"/>
      <c r="K23" s="30"/>
      <c r="L23" s="30"/>
      <c r="M23" s="6"/>
    </row>
    <row r="24" spans="2:13" ht="12.75">
      <c r="B24" s="37"/>
      <c r="C24" s="30"/>
      <c r="D24" s="27" t="s">
        <v>156</v>
      </c>
      <c r="E24" s="30"/>
      <c r="F24" s="100">
        <f>pers!H93+persbel!H109+mat!I75</f>
        <v>0</v>
      </c>
      <c r="G24" s="100">
        <f>pers!I93+persbel!I109+mat!J75</f>
        <v>0</v>
      </c>
      <c r="H24" s="100">
        <f>pers!J93+persbel!J109+mat!K75</f>
        <v>0</v>
      </c>
      <c r="I24" s="100">
        <f>pers!K93+persbel!K109+mat!L75</f>
        <v>0</v>
      </c>
      <c r="J24" s="30"/>
      <c r="K24" s="27"/>
      <c r="L24" s="30"/>
      <c r="M24" s="6"/>
    </row>
    <row r="25" spans="2:13" ht="12.75">
      <c r="B25" s="37"/>
      <c r="C25" s="45"/>
      <c r="D25" s="26" t="s">
        <v>153</v>
      </c>
      <c r="E25" s="45"/>
      <c r="F25" s="356">
        <f>F24/lln!H$21</f>
        <v>0</v>
      </c>
      <c r="G25" s="356">
        <f>G24/lln!I$21</f>
        <v>0</v>
      </c>
      <c r="H25" s="356">
        <f>H24/lln!J$21</f>
        <v>0</v>
      </c>
      <c r="I25" s="356">
        <f>I24/lln!K$21</f>
        <v>0</v>
      </c>
      <c r="J25" s="30"/>
      <c r="K25" s="196">
        <v>0</v>
      </c>
      <c r="L25" s="30"/>
      <c r="M25" s="6"/>
    </row>
    <row r="26" spans="2:13" ht="12.75">
      <c r="B26" s="37"/>
      <c r="C26" s="30"/>
      <c r="D26" s="27"/>
      <c r="E26" s="30"/>
      <c r="F26" s="211"/>
      <c r="G26" s="211"/>
      <c r="H26" s="211"/>
      <c r="I26" s="211"/>
      <c r="J26" s="30"/>
      <c r="K26" s="30"/>
      <c r="L26" s="30"/>
      <c r="M26" s="6"/>
    </row>
    <row r="27" spans="2:13" ht="12.75">
      <c r="B27" s="9"/>
      <c r="C27" s="30"/>
      <c r="D27" s="27" t="s">
        <v>157</v>
      </c>
      <c r="E27" s="30"/>
      <c r="F27" s="62">
        <f>begr!F27+begr!F36+begr!F45</f>
        <v>0</v>
      </c>
      <c r="G27" s="62">
        <f>begr!G27+begr!G36+begr!G45</f>
        <v>0</v>
      </c>
      <c r="H27" s="62">
        <f>begr!H27+begr!H36+begr!H45</f>
        <v>0</v>
      </c>
      <c r="I27" s="62">
        <f>begr!I27+begr!I36+begr!I45</f>
        <v>0</v>
      </c>
      <c r="J27" s="30"/>
      <c r="K27" s="27"/>
      <c r="L27" s="30"/>
      <c r="M27" s="6"/>
    </row>
    <row r="28" spans="2:13" ht="12.75">
      <c r="B28" s="37"/>
      <c r="C28" s="45"/>
      <c r="D28" s="26" t="s">
        <v>153</v>
      </c>
      <c r="E28" s="45"/>
      <c r="F28" s="356">
        <f>F27/lln!H$21</f>
        <v>0</v>
      </c>
      <c r="G28" s="356">
        <f>G27/lln!I$21</f>
        <v>0</v>
      </c>
      <c r="H28" s="356">
        <f>H27/lln!J$21</f>
        <v>0</v>
      </c>
      <c r="I28" s="356">
        <f>I27/lln!K$21</f>
        <v>0</v>
      </c>
      <c r="J28" s="30"/>
      <c r="K28" s="196">
        <v>0</v>
      </c>
      <c r="L28" s="30"/>
      <c r="M28" s="6"/>
    </row>
    <row r="29" spans="2:13" ht="12.75">
      <c r="B29" s="37"/>
      <c r="C29" s="30"/>
      <c r="D29" s="30"/>
      <c r="E29" s="30"/>
      <c r="F29" s="30"/>
      <c r="G29" s="30"/>
      <c r="H29" s="30"/>
      <c r="I29" s="30"/>
      <c r="J29" s="30"/>
      <c r="K29" s="30"/>
      <c r="L29" s="30"/>
      <c r="M29" s="6"/>
    </row>
    <row r="30" spans="2:13" ht="12.75">
      <c r="B30" s="37"/>
      <c r="C30" s="30"/>
      <c r="D30" s="27" t="s">
        <v>158</v>
      </c>
      <c r="E30" s="30"/>
      <c r="F30" s="30"/>
      <c r="G30" s="30"/>
      <c r="H30" s="30"/>
      <c r="I30" s="30"/>
      <c r="J30" s="30"/>
      <c r="K30" s="30"/>
      <c r="L30" s="30"/>
      <c r="M30" s="6"/>
    </row>
    <row r="31" spans="2:13" ht="12.75">
      <c r="B31" s="37"/>
      <c r="C31" s="30"/>
      <c r="D31" s="30" t="s">
        <v>159</v>
      </c>
      <c r="E31" s="30"/>
      <c r="F31" s="100">
        <f>7/12*SUM(fiebouw!L76:L87)+5/12*SUM(fiebouw!T76:T87)</f>
        <v>0</v>
      </c>
      <c r="G31" s="100">
        <f>7/12*SUM(fiebouw!T76:T87)+5/12*SUM(fiebouw!AB76:AB87)</f>
        <v>0</v>
      </c>
      <c r="H31" s="100">
        <f>7/12*SUM(fiebouw!AB76:AB87)+5/12*SUM(fiebouw!AJ76:AJ87)</f>
        <v>0</v>
      </c>
      <c r="I31" s="100">
        <f>7/12*SUM(fiebouw!AJ76:AJ87)+5/12*SUM(fiebouw!AR76:AR87)</f>
        <v>0</v>
      </c>
      <c r="J31" s="30"/>
      <c r="K31" s="30"/>
      <c r="L31" s="30"/>
      <c r="M31" s="6"/>
    </row>
    <row r="32" spans="2:13" ht="12.75">
      <c r="B32" s="37"/>
      <c r="C32" s="30"/>
      <c r="D32" s="30" t="s">
        <v>160</v>
      </c>
      <c r="E32" s="30"/>
      <c r="F32" s="100">
        <f>7/12*SUM(fiebouw!L88:L92)+5/12*SUM(fiebouw!T88:T92)</f>
        <v>0</v>
      </c>
      <c r="G32" s="100">
        <f>7/12*SUM(fiebouw!T88:T92)+5/12*SUM(fiebouw!AB88:AB92)</f>
        <v>0</v>
      </c>
      <c r="H32" s="100">
        <f>7/12*SUM(fiebouw!AB88:AB92)+5/12*SUM(fiebouw!AJ88:AJ92)</f>
        <v>0</v>
      </c>
      <c r="I32" s="100">
        <f>7/12*SUM(fiebouw!AJ88:AJ92)+5/12*SUM(fiebouw!AR88:AR92)</f>
        <v>0</v>
      </c>
      <c r="J32" s="30"/>
      <c r="K32" s="30"/>
      <c r="L32" s="30"/>
      <c r="M32" s="6"/>
    </row>
    <row r="33" spans="2:13" ht="12.75">
      <c r="B33" s="37"/>
      <c r="C33" s="30"/>
      <c r="D33" s="30" t="s">
        <v>161</v>
      </c>
      <c r="E33" s="30"/>
      <c r="F33" s="100">
        <f>7/12*SUM(fiebouw!L93:L109)+5/12*SUM(fiebouw!T93:T109)</f>
        <v>0</v>
      </c>
      <c r="G33" s="100">
        <f>7/12*SUM(fiebouw!T93:T109)+5/12*SUM(fiebouw!AB93:AB109)</f>
        <v>0</v>
      </c>
      <c r="H33" s="100">
        <f>7/12*SUM(fiebouw!AB93:AB109)+5/12*SUM(fiebouw!AJ93:AJ109)</f>
        <v>0</v>
      </c>
      <c r="I33" s="100">
        <f>7/12*SUM(fiebouw!AJ93:AJ109)+5/12*SUM(fiebouw!AR93:AR109)</f>
        <v>0</v>
      </c>
      <c r="J33" s="30"/>
      <c r="K33" s="30"/>
      <c r="L33" s="30"/>
      <c r="M33" s="6"/>
    </row>
    <row r="34" spans="2:13" ht="12.75">
      <c r="B34" s="9"/>
      <c r="C34" s="30"/>
      <c r="D34" s="25" t="s">
        <v>113</v>
      </c>
      <c r="E34" s="27"/>
      <c r="F34" s="62">
        <f>SUM(F31:F33)</f>
        <v>0</v>
      </c>
      <c r="G34" s="62">
        <f>SUM(G31:G33)</f>
        <v>0</v>
      </c>
      <c r="H34" s="62">
        <f>SUM(H31:H33)</f>
        <v>0</v>
      </c>
      <c r="I34" s="62">
        <f>SUM(I31:I33)</f>
        <v>0</v>
      </c>
      <c r="J34" s="30"/>
      <c r="K34" s="30"/>
      <c r="L34" s="30"/>
      <c r="M34" s="6"/>
    </row>
    <row r="35" spans="2:13" ht="12.75">
      <c r="B35" s="37"/>
      <c r="C35" s="45"/>
      <c r="D35" s="26" t="s">
        <v>153</v>
      </c>
      <c r="E35" s="45"/>
      <c r="F35" s="356">
        <f>F34/lln!H$21</f>
        <v>0</v>
      </c>
      <c r="G35" s="356">
        <f>G34/lln!I$21</f>
        <v>0</v>
      </c>
      <c r="H35" s="356">
        <f>H34/lln!J$21</f>
        <v>0</v>
      </c>
      <c r="I35" s="356">
        <f>I34/lln!K$21</f>
        <v>0</v>
      </c>
      <c r="J35" s="30"/>
      <c r="K35" s="196">
        <v>0</v>
      </c>
      <c r="L35" s="30"/>
      <c r="M35" s="6"/>
    </row>
    <row r="36" spans="2:13" ht="12.75">
      <c r="B36" s="37"/>
      <c r="C36" s="30"/>
      <c r="D36" s="30"/>
      <c r="E36" s="30"/>
      <c r="F36" s="211"/>
      <c r="G36" s="211"/>
      <c r="H36" s="211"/>
      <c r="I36" s="211"/>
      <c r="J36" s="30"/>
      <c r="K36" s="30"/>
      <c r="L36" s="30"/>
      <c r="M36" s="6"/>
    </row>
    <row r="37" spans="2:13" ht="12.75">
      <c r="B37" s="37"/>
      <c r="C37" s="30"/>
      <c r="D37" s="25" t="s">
        <v>133</v>
      </c>
      <c r="E37" s="30"/>
      <c r="F37" s="211"/>
      <c r="G37" s="211"/>
      <c r="H37" s="211"/>
      <c r="I37" s="211"/>
      <c r="J37" s="30"/>
      <c r="K37" s="30"/>
      <c r="L37" s="30"/>
      <c r="M37" s="6"/>
    </row>
    <row r="38" spans="2:13" ht="12.75">
      <c r="B38" s="37"/>
      <c r="C38" s="30"/>
      <c r="D38" s="24" t="s">
        <v>162</v>
      </c>
      <c r="E38" s="30"/>
      <c r="F38" s="139">
        <v>0</v>
      </c>
      <c r="G38" s="197">
        <f>F38</f>
        <v>0</v>
      </c>
      <c r="H38" s="197">
        <f>G38</f>
        <v>0</v>
      </c>
      <c r="I38" s="197">
        <f>H38</f>
        <v>0</v>
      </c>
      <c r="J38" s="30"/>
      <c r="K38" s="30"/>
      <c r="L38" s="30"/>
      <c r="M38" s="6"/>
    </row>
    <row r="39" spans="2:13" ht="12.75">
      <c r="B39" s="37"/>
      <c r="C39" s="30"/>
      <c r="D39" s="24" t="s">
        <v>132</v>
      </c>
      <c r="E39" s="30"/>
      <c r="F39" s="100">
        <f>7/12*mat!H158+5/12*mat!I158</f>
        <v>0</v>
      </c>
      <c r="G39" s="100">
        <f>7/12*mat!I158+5/12*mat!J158</f>
        <v>0</v>
      </c>
      <c r="H39" s="100">
        <f>7/12*mat!J158+5/12*mat!K158</f>
        <v>0</v>
      </c>
      <c r="I39" s="100">
        <f>7/12*mat!K158+5/12*mat!L158</f>
        <v>0</v>
      </c>
      <c r="J39" s="30"/>
      <c r="K39" s="30"/>
      <c r="L39" s="30"/>
      <c r="M39" s="6"/>
    </row>
    <row r="40" spans="2:13" ht="12.75">
      <c r="B40" s="37"/>
      <c r="C40" s="30"/>
      <c r="D40" s="24" t="s">
        <v>163</v>
      </c>
      <c r="E40" s="30"/>
      <c r="F40" s="100">
        <f>7/12*mat!H159+5/12*mat!I159</f>
        <v>0</v>
      </c>
      <c r="G40" s="100">
        <f>7/12*mat!I159+5/12*mat!J159</f>
        <v>0</v>
      </c>
      <c r="H40" s="100">
        <f>7/12*mat!J159+5/12*mat!K159</f>
        <v>0</v>
      </c>
      <c r="I40" s="100">
        <f>7/12*mat!K159+5/12*mat!L159</f>
        <v>0</v>
      </c>
      <c r="J40" s="30"/>
      <c r="K40" s="30"/>
      <c r="L40" s="30"/>
      <c r="M40" s="6"/>
    </row>
    <row r="41" spans="2:13" ht="12.75">
      <c r="B41" s="9"/>
      <c r="C41" s="30"/>
      <c r="D41" s="25" t="s">
        <v>113</v>
      </c>
      <c r="E41" s="27"/>
      <c r="F41" s="62">
        <f>SUM(F38:F40)</f>
        <v>0</v>
      </c>
      <c r="G41" s="62">
        <f>SUM(G38:G40)</f>
        <v>0</v>
      </c>
      <c r="H41" s="62">
        <f>SUM(H38:H40)</f>
        <v>0</v>
      </c>
      <c r="I41" s="62">
        <f>SUM(I38:I40)</f>
        <v>0</v>
      </c>
      <c r="J41" s="30"/>
      <c r="K41" s="30"/>
      <c r="L41" s="30"/>
      <c r="M41" s="6"/>
    </row>
    <row r="42" spans="2:13" ht="12.75">
      <c r="B42" s="37"/>
      <c r="C42" s="45"/>
      <c r="D42" s="26" t="s">
        <v>153</v>
      </c>
      <c r="E42" s="45"/>
      <c r="F42" s="356">
        <f>F41/lln!H$21</f>
        <v>0</v>
      </c>
      <c r="G42" s="356">
        <f>G41/lln!I$21</f>
        <v>0</v>
      </c>
      <c r="H42" s="356">
        <f>H41/lln!J$21</f>
        <v>0</v>
      </c>
      <c r="I42" s="356">
        <f>I41/lln!K$21</f>
        <v>0</v>
      </c>
      <c r="J42" s="30"/>
      <c r="K42" s="196">
        <v>0</v>
      </c>
      <c r="L42" s="30"/>
      <c r="M42" s="6"/>
    </row>
    <row r="43" spans="2:13" ht="12.75">
      <c r="B43" s="37"/>
      <c r="C43" s="30"/>
      <c r="D43" s="24"/>
      <c r="E43" s="30"/>
      <c r="F43" s="211"/>
      <c r="G43" s="211"/>
      <c r="H43" s="211"/>
      <c r="I43" s="211"/>
      <c r="J43" s="30"/>
      <c r="K43" s="30"/>
      <c r="L43" s="30"/>
      <c r="M43" s="6"/>
    </row>
    <row r="44" spans="2:13" ht="12.75">
      <c r="B44" s="37"/>
      <c r="C44" s="30"/>
      <c r="D44" s="25" t="s">
        <v>135</v>
      </c>
      <c r="E44" s="30"/>
      <c r="F44" s="211"/>
      <c r="G44" s="211"/>
      <c r="H44" s="211"/>
      <c r="I44" s="211"/>
      <c r="J44" s="30"/>
      <c r="K44" s="30"/>
      <c r="L44" s="30"/>
      <c r="M44" s="6"/>
    </row>
    <row r="45" spans="2:13" ht="12.75">
      <c r="B45" s="37"/>
      <c r="C45" s="30"/>
      <c r="D45" s="24" t="s">
        <v>136</v>
      </c>
      <c r="E45" s="30"/>
      <c r="F45" s="139">
        <v>0</v>
      </c>
      <c r="G45" s="197">
        <f>F45</f>
        <v>0</v>
      </c>
      <c r="H45" s="197">
        <f>G45</f>
        <v>0</v>
      </c>
      <c r="I45" s="197">
        <f>H45</f>
        <v>0</v>
      </c>
      <c r="J45" s="30"/>
      <c r="K45" s="30"/>
      <c r="L45" s="30"/>
      <c r="M45" s="6"/>
    </row>
    <row r="46" spans="2:13" ht="12.75">
      <c r="B46" s="37"/>
      <c r="C46" s="30"/>
      <c r="D46" s="24" t="s">
        <v>134</v>
      </c>
      <c r="E46" s="30"/>
      <c r="F46" s="100">
        <f>7/12*mat!H141+5/12*mat!I141</f>
        <v>0</v>
      </c>
      <c r="G46" s="100">
        <f>7/12*mat!I141+5/12*mat!J141</f>
        <v>0</v>
      </c>
      <c r="H46" s="100">
        <f>7/12*mat!J141+5/12*mat!K141</f>
        <v>0</v>
      </c>
      <c r="I46" s="100">
        <f>7/12*mat!K141+5/12*mat!L141</f>
        <v>0</v>
      </c>
      <c r="J46" s="30"/>
      <c r="K46" s="30"/>
      <c r="L46" s="30"/>
      <c r="M46" s="6"/>
    </row>
    <row r="47" spans="2:13" ht="12.75">
      <c r="B47" s="37"/>
      <c r="C47" s="30"/>
      <c r="D47" s="24" t="s">
        <v>164</v>
      </c>
      <c r="E47" s="30"/>
      <c r="F47" s="100">
        <f>7/12*mat!H142+5/12*mat!I142</f>
        <v>0</v>
      </c>
      <c r="G47" s="100">
        <f>7/12*mat!I142+5/12*mat!J142</f>
        <v>0</v>
      </c>
      <c r="H47" s="100">
        <f>7/12*mat!J142+5/12*mat!K142</f>
        <v>0</v>
      </c>
      <c r="I47" s="100">
        <f>7/12*mat!K142+5/12*mat!L142</f>
        <v>0</v>
      </c>
      <c r="J47" s="30"/>
      <c r="K47" s="30"/>
      <c r="L47" s="30"/>
      <c r="M47" s="6"/>
    </row>
    <row r="48" spans="2:13" ht="12.75">
      <c r="B48" s="9"/>
      <c r="C48" s="30"/>
      <c r="D48" s="25" t="s">
        <v>113</v>
      </c>
      <c r="E48" s="27"/>
      <c r="F48" s="62">
        <f>SUM(F45:F47)</f>
        <v>0</v>
      </c>
      <c r="G48" s="62">
        <f>SUM(G45:G47)</f>
        <v>0</v>
      </c>
      <c r="H48" s="62">
        <f>SUM(H45:H47)</f>
        <v>0</v>
      </c>
      <c r="I48" s="62">
        <f>SUM(I45:I47)</f>
        <v>0</v>
      </c>
      <c r="J48" s="30"/>
      <c r="K48" s="30"/>
      <c r="L48" s="30"/>
      <c r="M48" s="6"/>
    </row>
    <row r="49" spans="2:13" ht="12.75">
      <c r="B49" s="37"/>
      <c r="C49" s="30"/>
      <c r="D49" s="26" t="s">
        <v>153</v>
      </c>
      <c r="E49" s="48"/>
      <c r="F49" s="356">
        <f>F48/lln!H$21</f>
        <v>0</v>
      </c>
      <c r="G49" s="356">
        <f>G48/lln!I$21</f>
        <v>0</v>
      </c>
      <c r="H49" s="356">
        <f>H48/lln!J$21</f>
        <v>0</v>
      </c>
      <c r="I49" s="356">
        <f>I48/lln!K$21</f>
        <v>0</v>
      </c>
      <c r="J49" s="30"/>
      <c r="K49" s="196">
        <v>0</v>
      </c>
      <c r="L49" s="30"/>
      <c r="M49" s="6"/>
    </row>
    <row r="50" spans="2:13" ht="12.75">
      <c r="B50" s="37"/>
      <c r="C50" s="30"/>
      <c r="D50" s="24"/>
      <c r="E50" s="30"/>
      <c r="F50" s="211"/>
      <c r="G50" s="211"/>
      <c r="H50" s="211"/>
      <c r="I50" s="211"/>
      <c r="J50" s="30"/>
      <c r="K50" s="30"/>
      <c r="L50" s="30"/>
      <c r="M50" s="6"/>
    </row>
    <row r="51" spans="2:13" ht="12.75">
      <c r="B51" s="37"/>
      <c r="C51" s="30"/>
      <c r="D51" s="25" t="s">
        <v>102</v>
      </c>
      <c r="E51" s="30"/>
      <c r="F51" s="211"/>
      <c r="G51" s="211"/>
      <c r="H51" s="211"/>
      <c r="I51" s="211"/>
      <c r="J51" s="30"/>
      <c r="K51" s="30"/>
      <c r="L51" s="30"/>
      <c r="M51" s="6"/>
    </row>
    <row r="52" spans="2:13" ht="12.75">
      <c r="B52" s="37"/>
      <c r="C52" s="30"/>
      <c r="D52" s="24" t="s">
        <v>165</v>
      </c>
      <c r="E52" s="30"/>
      <c r="F52" s="100">
        <f>SUM(act!G39:G41)+SUM(act!G50:G52)</f>
        <v>0</v>
      </c>
      <c r="G52" s="100">
        <f>SUM(act!H39:H41)+SUM(act!H50:H52)</f>
        <v>0</v>
      </c>
      <c r="H52" s="100">
        <f>SUM(act!I39:I41)+SUM(act!I50:I52)</f>
        <v>0</v>
      </c>
      <c r="I52" s="100">
        <f>SUM(act!J39:J41)+SUM(act!J50:J52)</f>
        <v>0</v>
      </c>
      <c r="J52" s="30"/>
      <c r="K52" s="30"/>
      <c r="L52" s="30"/>
      <c r="M52" s="6"/>
    </row>
    <row r="53" spans="2:13" ht="12.75">
      <c r="B53" s="37"/>
      <c r="C53" s="30"/>
      <c r="D53" s="24" t="s">
        <v>166</v>
      </c>
      <c r="E53" s="30"/>
      <c r="F53" s="100">
        <f>7/12*(mat!H160+mat!H161)+5/12*(mat!I160+mat!I161)</f>
        <v>0</v>
      </c>
      <c r="G53" s="100">
        <f>7/12*(mat!I160+mat!I161)+5/12*(mat!J160+mat!J161)</f>
        <v>0</v>
      </c>
      <c r="H53" s="100">
        <f>7/12*(mat!J160+mat!J161)+5/12*(mat!K160+mat!K161)</f>
        <v>0</v>
      </c>
      <c r="I53" s="100">
        <f>7/12*(mat!K160+mat!K161)+5/12*(mat!L160+mat!L161)</f>
        <v>0</v>
      </c>
      <c r="J53" s="30"/>
      <c r="K53" s="30"/>
      <c r="L53" s="30"/>
      <c r="M53" s="6"/>
    </row>
    <row r="54" spans="2:13" ht="12.75">
      <c r="B54" s="9"/>
      <c r="C54" s="30"/>
      <c r="D54" s="25" t="s">
        <v>113</v>
      </c>
      <c r="E54" s="27"/>
      <c r="F54" s="62">
        <f>SUM(F52:F53)</f>
        <v>0</v>
      </c>
      <c r="G54" s="62">
        <f>SUM(G52:G53)</f>
        <v>0</v>
      </c>
      <c r="H54" s="62">
        <f>SUM(H52:H53)</f>
        <v>0</v>
      </c>
      <c r="I54" s="62">
        <f>SUM(I52:I53)</f>
        <v>0</v>
      </c>
      <c r="J54" s="30"/>
      <c r="K54" s="30"/>
      <c r="L54" s="30"/>
      <c r="M54" s="6"/>
    </row>
    <row r="55" spans="2:13" ht="12.75">
      <c r="B55" s="37"/>
      <c r="C55" s="30"/>
      <c r="D55" s="26" t="s">
        <v>153</v>
      </c>
      <c r="E55" s="48"/>
      <c r="F55" s="356">
        <f>F54/lln!H$21</f>
        <v>0</v>
      </c>
      <c r="G55" s="356">
        <f>G54/lln!I$21</f>
        <v>0</v>
      </c>
      <c r="H55" s="356">
        <f>H54/lln!J$21</f>
        <v>0</v>
      </c>
      <c r="I55" s="356">
        <f>I54/lln!K$21</f>
        <v>0</v>
      </c>
      <c r="J55" s="30"/>
      <c r="K55" s="196">
        <v>0</v>
      </c>
      <c r="L55" s="30"/>
      <c r="M55" s="6"/>
    </row>
    <row r="56" spans="2:13" ht="12.75">
      <c r="B56" s="37"/>
      <c r="C56" s="30"/>
      <c r="D56" s="24"/>
      <c r="E56" s="30"/>
      <c r="F56" s="211"/>
      <c r="G56" s="211"/>
      <c r="H56" s="211"/>
      <c r="I56" s="211"/>
      <c r="J56" s="30"/>
      <c r="K56" s="253"/>
      <c r="L56" s="30"/>
      <c r="M56" s="6"/>
    </row>
    <row r="57" spans="2:13" ht="12.75">
      <c r="B57" s="37"/>
      <c r="C57" s="30"/>
      <c r="D57" s="25" t="s">
        <v>140</v>
      </c>
      <c r="E57" s="30"/>
      <c r="F57" s="211"/>
      <c r="G57" s="211"/>
      <c r="H57" s="211"/>
      <c r="I57" s="211"/>
      <c r="J57" s="30"/>
      <c r="K57" s="30"/>
      <c r="L57" s="30"/>
      <c r="M57" s="6"/>
    </row>
    <row r="58" spans="2:13" ht="12.75">
      <c r="B58" s="37"/>
      <c r="C58" s="30"/>
      <c r="D58" s="24" t="s">
        <v>167</v>
      </c>
      <c r="E58" s="30"/>
      <c r="F58" s="100">
        <f>act!G53+act!G67</f>
        <v>0</v>
      </c>
      <c r="G58" s="100">
        <f>act!H53+act!H67</f>
        <v>0</v>
      </c>
      <c r="H58" s="100">
        <f>act!I53+act!I67</f>
        <v>0</v>
      </c>
      <c r="I58" s="100">
        <f>act!J53+act!J67</f>
        <v>0</v>
      </c>
      <c r="J58" s="30"/>
      <c r="K58" s="30"/>
      <c r="L58" s="30"/>
      <c r="M58" s="6"/>
    </row>
    <row r="59" spans="2:13" ht="12.75">
      <c r="B59" s="37"/>
      <c r="C59" s="30"/>
      <c r="D59" s="24" t="s">
        <v>168</v>
      </c>
      <c r="E59" s="30"/>
      <c r="F59" s="100">
        <f>7/12*mat!H201+5/12*mat!I201</f>
        <v>0</v>
      </c>
      <c r="G59" s="100">
        <f>7/12*mat!I201+5/12*mat!J201</f>
        <v>0</v>
      </c>
      <c r="H59" s="100">
        <f>7/12*mat!J201+5/12*mat!K201</f>
        <v>0</v>
      </c>
      <c r="I59" s="100">
        <f>7/12*mat!K201+5/12*mat!L201</f>
        <v>0</v>
      </c>
      <c r="J59" s="30"/>
      <c r="K59" s="30"/>
      <c r="L59" s="30"/>
      <c r="M59" s="6"/>
    </row>
    <row r="60" spans="2:13" ht="12.75">
      <c r="B60" s="9"/>
      <c r="C60" s="30"/>
      <c r="D60" s="25" t="s">
        <v>113</v>
      </c>
      <c r="E60" s="27"/>
      <c r="F60" s="62">
        <f>SUM(F58:F59)</f>
        <v>0</v>
      </c>
      <c r="G60" s="62">
        <f>SUM(G58:G59)</f>
        <v>0</v>
      </c>
      <c r="H60" s="62">
        <f>SUM(H58:H59)</f>
        <v>0</v>
      </c>
      <c r="I60" s="62">
        <f>SUM(I58:I59)</f>
        <v>0</v>
      </c>
      <c r="J60" s="30"/>
      <c r="K60" s="30"/>
      <c r="L60" s="30"/>
      <c r="M60" s="6"/>
    </row>
    <row r="61" spans="2:13" ht="12.75">
      <c r="B61" s="37"/>
      <c r="C61" s="30"/>
      <c r="D61" s="26" t="s">
        <v>153</v>
      </c>
      <c r="E61" s="48"/>
      <c r="F61" s="356">
        <f>F60/lln!H$21</f>
        <v>0</v>
      </c>
      <c r="G61" s="356">
        <f>G60/lln!I$21</f>
        <v>0</v>
      </c>
      <c r="H61" s="356">
        <f>H60/lln!J$21</f>
        <v>0</v>
      </c>
      <c r="I61" s="356">
        <f>I60/lln!K$21</f>
        <v>0</v>
      </c>
      <c r="J61" s="30"/>
      <c r="K61" s="196">
        <v>0</v>
      </c>
      <c r="L61" s="30"/>
      <c r="M61" s="6"/>
    </row>
    <row r="62" spans="2:13" ht="12.75">
      <c r="B62" s="37"/>
      <c r="C62" s="30"/>
      <c r="D62" s="24"/>
      <c r="E62" s="30"/>
      <c r="F62" s="211"/>
      <c r="G62" s="211"/>
      <c r="H62" s="211"/>
      <c r="I62" s="211"/>
      <c r="J62" s="30"/>
      <c r="K62" s="30"/>
      <c r="L62" s="30"/>
      <c r="M62" s="6"/>
    </row>
    <row r="63" spans="2:13" ht="12.75">
      <c r="B63" s="37"/>
      <c r="C63" s="30"/>
      <c r="D63" s="25" t="s">
        <v>169</v>
      </c>
      <c r="E63" s="30"/>
      <c r="F63" s="211"/>
      <c r="G63" s="211"/>
      <c r="H63" s="211"/>
      <c r="I63" s="211"/>
      <c r="J63" s="30"/>
      <c r="K63" s="30"/>
      <c r="L63" s="30"/>
      <c r="M63" s="6"/>
    </row>
    <row r="64" spans="2:13" ht="12.75">
      <c r="B64" s="37"/>
      <c r="C64" s="30"/>
      <c r="D64" s="24" t="s">
        <v>170</v>
      </c>
      <c r="E64" s="30"/>
      <c r="F64" s="139">
        <v>0</v>
      </c>
      <c r="G64" s="197">
        <f>F64</f>
        <v>0</v>
      </c>
      <c r="H64" s="197">
        <f>G64</f>
        <v>0</v>
      </c>
      <c r="I64" s="197">
        <f>H64</f>
        <v>0</v>
      </c>
      <c r="J64" s="30"/>
      <c r="K64" s="30"/>
      <c r="L64" s="30"/>
      <c r="M64" s="6"/>
    </row>
    <row r="65" spans="2:13" ht="12.75">
      <c r="B65" s="37"/>
      <c r="C65" s="30"/>
      <c r="D65" s="24" t="s">
        <v>387</v>
      </c>
      <c r="E65" s="30"/>
      <c r="F65" s="100">
        <f>7/12*mat!H143+5/12*mat!I143</f>
        <v>0</v>
      </c>
      <c r="G65" s="100">
        <f>7/12*mat!I143+5/12*mat!J143</f>
        <v>0</v>
      </c>
      <c r="H65" s="100">
        <f>7/12*mat!J143+5/12*mat!K143</f>
        <v>0</v>
      </c>
      <c r="I65" s="100">
        <f>7/12*mat!K143+5/12*mat!L143</f>
        <v>0</v>
      </c>
      <c r="J65" s="30"/>
      <c r="K65" s="30"/>
      <c r="L65" s="30"/>
      <c r="M65" s="6"/>
    </row>
    <row r="66" spans="2:13" ht="12.75">
      <c r="B66" s="37"/>
      <c r="C66" s="30"/>
      <c r="D66" s="24" t="s">
        <v>171</v>
      </c>
      <c r="E66" s="30"/>
      <c r="F66" s="100">
        <f>act!G38+act!G49</f>
        <v>0</v>
      </c>
      <c r="G66" s="100">
        <f>act!H38+act!H49</f>
        <v>0</v>
      </c>
      <c r="H66" s="100">
        <f>act!I38+act!I49</f>
        <v>0</v>
      </c>
      <c r="I66" s="100">
        <f>act!J38+act!J49</f>
        <v>0</v>
      </c>
      <c r="J66" s="30"/>
      <c r="K66" s="30"/>
      <c r="L66" s="30"/>
      <c r="M66" s="6"/>
    </row>
    <row r="67" spans="2:13" ht="12.75">
      <c r="B67" s="37"/>
      <c r="C67" s="30"/>
      <c r="D67" s="24" t="s">
        <v>172</v>
      </c>
      <c r="E67" s="30"/>
      <c r="F67" s="100">
        <f>mop!G18</f>
        <v>0</v>
      </c>
      <c r="G67" s="100">
        <f>mop!H18</f>
        <v>0</v>
      </c>
      <c r="H67" s="100">
        <f>mop!I18</f>
        <v>0</v>
      </c>
      <c r="I67" s="100">
        <f>mop!J18</f>
        <v>0</v>
      </c>
      <c r="J67" s="30"/>
      <c r="K67" s="30"/>
      <c r="L67" s="30"/>
      <c r="M67" s="6"/>
    </row>
    <row r="68" spans="2:13" ht="12.75">
      <c r="B68" s="37"/>
      <c r="C68" s="30"/>
      <c r="D68" s="24" t="s">
        <v>173</v>
      </c>
      <c r="E68" s="30"/>
      <c r="F68" s="100">
        <f>7/12*mat!H144+5/12*mat!I144</f>
        <v>0</v>
      </c>
      <c r="G68" s="100">
        <f>7/12*mat!I144+5/12*mat!J144</f>
        <v>0</v>
      </c>
      <c r="H68" s="100">
        <f>7/12*mat!J144+5/12*mat!K144</f>
        <v>0</v>
      </c>
      <c r="I68" s="100">
        <f>7/12*mat!K144+5/12*mat!L144</f>
        <v>0</v>
      </c>
      <c r="J68" s="30"/>
      <c r="K68" s="30"/>
      <c r="L68" s="30"/>
      <c r="M68" s="6"/>
    </row>
    <row r="69" spans="2:13" ht="12.75">
      <c r="B69" s="37"/>
      <c r="C69" s="30"/>
      <c r="D69" s="24" t="s">
        <v>138</v>
      </c>
      <c r="E69" s="30"/>
      <c r="F69" s="100">
        <f>7/12*mat!H145+5/12*mat!I145</f>
        <v>0</v>
      </c>
      <c r="G69" s="100">
        <f>7/12*mat!I145+5/12*mat!J145</f>
        <v>0</v>
      </c>
      <c r="H69" s="100">
        <f>7/12*mat!J145+5/12*mat!K145</f>
        <v>0</v>
      </c>
      <c r="I69" s="100">
        <f>7/12*mat!K145+5/12*mat!L145</f>
        <v>0</v>
      </c>
      <c r="J69" s="30"/>
      <c r="K69" s="30"/>
      <c r="L69" s="30"/>
      <c r="M69" s="6"/>
    </row>
    <row r="70" spans="2:13" ht="12.75">
      <c r="B70" s="9"/>
      <c r="C70" s="30"/>
      <c r="D70" s="25" t="s">
        <v>113</v>
      </c>
      <c r="E70" s="27"/>
      <c r="F70" s="62">
        <f>SUM(F64:F69)</f>
        <v>0</v>
      </c>
      <c r="G70" s="62">
        <f>SUM(G64:G69)</f>
        <v>0</v>
      </c>
      <c r="H70" s="62">
        <f>SUM(H64:H69)</f>
        <v>0</v>
      </c>
      <c r="I70" s="62">
        <f>SUM(I64:I69)</f>
        <v>0</v>
      </c>
      <c r="J70" s="30"/>
      <c r="K70" s="30"/>
      <c r="L70" s="30"/>
      <c r="M70" s="6"/>
    </row>
    <row r="71" spans="2:13" ht="12.75">
      <c r="B71" s="37"/>
      <c r="C71" s="30"/>
      <c r="D71" s="26" t="s">
        <v>153</v>
      </c>
      <c r="E71" s="48"/>
      <c r="F71" s="356">
        <f>F70/lln!H$21</f>
        <v>0</v>
      </c>
      <c r="G71" s="356">
        <f>G70/lln!I$21</f>
        <v>0</v>
      </c>
      <c r="H71" s="356">
        <f>H70/lln!J$21</f>
        <v>0</v>
      </c>
      <c r="I71" s="356">
        <f>I70/lln!K$21</f>
        <v>0</v>
      </c>
      <c r="J71" s="30"/>
      <c r="K71" s="196">
        <v>0</v>
      </c>
      <c r="L71" s="30"/>
      <c r="M71" s="6"/>
    </row>
    <row r="72" spans="2:13" ht="12.75">
      <c r="B72" s="37"/>
      <c r="C72" s="30"/>
      <c r="D72" s="24"/>
      <c r="E72" s="30"/>
      <c r="F72" s="211"/>
      <c r="G72" s="211"/>
      <c r="H72" s="211"/>
      <c r="I72" s="211"/>
      <c r="J72" s="30"/>
      <c r="K72" s="30"/>
      <c r="L72" s="30"/>
      <c r="M72" s="6"/>
    </row>
    <row r="73" spans="2:13" ht="12.75">
      <c r="B73" s="37"/>
      <c r="C73" s="30"/>
      <c r="D73" s="25" t="s">
        <v>174</v>
      </c>
      <c r="E73" s="30"/>
      <c r="F73" s="100">
        <f>7/12*mat!H146+5/12*mat!I146</f>
        <v>0</v>
      </c>
      <c r="G73" s="100">
        <f>7/12*mat!I146+5/12*mat!J146</f>
        <v>0</v>
      </c>
      <c r="H73" s="100">
        <f>7/12*mat!J146+5/12*mat!K146</f>
        <v>0</v>
      </c>
      <c r="I73" s="100">
        <f>7/12*mat!K146+5/12*mat!L146</f>
        <v>0</v>
      </c>
      <c r="J73" s="30"/>
      <c r="K73" s="27"/>
      <c r="L73" s="30"/>
      <c r="M73" s="6"/>
    </row>
    <row r="74" spans="2:13" ht="12.75">
      <c r="B74" s="37"/>
      <c r="C74" s="45"/>
      <c r="D74" s="26" t="s">
        <v>153</v>
      </c>
      <c r="E74" s="45"/>
      <c r="F74" s="356">
        <f>F73/lln!H$21</f>
        <v>0</v>
      </c>
      <c r="G74" s="356">
        <f>G73/lln!I$21</f>
        <v>0</v>
      </c>
      <c r="H74" s="356">
        <f>H73/lln!J$21</f>
        <v>0</v>
      </c>
      <c r="I74" s="356">
        <f>I73/lln!K$21</f>
        <v>0</v>
      </c>
      <c r="J74" s="30"/>
      <c r="K74" s="196">
        <v>0</v>
      </c>
      <c r="L74" s="30"/>
      <c r="M74" s="6"/>
    </row>
    <row r="75" spans="2:13" ht="12.75">
      <c r="B75" s="37"/>
      <c r="C75" s="30"/>
      <c r="D75" s="30"/>
      <c r="E75" s="30"/>
      <c r="F75" s="30"/>
      <c r="G75" s="30"/>
      <c r="H75" s="30"/>
      <c r="I75" s="30"/>
      <c r="J75" s="30"/>
      <c r="K75" s="30"/>
      <c r="L75" s="30"/>
      <c r="M75" s="6"/>
    </row>
    <row r="76" spans="2:13" ht="12.75">
      <c r="B76" s="37"/>
      <c r="C76" s="30"/>
      <c r="D76" s="25" t="s">
        <v>175</v>
      </c>
      <c r="E76" s="30"/>
      <c r="F76" s="30"/>
      <c r="G76" s="30"/>
      <c r="H76" s="30"/>
      <c r="I76" s="30"/>
      <c r="J76" s="30"/>
      <c r="K76" s="27"/>
      <c r="L76" s="30"/>
      <c r="M76" s="6"/>
    </row>
    <row r="77" spans="2:13" ht="12.75">
      <c r="B77" s="37"/>
      <c r="C77" s="30"/>
      <c r="D77" s="24" t="s">
        <v>176</v>
      </c>
      <c r="E77" s="30"/>
      <c r="F77" s="139">
        <v>0</v>
      </c>
      <c r="G77" s="197">
        <f aca="true" t="shared" si="0" ref="G77:I78">F77</f>
        <v>0</v>
      </c>
      <c r="H77" s="197">
        <f t="shared" si="0"/>
        <v>0</v>
      </c>
      <c r="I77" s="197">
        <f t="shared" si="0"/>
        <v>0</v>
      </c>
      <c r="J77" s="30"/>
      <c r="K77" s="27"/>
      <c r="L77" s="30"/>
      <c r="M77" s="6"/>
    </row>
    <row r="78" spans="2:13" ht="12.75">
      <c r="B78" s="37"/>
      <c r="C78" s="30"/>
      <c r="D78" s="24" t="s">
        <v>141</v>
      </c>
      <c r="E78" s="30"/>
      <c r="F78" s="139">
        <v>0</v>
      </c>
      <c r="G78" s="197">
        <f t="shared" si="0"/>
        <v>0</v>
      </c>
      <c r="H78" s="197">
        <f t="shared" si="0"/>
        <v>0</v>
      </c>
      <c r="I78" s="197">
        <f t="shared" si="0"/>
        <v>0</v>
      </c>
      <c r="J78" s="30"/>
      <c r="K78" s="27"/>
      <c r="L78" s="30"/>
      <c r="M78" s="6"/>
    </row>
    <row r="79" spans="2:13" ht="12.75">
      <c r="B79" s="37"/>
      <c r="C79" s="30"/>
      <c r="D79" s="24" t="s">
        <v>398</v>
      </c>
      <c r="E79" s="30"/>
      <c r="F79" s="139">
        <v>0</v>
      </c>
      <c r="G79" s="197">
        <f>F79</f>
        <v>0</v>
      </c>
      <c r="H79" s="197">
        <f>G79</f>
        <v>0</v>
      </c>
      <c r="I79" s="197">
        <f>H79</f>
        <v>0</v>
      </c>
      <c r="J79" s="30"/>
      <c r="K79" s="27"/>
      <c r="L79" s="30"/>
      <c r="M79" s="6"/>
    </row>
    <row r="80" spans="2:13" ht="12.75">
      <c r="B80" s="37"/>
      <c r="C80" s="30"/>
      <c r="D80" s="24" t="s">
        <v>177</v>
      </c>
      <c r="E80" s="30"/>
      <c r="F80" s="139">
        <v>0</v>
      </c>
      <c r="G80" s="197">
        <f aca="true" t="shared" si="1" ref="G80:I81">F80</f>
        <v>0</v>
      </c>
      <c r="H80" s="197">
        <f t="shared" si="1"/>
        <v>0</v>
      </c>
      <c r="I80" s="197">
        <f t="shared" si="1"/>
        <v>0</v>
      </c>
      <c r="J80" s="30"/>
      <c r="K80" s="27"/>
      <c r="L80" s="30"/>
      <c r="M80" s="6"/>
    </row>
    <row r="81" spans="2:13" ht="12.75">
      <c r="B81" s="37"/>
      <c r="C81" s="30"/>
      <c r="D81" s="24" t="s">
        <v>139</v>
      </c>
      <c r="E81" s="30"/>
      <c r="F81" s="139">
        <v>0</v>
      </c>
      <c r="G81" s="197">
        <f t="shared" si="1"/>
        <v>0</v>
      </c>
      <c r="H81" s="197">
        <f t="shared" si="1"/>
        <v>0</v>
      </c>
      <c r="I81" s="197">
        <f t="shared" si="1"/>
        <v>0</v>
      </c>
      <c r="J81" s="30"/>
      <c r="K81" s="27"/>
      <c r="L81" s="30"/>
      <c r="M81" s="6"/>
    </row>
    <row r="82" spans="2:13" ht="12.75">
      <c r="B82" s="9"/>
      <c r="C82" s="30"/>
      <c r="D82" s="25" t="s">
        <v>113</v>
      </c>
      <c r="E82" s="27"/>
      <c r="F82" s="62">
        <f>SUM(F77:F81)</f>
        <v>0</v>
      </c>
      <c r="G82" s="62">
        <f>SUM(G77:G81)</f>
        <v>0</v>
      </c>
      <c r="H82" s="62">
        <f>SUM(H77:H81)</f>
        <v>0</v>
      </c>
      <c r="I82" s="62">
        <f>SUM(I77:I81)</f>
        <v>0</v>
      </c>
      <c r="J82" s="30"/>
      <c r="K82" s="27"/>
      <c r="L82" s="30"/>
      <c r="M82" s="6"/>
    </row>
    <row r="83" spans="2:13" ht="12.75">
      <c r="B83" s="37"/>
      <c r="C83" s="45"/>
      <c r="D83" s="26" t="s">
        <v>153</v>
      </c>
      <c r="E83" s="45"/>
      <c r="F83" s="356">
        <f>F82/lln!H$21</f>
        <v>0</v>
      </c>
      <c r="G83" s="356">
        <f>G82/lln!I$21</f>
        <v>0</v>
      </c>
      <c r="H83" s="356">
        <f>H82/lln!J$21</f>
        <v>0</v>
      </c>
      <c r="I83" s="356">
        <f>I82/lln!K$21</f>
        <v>0</v>
      </c>
      <c r="J83" s="30"/>
      <c r="K83" s="196">
        <v>0</v>
      </c>
      <c r="L83" s="30"/>
      <c r="M83" s="6"/>
    </row>
    <row r="84" spans="2:13" ht="12.75">
      <c r="B84" s="37"/>
      <c r="C84" s="30"/>
      <c r="D84" s="30"/>
      <c r="E84" s="30"/>
      <c r="F84" s="30"/>
      <c r="G84" s="30"/>
      <c r="H84" s="30"/>
      <c r="I84" s="30"/>
      <c r="J84" s="30"/>
      <c r="K84" s="30"/>
      <c r="L84" s="30"/>
      <c r="M84" s="6"/>
    </row>
    <row r="85" spans="2:13" ht="12.75">
      <c r="B85" s="37"/>
      <c r="C85" s="40"/>
      <c r="F85" s="5"/>
      <c r="G85" s="5"/>
      <c r="H85" s="5"/>
      <c r="I85" s="5"/>
      <c r="J85" s="5"/>
      <c r="K85" s="5"/>
      <c r="M85" s="6"/>
    </row>
    <row r="86" spans="2:13" ht="12.75">
      <c r="B86" s="37"/>
      <c r="C86" s="48"/>
      <c r="D86" s="146"/>
      <c r="E86" s="30"/>
      <c r="F86" s="30"/>
      <c r="G86" s="30"/>
      <c r="H86" s="30"/>
      <c r="I86" s="30"/>
      <c r="J86" s="30"/>
      <c r="K86" s="30"/>
      <c r="L86" s="30"/>
      <c r="M86" s="6"/>
    </row>
    <row r="87" spans="2:13" ht="12.75">
      <c r="B87" s="37"/>
      <c r="C87" s="48"/>
      <c r="D87" s="48" t="s">
        <v>410</v>
      </c>
      <c r="E87" s="30"/>
      <c r="F87" s="30"/>
      <c r="G87" s="30"/>
      <c r="H87" s="30"/>
      <c r="I87" s="30"/>
      <c r="J87" s="30"/>
      <c r="K87" s="30"/>
      <c r="L87" s="30"/>
      <c r="M87" s="6"/>
    </row>
    <row r="88" spans="2:13" ht="12.75">
      <c r="B88" s="37"/>
      <c r="C88" s="48"/>
      <c r="D88" s="146"/>
      <c r="E88" s="30"/>
      <c r="F88" s="30"/>
      <c r="G88" s="30"/>
      <c r="H88" s="30"/>
      <c r="I88" s="30"/>
      <c r="J88" s="30"/>
      <c r="K88" s="30"/>
      <c r="L88" s="30"/>
      <c r="M88" s="6"/>
    </row>
    <row r="89" spans="2:13" ht="12.75">
      <c r="B89" s="37"/>
      <c r="C89" s="30"/>
      <c r="D89" s="27" t="s">
        <v>397</v>
      </c>
      <c r="E89" s="30"/>
      <c r="F89" s="100">
        <f>pers!H94+mat!I60</f>
        <v>0</v>
      </c>
      <c r="G89" s="100">
        <f>pers!I94+mat!J60</f>
        <v>0</v>
      </c>
      <c r="H89" s="100">
        <f>pers!J94+mat!K60</f>
        <v>0</v>
      </c>
      <c r="I89" s="100">
        <f>pers!K94+mat!L60</f>
        <v>0</v>
      </c>
      <c r="J89" s="30"/>
      <c r="K89" s="30"/>
      <c r="L89" s="30"/>
      <c r="M89" s="6"/>
    </row>
    <row r="90" spans="2:13" ht="12.75">
      <c r="B90" s="37"/>
      <c r="C90" s="30"/>
      <c r="D90" s="26" t="s">
        <v>153</v>
      </c>
      <c r="E90" s="45"/>
      <c r="F90" s="356">
        <f>F89/lln!H$21</f>
        <v>0</v>
      </c>
      <c r="G90" s="356">
        <f>G89/lln!I$21</f>
        <v>0</v>
      </c>
      <c r="H90" s="356">
        <f>H89/lln!J$21</f>
        <v>0</v>
      </c>
      <c r="I90" s="356">
        <f>I89/lln!K$21</f>
        <v>0</v>
      </c>
      <c r="J90" s="30"/>
      <c r="K90" s="196">
        <v>0</v>
      </c>
      <c r="L90" s="30"/>
      <c r="M90" s="6"/>
    </row>
    <row r="91" spans="2:13" ht="12.75">
      <c r="B91" s="37"/>
      <c r="C91" s="30"/>
      <c r="D91" s="27"/>
      <c r="E91" s="30"/>
      <c r="F91" s="211"/>
      <c r="G91" s="211"/>
      <c r="H91" s="211"/>
      <c r="I91" s="211"/>
      <c r="J91" s="30"/>
      <c r="K91" s="30"/>
      <c r="L91" s="30"/>
      <c r="M91" s="6"/>
    </row>
    <row r="92" spans="2:13" ht="12.75">
      <c r="B92" s="37"/>
      <c r="C92" s="30"/>
      <c r="D92" s="27" t="s">
        <v>390</v>
      </c>
      <c r="E92" s="30"/>
      <c r="F92" s="100">
        <f>pers!H95+mat!I92</f>
        <v>0</v>
      </c>
      <c r="G92" s="100">
        <f>pers!I95+mat!J92</f>
        <v>0</v>
      </c>
      <c r="H92" s="100">
        <f>pers!J95+mat!K92</f>
        <v>0</v>
      </c>
      <c r="I92" s="100">
        <f>pers!K95+mat!L92</f>
        <v>0</v>
      </c>
      <c r="J92" s="30"/>
      <c r="K92" s="30"/>
      <c r="L92" s="30"/>
      <c r="M92" s="6"/>
    </row>
    <row r="93" spans="2:13" ht="12.75">
      <c r="B93" s="37"/>
      <c r="C93" s="30"/>
      <c r="D93" s="26" t="s">
        <v>153</v>
      </c>
      <c r="E93" s="45"/>
      <c r="F93" s="356">
        <f>F92/lln!H$21</f>
        <v>0</v>
      </c>
      <c r="G93" s="356">
        <f>G92/lln!I$21</f>
        <v>0</v>
      </c>
      <c r="H93" s="356">
        <f>H92/lln!J$21</f>
        <v>0</v>
      </c>
      <c r="I93" s="356">
        <f>I92/lln!K$21</f>
        <v>0</v>
      </c>
      <c r="J93" s="30"/>
      <c r="K93" s="196">
        <v>0</v>
      </c>
      <c r="L93" s="30"/>
      <c r="M93" s="6"/>
    </row>
    <row r="94" spans="2:13" ht="12.75">
      <c r="B94" s="37"/>
      <c r="C94" s="30"/>
      <c r="D94" s="27"/>
      <c r="E94" s="30"/>
      <c r="F94" s="211"/>
      <c r="G94" s="211"/>
      <c r="H94" s="211"/>
      <c r="I94" s="211"/>
      <c r="J94" s="30"/>
      <c r="K94" s="30"/>
      <c r="L94" s="30"/>
      <c r="M94" s="6"/>
    </row>
    <row r="95" spans="2:13" ht="12.75">
      <c r="B95" s="37"/>
      <c r="C95" s="48"/>
      <c r="D95" s="146"/>
      <c r="E95" s="30"/>
      <c r="F95" s="30"/>
      <c r="G95" s="30"/>
      <c r="H95" s="30"/>
      <c r="I95" s="30"/>
      <c r="J95" s="30"/>
      <c r="K95" s="30"/>
      <c r="L95" s="30"/>
      <c r="M95" s="6"/>
    </row>
    <row r="96" spans="2:13" ht="12.75">
      <c r="B96" s="37"/>
      <c r="C96" s="40"/>
      <c r="F96" s="5"/>
      <c r="G96" s="5"/>
      <c r="H96" s="5"/>
      <c r="I96" s="5"/>
      <c r="J96" s="5"/>
      <c r="K96" s="5"/>
      <c r="M96" s="6"/>
    </row>
    <row r="97" spans="2:13" ht="13.5" thickBot="1">
      <c r="B97" s="212"/>
      <c r="C97" s="13"/>
      <c r="D97" s="13"/>
      <c r="E97" s="13"/>
      <c r="F97" s="13"/>
      <c r="G97" s="13"/>
      <c r="H97" s="13"/>
      <c r="I97" s="13"/>
      <c r="J97" s="13"/>
      <c r="K97" s="13"/>
      <c r="L97" s="13"/>
      <c r="M97" s="14"/>
    </row>
    <row r="98" spans="6:9" ht="12.75">
      <c r="F98" s="5"/>
      <c r="G98" s="5"/>
      <c r="H98" s="5"/>
      <c r="I98" s="5"/>
    </row>
    <row r="99" spans="6:9" ht="12.75">
      <c r="F99" s="5"/>
      <c r="G99" s="5"/>
      <c r="H99" s="5"/>
      <c r="I99" s="5"/>
    </row>
    <row r="100" spans="6:9" ht="12.75">
      <c r="F100" s="5"/>
      <c r="G100" s="5"/>
      <c r="H100" s="5"/>
      <c r="I100" s="5"/>
    </row>
    <row r="101" spans="6:9" ht="12.75">
      <c r="F101" s="5"/>
      <c r="G101" s="5"/>
      <c r="H101" s="5"/>
      <c r="I101" s="5"/>
    </row>
    <row r="102" spans="6:9" ht="12.75">
      <c r="F102" s="5"/>
      <c r="G102" s="5"/>
      <c r="H102" s="5"/>
      <c r="I102" s="5"/>
    </row>
    <row r="103" spans="6:9" ht="12.75">
      <c r="F103" s="5"/>
      <c r="G103" s="5"/>
      <c r="H103" s="5"/>
      <c r="I103" s="5"/>
    </row>
    <row r="105" spans="6:9" ht="12.75">
      <c r="F105" s="5"/>
      <c r="G105" s="5"/>
      <c r="H105" s="5"/>
      <c r="I105" s="5"/>
    </row>
    <row r="106" spans="6:9" ht="12.75">
      <c r="F106" s="5"/>
      <c r="G106" s="5"/>
      <c r="H106" s="5"/>
      <c r="I106" s="5"/>
    </row>
    <row r="107" spans="6:9" ht="12.75">
      <c r="F107" s="5"/>
      <c r="G107" s="5"/>
      <c r="H107" s="5"/>
      <c r="I107" s="5"/>
    </row>
    <row r="108" spans="6:9" ht="12.75">
      <c r="F108" s="5"/>
      <c r="G108" s="5"/>
      <c r="H108" s="5"/>
      <c r="I108" s="5"/>
    </row>
    <row r="109" spans="6:9" ht="12.75">
      <c r="F109" s="5"/>
      <c r="G109" s="5"/>
      <c r="H109" s="5"/>
      <c r="I109" s="5"/>
    </row>
  </sheetData>
  <sheetProtection password="DE55" sheet="1" objects="1" scenarios="1"/>
  <printOptions/>
  <pageMargins left="0.7874015748031497" right="0.7874015748031497" top="0.984251968503937" bottom="0.984251968503937" header="0.5118110236220472" footer="0.5118110236220472"/>
  <pageSetup horizontalDpi="600" verticalDpi="600" orientation="portrait" paperSize="9" scale="55" r:id="rId4"/>
  <headerFooter alignWithMargins="0">
    <oddHeader>&amp;L&amp;"Arial,Vet"&amp;F&amp;R&amp;"Arial,Vet"&amp;A</oddHeader>
    <oddFooter>&amp;L&amp;"Arial,Vet"keizer / goedhart&amp;C&amp;"Arial,Vet"&amp;D&amp;R&amp;"Arial,Vet"pagina &amp;P</oddFooter>
  </headerFooter>
  <rowBreaks count="1" manualBreakCount="1">
    <brk id="97" min="1" max="14" man="1"/>
  </rowBreaks>
  <drawing r:id="rId3"/>
  <legacyDrawing r:id="rId2"/>
</worksheet>
</file>

<file path=xl/worksheets/sheet15.xml><?xml version="1.0" encoding="utf-8"?>
<worksheet xmlns="http://schemas.openxmlformats.org/spreadsheetml/2006/main" xmlns:r="http://schemas.openxmlformats.org/officeDocument/2006/relationships">
  <sheetPr codeName="Blad5"/>
  <dimension ref="B2:X130"/>
  <sheetViews>
    <sheetView showGridLines="0" zoomScale="85" zoomScaleNormal="85" zoomScaleSheetLayoutView="70" workbookViewId="0" topLeftCell="A1">
      <selection activeCell="B2" sqref="B2"/>
    </sheetView>
  </sheetViews>
  <sheetFormatPr defaultColWidth="9.140625" defaultRowHeight="12.75"/>
  <cols>
    <col min="1" max="1" width="5.7109375" style="5" customWidth="1"/>
    <col min="2" max="3" width="2.7109375" style="5" customWidth="1"/>
    <col min="4" max="4" width="45.7109375" style="5" customWidth="1"/>
    <col min="5" max="5" width="2.7109375" style="5" customWidth="1"/>
    <col min="6" max="9" width="16.8515625" style="43" customWidth="1"/>
    <col min="10" max="10" width="2.7109375" style="5" customWidth="1"/>
    <col min="11" max="11" width="2.57421875" style="5" customWidth="1"/>
    <col min="12" max="12" width="2.7109375" style="5" customWidth="1"/>
    <col min="13" max="13" width="1.7109375" style="5" customWidth="1"/>
    <col min="14" max="14" width="8.57421875" style="5" customWidth="1"/>
    <col min="15" max="15" width="0.71875" style="5" customWidth="1"/>
    <col min="16" max="16" width="40.7109375" style="5" customWidth="1"/>
    <col min="17" max="17" width="2.421875" style="5" customWidth="1"/>
    <col min="18" max="22" width="14.7109375" style="43" customWidth="1"/>
    <col min="23" max="23" width="1.7109375" style="5" customWidth="1"/>
    <col min="24" max="24" width="2.57421875" style="5" customWidth="1"/>
    <col min="25" max="28" width="12.28125" style="5" customWidth="1"/>
    <col min="29" max="37" width="11.7109375" style="5" customWidth="1"/>
    <col min="38" max="16384" width="9.140625" style="5" customWidth="1"/>
  </cols>
  <sheetData>
    <row r="1" ht="13.5" thickBot="1"/>
    <row r="2" spans="2:11" ht="12.75">
      <c r="B2" s="15"/>
      <c r="C2" s="1"/>
      <c r="D2" s="1"/>
      <c r="E2" s="1"/>
      <c r="F2" s="63"/>
      <c r="G2" s="63"/>
      <c r="H2" s="63"/>
      <c r="I2" s="63"/>
      <c r="J2" s="1"/>
      <c r="K2" s="2"/>
    </row>
    <row r="3" spans="2:11" ht="12.75">
      <c r="B3" s="3"/>
      <c r="K3" s="6"/>
    </row>
    <row r="4" spans="2:13" ht="18">
      <c r="B4" s="20"/>
      <c r="C4" s="85" t="s">
        <v>519</v>
      </c>
      <c r="K4" s="6"/>
      <c r="L4" s="85"/>
      <c r="M4" s="85"/>
    </row>
    <row r="5" spans="2:15" ht="12.75" customHeight="1">
      <c r="B5" s="3"/>
      <c r="D5" s="40"/>
      <c r="K5" s="6"/>
      <c r="N5" s="40"/>
      <c r="O5" s="40"/>
    </row>
    <row r="6" spans="2:15" ht="12.75" customHeight="1">
      <c r="B6" s="3"/>
      <c r="D6" s="40"/>
      <c r="F6" s="277"/>
      <c r="G6" s="277"/>
      <c r="H6" s="277"/>
      <c r="I6" s="277"/>
      <c r="K6" s="6"/>
      <c r="N6" s="40"/>
      <c r="O6" s="40"/>
    </row>
    <row r="7" spans="2:15" ht="12.75" customHeight="1">
      <c r="B7" s="3"/>
      <c r="D7" s="4" t="s">
        <v>288</v>
      </c>
      <c r="E7" s="41"/>
      <c r="F7" s="73"/>
      <c r="G7" s="73"/>
      <c r="H7" s="73"/>
      <c r="I7" s="73"/>
      <c r="K7" s="6"/>
      <c r="N7" s="64"/>
      <c r="O7" s="64"/>
    </row>
    <row r="8" spans="2:11" ht="12.75" customHeight="1">
      <c r="B8" s="3"/>
      <c r="E8" s="7"/>
      <c r="F8" s="8"/>
      <c r="G8" s="8"/>
      <c r="H8" s="73"/>
      <c r="I8" s="73"/>
      <c r="J8" s="73"/>
      <c r="K8" s="65"/>
    </row>
    <row r="9" spans="2:24" ht="12.75" customHeight="1">
      <c r="B9" s="3"/>
      <c r="D9" s="11" t="s">
        <v>289</v>
      </c>
      <c r="E9" s="7"/>
      <c r="F9" s="66"/>
      <c r="G9" s="66"/>
      <c r="H9" s="66"/>
      <c r="I9" s="66"/>
      <c r="J9" s="73"/>
      <c r="K9" s="65"/>
      <c r="P9" s="7"/>
      <c r="Q9" s="40"/>
      <c r="R9" s="66"/>
      <c r="S9" s="66"/>
      <c r="T9" s="66"/>
      <c r="U9" s="66"/>
      <c r="V9" s="66"/>
      <c r="W9" s="73"/>
      <c r="X9" s="73"/>
    </row>
    <row r="10" spans="2:24" ht="12.75" customHeight="1">
      <c r="B10" s="3"/>
      <c r="D10" s="282" t="s">
        <v>290</v>
      </c>
      <c r="E10" s="7"/>
      <c r="F10" s="66"/>
      <c r="G10" s="66"/>
      <c r="H10" s="66"/>
      <c r="I10" s="66"/>
      <c r="J10" s="73"/>
      <c r="K10" s="65"/>
      <c r="P10" s="7"/>
      <c r="Q10" s="40"/>
      <c r="R10" s="66"/>
      <c r="S10" s="66"/>
      <c r="T10" s="66"/>
      <c r="U10" s="66"/>
      <c r="V10" s="66"/>
      <c r="W10" s="73"/>
      <c r="X10" s="73"/>
    </row>
    <row r="11" spans="2:24" ht="12.75" customHeight="1">
      <c r="B11" s="3"/>
      <c r="D11" s="282" t="s">
        <v>291</v>
      </c>
      <c r="E11" s="7"/>
      <c r="F11" s="66"/>
      <c r="G11" s="66"/>
      <c r="H11" s="66"/>
      <c r="I11" s="66"/>
      <c r="J11" s="73"/>
      <c r="K11" s="65"/>
      <c r="R11" s="5"/>
      <c r="S11" s="5"/>
      <c r="T11" s="5"/>
      <c r="U11" s="5"/>
      <c r="V11" s="5"/>
      <c r="X11" s="73"/>
    </row>
    <row r="12" spans="2:24" ht="12.75" customHeight="1">
      <c r="B12" s="3"/>
      <c r="D12" s="282"/>
      <c r="F12" s="155"/>
      <c r="G12" s="155"/>
      <c r="H12" s="155"/>
      <c r="I12" s="155"/>
      <c r="J12" s="155"/>
      <c r="K12" s="67"/>
      <c r="R12" s="5"/>
      <c r="S12" s="5"/>
      <c r="T12" s="5"/>
      <c r="U12" s="5"/>
      <c r="V12" s="5"/>
      <c r="X12" s="155"/>
    </row>
    <row r="13" spans="2:24" ht="12.75" customHeight="1">
      <c r="B13" s="3"/>
      <c r="D13" s="11" t="s">
        <v>520</v>
      </c>
      <c r="F13" s="155"/>
      <c r="G13" s="155"/>
      <c r="H13" s="155"/>
      <c r="I13" s="155"/>
      <c r="J13" s="155"/>
      <c r="K13" s="67"/>
      <c r="R13" s="5"/>
      <c r="S13" s="5"/>
      <c r="T13" s="5"/>
      <c r="U13" s="5"/>
      <c r="V13" s="5"/>
      <c r="X13" s="155"/>
    </row>
    <row r="14" spans="2:24" s="4" customFormat="1" ht="12.75" customHeight="1">
      <c r="B14" s="9"/>
      <c r="D14" s="282" t="s">
        <v>292</v>
      </c>
      <c r="E14" s="278"/>
      <c r="F14" s="261"/>
      <c r="G14" s="261"/>
      <c r="H14" s="261"/>
      <c r="I14" s="261"/>
      <c r="J14" s="171"/>
      <c r="K14" s="170"/>
      <c r="X14" s="171"/>
    </row>
    <row r="15" spans="2:24" ht="12.75" customHeight="1">
      <c r="B15" s="3"/>
      <c r="D15" s="282" t="s">
        <v>290</v>
      </c>
      <c r="E15" s="10"/>
      <c r="F15" s="279"/>
      <c r="G15" s="279"/>
      <c r="H15" s="279"/>
      <c r="I15" s="279"/>
      <c r="J15" s="33"/>
      <c r="K15" s="52"/>
      <c r="R15" s="5"/>
      <c r="S15" s="5"/>
      <c r="T15" s="5"/>
      <c r="U15" s="5"/>
      <c r="V15" s="5"/>
      <c r="X15" s="33"/>
    </row>
    <row r="16" spans="2:24" ht="12.75" customHeight="1">
      <c r="B16" s="3"/>
      <c r="D16" s="282" t="s">
        <v>293</v>
      </c>
      <c r="E16" s="280"/>
      <c r="F16" s="33"/>
      <c r="G16" s="155"/>
      <c r="H16" s="33"/>
      <c r="I16" s="33"/>
      <c r="J16" s="33"/>
      <c r="K16" s="52"/>
      <c r="R16" s="5"/>
      <c r="S16" s="5"/>
      <c r="T16" s="5"/>
      <c r="U16" s="5"/>
      <c r="V16" s="5"/>
      <c r="X16" s="33"/>
    </row>
    <row r="17" spans="2:24" ht="12.75" customHeight="1">
      <c r="B17" s="3"/>
      <c r="D17" s="282" t="s">
        <v>294</v>
      </c>
      <c r="E17" s="280"/>
      <c r="F17" s="33"/>
      <c r="G17" s="155"/>
      <c r="H17" s="33"/>
      <c r="I17" s="33"/>
      <c r="J17" s="33"/>
      <c r="K17" s="52"/>
      <c r="R17" s="5"/>
      <c r="S17" s="5"/>
      <c r="T17" s="5"/>
      <c r="U17" s="5"/>
      <c r="V17" s="5"/>
      <c r="X17" s="33"/>
    </row>
    <row r="18" spans="2:24" ht="12.75" customHeight="1">
      <c r="B18" s="3"/>
      <c r="D18" s="282" t="s">
        <v>295</v>
      </c>
      <c r="E18" s="280"/>
      <c r="F18" s="33"/>
      <c r="G18" s="155"/>
      <c r="H18" s="33"/>
      <c r="I18" s="33"/>
      <c r="J18" s="33"/>
      <c r="K18" s="52"/>
      <c r="R18" s="5"/>
      <c r="S18" s="5"/>
      <c r="T18" s="5"/>
      <c r="U18" s="5"/>
      <c r="V18" s="5"/>
      <c r="X18" s="33"/>
    </row>
    <row r="19" spans="2:24" ht="12.75" customHeight="1">
      <c r="B19" s="3"/>
      <c r="E19" s="280"/>
      <c r="F19" s="33"/>
      <c r="G19" s="155"/>
      <c r="H19" s="33"/>
      <c r="I19" s="33"/>
      <c r="J19" s="33"/>
      <c r="K19" s="52"/>
      <c r="R19" s="5"/>
      <c r="S19" s="5"/>
      <c r="T19" s="5"/>
      <c r="U19" s="5"/>
      <c r="V19" s="5"/>
      <c r="X19" s="33"/>
    </row>
    <row r="20" spans="2:24" ht="12.75" customHeight="1">
      <c r="B20" s="3"/>
      <c r="E20" s="280"/>
      <c r="F20" s="33"/>
      <c r="G20" s="155"/>
      <c r="H20" s="33"/>
      <c r="I20" s="33"/>
      <c r="J20" s="33"/>
      <c r="K20" s="52"/>
      <c r="R20" s="5"/>
      <c r="S20" s="5"/>
      <c r="T20" s="5"/>
      <c r="U20" s="5"/>
      <c r="V20" s="5"/>
      <c r="X20" s="33"/>
    </row>
    <row r="21" spans="2:24" ht="12.75" customHeight="1">
      <c r="B21" s="3"/>
      <c r="E21" s="280"/>
      <c r="F21" s="287">
        <f>begr!F8</f>
        <v>2008</v>
      </c>
      <c r="G21" s="287">
        <f>begr!G8</f>
        <v>2009</v>
      </c>
      <c r="H21" s="287">
        <f>begr!H8</f>
        <v>2010</v>
      </c>
      <c r="I21" s="287">
        <f>begr!I8</f>
        <v>2011</v>
      </c>
      <c r="J21" s="33"/>
      <c r="K21" s="52"/>
      <c r="R21" s="5"/>
      <c r="S21" s="5"/>
      <c r="T21" s="5"/>
      <c r="U21" s="5"/>
      <c r="V21" s="5"/>
      <c r="X21" s="33"/>
    </row>
    <row r="22" spans="2:24" ht="12.75" customHeight="1">
      <c r="B22" s="3"/>
      <c r="D22" s="10"/>
      <c r="E22" s="10"/>
      <c r="F22" s="281"/>
      <c r="G22" s="281"/>
      <c r="H22" s="281"/>
      <c r="I22" s="281"/>
      <c r="J22" s="33"/>
      <c r="K22" s="52"/>
      <c r="R22" s="5"/>
      <c r="S22" s="5"/>
      <c r="T22" s="5"/>
      <c r="U22" s="5"/>
      <c r="V22" s="5"/>
      <c r="X22" s="33"/>
    </row>
    <row r="23" spans="2:24" ht="12.75" customHeight="1">
      <c r="B23" s="3"/>
      <c r="C23" s="30"/>
      <c r="D23" s="24"/>
      <c r="E23" s="24"/>
      <c r="F23" s="32"/>
      <c r="G23" s="32"/>
      <c r="H23" s="32"/>
      <c r="I23" s="32"/>
      <c r="J23" s="31"/>
      <c r="K23" s="52"/>
      <c r="R23" s="5"/>
      <c r="S23" s="5"/>
      <c r="T23" s="5"/>
      <c r="U23" s="5"/>
      <c r="V23" s="5"/>
      <c r="X23" s="33"/>
    </row>
    <row r="24" spans="2:24" ht="12.75" customHeight="1">
      <c r="B24" s="3"/>
      <c r="C24" s="30"/>
      <c r="D24" s="24" t="s">
        <v>329</v>
      </c>
      <c r="E24" s="24"/>
      <c r="F24" s="362" t="str">
        <f>lln!G13</f>
        <v>voorbeeld SBO</v>
      </c>
      <c r="G24" s="363"/>
      <c r="H24" s="363"/>
      <c r="I24" s="363"/>
      <c r="J24" s="31"/>
      <c r="K24" s="52"/>
      <c r="R24" s="5"/>
      <c r="S24" s="5"/>
      <c r="T24" s="5"/>
      <c r="U24" s="5"/>
      <c r="V24" s="5"/>
      <c r="X24" s="33"/>
    </row>
    <row r="25" spans="2:24" ht="12.75" customHeight="1">
      <c r="B25" s="3"/>
      <c r="C25" s="30"/>
      <c r="D25" s="24" t="s">
        <v>330</v>
      </c>
      <c r="E25" s="24"/>
      <c r="F25" s="362" t="str">
        <f>lln!G14</f>
        <v>12AB</v>
      </c>
      <c r="G25" s="363"/>
      <c r="H25" s="363"/>
      <c r="I25" s="363"/>
      <c r="J25" s="31"/>
      <c r="K25" s="52"/>
      <c r="R25" s="5"/>
      <c r="S25" s="5"/>
      <c r="T25" s="5"/>
      <c r="U25" s="5"/>
      <c r="V25" s="5"/>
      <c r="X25" s="33"/>
    </row>
    <row r="26" spans="2:24" ht="12.75" customHeight="1">
      <c r="B26" s="3"/>
      <c r="C26" s="30"/>
      <c r="D26" s="24" t="s">
        <v>371</v>
      </c>
      <c r="E26" s="24"/>
      <c r="F26" s="364">
        <f ca="1">TODAY()</f>
        <v>39377</v>
      </c>
      <c r="G26" s="363"/>
      <c r="H26" s="363"/>
      <c r="I26" s="363"/>
      <c r="J26" s="31"/>
      <c r="K26" s="52"/>
      <c r="R26" s="5"/>
      <c r="S26" s="5"/>
      <c r="T26" s="5"/>
      <c r="U26" s="5"/>
      <c r="V26" s="5"/>
      <c r="X26" s="33"/>
    </row>
    <row r="27" spans="2:24" ht="12.75" customHeight="1">
      <c r="B27" s="3"/>
      <c r="C27" s="30"/>
      <c r="D27" s="24"/>
      <c r="E27" s="24"/>
      <c r="F27" s="362"/>
      <c r="G27" s="363"/>
      <c r="H27" s="363"/>
      <c r="I27" s="363"/>
      <c r="J27" s="31"/>
      <c r="K27" s="52"/>
      <c r="R27" s="5"/>
      <c r="S27" s="5"/>
      <c r="T27" s="5"/>
      <c r="U27" s="5"/>
      <c r="V27" s="5"/>
      <c r="X27" s="33"/>
    </row>
    <row r="28" spans="2:24" ht="12.75" customHeight="1">
      <c r="B28" s="3"/>
      <c r="C28" s="30"/>
      <c r="D28" s="30" t="s">
        <v>68</v>
      </c>
      <c r="E28" s="30"/>
      <c r="F28" s="365"/>
      <c r="G28" s="365"/>
      <c r="H28" s="365"/>
      <c r="I28" s="365"/>
      <c r="J28" s="31"/>
      <c r="K28" s="52"/>
      <c r="R28" s="5"/>
      <c r="S28" s="5"/>
      <c r="T28" s="5"/>
      <c r="U28" s="5"/>
      <c r="V28" s="5"/>
      <c r="X28" s="33"/>
    </row>
    <row r="29" spans="2:24" ht="12.75" customHeight="1">
      <c r="B29" s="3"/>
      <c r="C29" s="30"/>
      <c r="D29" s="30" t="s">
        <v>69</v>
      </c>
      <c r="E29" s="30"/>
      <c r="F29" s="365"/>
      <c r="G29" s="365"/>
      <c r="H29" s="365"/>
      <c r="I29" s="365"/>
      <c r="J29" s="31"/>
      <c r="K29" s="52"/>
      <c r="R29" s="5"/>
      <c r="S29" s="5"/>
      <c r="T29" s="5"/>
      <c r="U29" s="5"/>
      <c r="V29" s="5"/>
      <c r="X29" s="33"/>
    </row>
    <row r="30" spans="2:24" ht="12.75" customHeight="1">
      <c r="B30" s="3"/>
      <c r="C30" s="30"/>
      <c r="D30" s="24" t="s">
        <v>322</v>
      </c>
      <c r="E30" s="31"/>
      <c r="F30" s="363"/>
      <c r="G30" s="363"/>
      <c r="H30" s="363"/>
      <c r="I30" s="363"/>
      <c r="J30" s="31"/>
      <c r="K30" s="52"/>
      <c r="R30" s="5"/>
      <c r="S30" s="5"/>
      <c r="T30" s="5"/>
      <c r="U30" s="5"/>
      <c r="V30" s="5"/>
      <c r="X30" s="33"/>
    </row>
    <row r="31" spans="2:24" ht="12.75" customHeight="1">
      <c r="B31" s="3"/>
      <c r="C31" s="30"/>
      <c r="D31" s="24" t="s">
        <v>385</v>
      </c>
      <c r="E31" s="30"/>
      <c r="F31" s="365"/>
      <c r="G31" s="365"/>
      <c r="H31" s="365"/>
      <c r="I31" s="365"/>
      <c r="J31" s="31"/>
      <c r="K31" s="52"/>
      <c r="R31" s="5"/>
      <c r="S31" s="5"/>
      <c r="T31" s="5"/>
      <c r="U31" s="5"/>
      <c r="V31" s="5"/>
      <c r="X31" s="33"/>
    </row>
    <row r="32" spans="2:24" ht="12.75" customHeight="1">
      <c r="B32" s="3"/>
      <c r="C32" s="30"/>
      <c r="D32" s="24" t="s">
        <v>386</v>
      </c>
      <c r="E32" s="30"/>
      <c r="F32" s="365">
        <f>lln!H21</f>
        <v>80</v>
      </c>
      <c r="G32" s="365">
        <f>lln!I21</f>
        <v>80</v>
      </c>
      <c r="H32" s="365">
        <f>lln!J21</f>
        <v>80</v>
      </c>
      <c r="I32" s="365">
        <f>lln!K21</f>
        <v>80</v>
      </c>
      <c r="J32" s="31"/>
      <c r="K32" s="52"/>
      <c r="R32" s="5"/>
      <c r="S32" s="5"/>
      <c r="T32" s="5"/>
      <c r="U32" s="5"/>
      <c r="V32" s="5"/>
      <c r="X32" s="33"/>
    </row>
    <row r="33" spans="2:24" ht="12.75" customHeight="1">
      <c r="B33" s="3"/>
      <c r="C33" s="30"/>
      <c r="D33" s="24" t="s">
        <v>528</v>
      </c>
      <c r="E33" s="30"/>
      <c r="F33" s="365">
        <f>lln!H22</f>
        <v>10</v>
      </c>
      <c r="G33" s="365">
        <f>lln!I22</f>
        <v>10</v>
      </c>
      <c r="H33" s="365">
        <f>lln!J22</f>
        <v>10</v>
      </c>
      <c r="I33" s="365">
        <f>lln!K22</f>
        <v>10</v>
      </c>
      <c r="J33" s="31"/>
      <c r="K33" s="52"/>
      <c r="R33" s="5"/>
      <c r="S33" s="5"/>
      <c r="T33" s="5"/>
      <c r="U33" s="5"/>
      <c r="V33" s="5"/>
      <c r="X33" s="33"/>
    </row>
    <row r="34" spans="2:24" ht="12.75" customHeight="1">
      <c r="B34" s="3"/>
      <c r="C34" s="30"/>
      <c r="D34" s="24" t="s">
        <v>529</v>
      </c>
      <c r="E34" s="30"/>
      <c r="F34" s="365"/>
      <c r="G34" s="365"/>
      <c r="H34" s="365"/>
      <c r="I34" s="365"/>
      <c r="J34" s="31"/>
      <c r="K34" s="52"/>
      <c r="R34" s="5"/>
      <c r="S34" s="5"/>
      <c r="T34" s="5"/>
      <c r="U34" s="5"/>
      <c r="V34" s="5"/>
      <c r="X34" s="33"/>
    </row>
    <row r="35" spans="2:24" ht="12.75" customHeight="1">
      <c r="B35" s="3"/>
      <c r="C35" s="30"/>
      <c r="D35" s="24" t="s">
        <v>530</v>
      </c>
      <c r="E35" s="30"/>
      <c r="F35" s="365"/>
      <c r="G35" s="365"/>
      <c r="H35" s="365"/>
      <c r="I35" s="365"/>
      <c r="J35" s="31"/>
      <c r="K35" s="52"/>
      <c r="R35" s="5"/>
      <c r="S35" s="5"/>
      <c r="T35" s="5"/>
      <c r="U35" s="5"/>
      <c r="V35" s="5"/>
      <c r="X35" s="33"/>
    </row>
    <row r="36" spans="2:24" ht="12.75" customHeight="1">
      <c r="B36" s="3"/>
      <c r="C36" s="30"/>
      <c r="D36" s="24" t="s">
        <v>531</v>
      </c>
      <c r="E36" s="30"/>
      <c r="F36" s="365"/>
      <c r="G36" s="365"/>
      <c r="H36" s="365"/>
      <c r="I36" s="365"/>
      <c r="J36" s="31"/>
      <c r="K36" s="52"/>
      <c r="R36" s="5"/>
      <c r="S36" s="5"/>
      <c r="T36" s="5"/>
      <c r="U36" s="5"/>
      <c r="V36" s="5"/>
      <c r="X36" s="33"/>
    </row>
    <row r="37" spans="2:24" ht="12.75" customHeight="1">
      <c r="B37" s="3"/>
      <c r="C37" s="30"/>
      <c r="D37" s="24" t="s">
        <v>532</v>
      </c>
      <c r="E37" s="30"/>
      <c r="F37" s="365"/>
      <c r="G37" s="365"/>
      <c r="H37" s="365"/>
      <c r="I37" s="365"/>
      <c r="J37" s="31"/>
      <c r="K37" s="52"/>
      <c r="R37" s="5"/>
      <c r="S37" s="5"/>
      <c r="T37" s="5"/>
      <c r="U37" s="5"/>
      <c r="V37" s="5"/>
      <c r="X37" s="33"/>
    </row>
    <row r="38" spans="2:24" ht="12.75" customHeight="1">
      <c r="B38" s="3"/>
      <c r="C38" s="30"/>
      <c r="D38" s="428" t="s">
        <v>533</v>
      </c>
      <c r="E38" s="30"/>
      <c r="F38" s="365"/>
      <c r="G38" s="365"/>
      <c r="H38" s="365"/>
      <c r="I38" s="365"/>
      <c r="J38" s="31"/>
      <c r="K38" s="52"/>
      <c r="R38" s="5"/>
      <c r="S38" s="5"/>
      <c r="T38" s="5"/>
      <c r="U38" s="5"/>
      <c r="V38" s="5"/>
      <c r="X38" s="33"/>
    </row>
    <row r="39" spans="2:24" ht="12.75" customHeight="1">
      <c r="B39" s="3"/>
      <c r="C39" s="30"/>
      <c r="D39" s="428" t="s">
        <v>534</v>
      </c>
      <c r="E39" s="30"/>
      <c r="F39" s="365"/>
      <c r="G39" s="365"/>
      <c r="H39" s="365"/>
      <c r="I39" s="365"/>
      <c r="J39" s="31"/>
      <c r="K39" s="52"/>
      <c r="R39" s="5"/>
      <c r="S39" s="5"/>
      <c r="T39" s="5"/>
      <c r="U39" s="5"/>
      <c r="V39" s="5"/>
      <c r="X39" s="33"/>
    </row>
    <row r="40" spans="2:24" ht="12.75" customHeight="1">
      <c r="B40" s="3"/>
      <c r="C40" s="30"/>
      <c r="D40" s="428" t="s">
        <v>625</v>
      </c>
      <c r="E40" s="30"/>
      <c r="F40" s="365"/>
      <c r="G40" s="365"/>
      <c r="H40" s="365"/>
      <c r="I40" s="365"/>
      <c r="J40" s="31"/>
      <c r="K40" s="52"/>
      <c r="R40" s="5"/>
      <c r="S40" s="5"/>
      <c r="T40" s="5"/>
      <c r="U40" s="5"/>
      <c r="V40" s="5"/>
      <c r="X40" s="33"/>
    </row>
    <row r="41" spans="2:24" ht="12.75" customHeight="1">
      <c r="B41" s="3"/>
      <c r="C41" s="30"/>
      <c r="D41" s="428" t="s">
        <v>626</v>
      </c>
      <c r="E41" s="30"/>
      <c r="F41" s="365"/>
      <c r="G41" s="365"/>
      <c r="H41" s="365"/>
      <c r="I41" s="365"/>
      <c r="J41" s="31"/>
      <c r="K41" s="52"/>
      <c r="R41" s="5"/>
      <c r="S41" s="5"/>
      <c r="T41" s="5"/>
      <c r="U41" s="5"/>
      <c r="V41" s="5"/>
      <c r="X41" s="33"/>
    </row>
    <row r="42" spans="2:24" ht="12.75" customHeight="1">
      <c r="B42" s="3"/>
      <c r="C42" s="30"/>
      <c r="D42" s="428" t="s">
        <v>535</v>
      </c>
      <c r="E42" s="30"/>
      <c r="F42" s="365"/>
      <c r="G42" s="365"/>
      <c r="H42" s="365"/>
      <c r="I42" s="365"/>
      <c r="J42" s="31"/>
      <c r="K42" s="52"/>
      <c r="R42" s="5"/>
      <c r="S42" s="5"/>
      <c r="T42" s="5"/>
      <c r="U42" s="5"/>
      <c r="V42" s="5"/>
      <c r="X42" s="33"/>
    </row>
    <row r="43" spans="2:24" ht="12.75" customHeight="1">
      <c r="B43" s="3"/>
      <c r="C43" s="30"/>
      <c r="D43" s="428" t="s">
        <v>536</v>
      </c>
      <c r="E43" s="30"/>
      <c r="F43" s="365"/>
      <c r="G43" s="365"/>
      <c r="H43" s="365"/>
      <c r="I43" s="365"/>
      <c r="J43" s="31"/>
      <c r="K43" s="52"/>
      <c r="R43" s="5"/>
      <c r="S43" s="5"/>
      <c r="T43" s="5"/>
      <c r="U43" s="5"/>
      <c r="V43" s="5"/>
      <c r="X43" s="33"/>
    </row>
    <row r="44" spans="2:24" ht="12.75" customHeight="1">
      <c r="B44" s="3"/>
      <c r="C44" s="30"/>
      <c r="D44" s="428" t="s">
        <v>537</v>
      </c>
      <c r="E44" s="30"/>
      <c r="F44" s="365"/>
      <c r="G44" s="365"/>
      <c r="H44" s="365"/>
      <c r="I44" s="365"/>
      <c r="J44" s="31"/>
      <c r="K44" s="52"/>
      <c r="R44" s="5"/>
      <c r="S44" s="5"/>
      <c r="T44" s="5"/>
      <c r="U44" s="5"/>
      <c r="V44" s="5"/>
      <c r="X44" s="33"/>
    </row>
    <row r="45" spans="2:24" ht="12.75" customHeight="1">
      <c r="B45" s="3"/>
      <c r="C45" s="30"/>
      <c r="D45" s="428" t="s">
        <v>538</v>
      </c>
      <c r="E45" s="30"/>
      <c r="F45" s="365"/>
      <c r="G45" s="365"/>
      <c r="H45" s="365"/>
      <c r="I45" s="365"/>
      <c r="J45" s="31"/>
      <c r="K45" s="52"/>
      <c r="R45" s="5"/>
      <c r="S45" s="5"/>
      <c r="T45" s="5"/>
      <c r="U45" s="5"/>
      <c r="V45" s="5"/>
      <c r="X45" s="33"/>
    </row>
    <row r="46" spans="2:24" ht="12.75" customHeight="1">
      <c r="B46" s="3"/>
      <c r="C46" s="30"/>
      <c r="D46" s="24"/>
      <c r="E46" s="30"/>
      <c r="F46" s="365"/>
      <c r="G46" s="365"/>
      <c r="H46" s="365"/>
      <c r="I46" s="365"/>
      <c r="J46" s="31"/>
      <c r="K46" s="52"/>
      <c r="R46" s="5"/>
      <c r="S46" s="5"/>
      <c r="T46" s="5"/>
      <c r="U46" s="5"/>
      <c r="V46" s="5"/>
      <c r="X46" s="33"/>
    </row>
    <row r="47" spans="2:24" ht="12.75" customHeight="1">
      <c r="B47" s="3"/>
      <c r="C47" s="30"/>
      <c r="D47" s="30" t="s">
        <v>401</v>
      </c>
      <c r="E47" s="30"/>
      <c r="F47" s="365"/>
      <c r="G47" s="365"/>
      <c r="H47" s="365"/>
      <c r="I47" s="365"/>
      <c r="J47" s="31"/>
      <c r="K47" s="52"/>
      <c r="R47" s="5"/>
      <c r="S47" s="5"/>
      <c r="T47" s="5"/>
      <c r="U47" s="5"/>
      <c r="V47" s="5"/>
      <c r="X47" s="33"/>
    </row>
    <row r="48" spans="2:24" ht="12.75" customHeight="1">
      <c r="B48" s="3"/>
      <c r="C48" s="30"/>
      <c r="D48" s="30" t="s">
        <v>402</v>
      </c>
      <c r="E48" s="30"/>
      <c r="F48" s="365"/>
      <c r="G48" s="365"/>
      <c r="H48" s="365"/>
      <c r="I48" s="365"/>
      <c r="J48" s="31"/>
      <c r="K48" s="52"/>
      <c r="R48" s="5"/>
      <c r="S48" s="5"/>
      <c r="T48" s="5"/>
      <c r="U48" s="5"/>
      <c r="V48" s="5"/>
      <c r="X48" s="33"/>
    </row>
    <row r="49" spans="2:24" ht="12.75" customHeight="1">
      <c r="B49" s="3"/>
      <c r="C49" s="30"/>
      <c r="D49" s="30" t="s">
        <v>403</v>
      </c>
      <c r="E49" s="30"/>
      <c r="F49" s="365"/>
      <c r="G49" s="365"/>
      <c r="H49" s="365"/>
      <c r="I49" s="365"/>
      <c r="J49" s="31"/>
      <c r="K49" s="52"/>
      <c r="R49" s="5"/>
      <c r="S49" s="5"/>
      <c r="T49" s="5"/>
      <c r="U49" s="5"/>
      <c r="V49" s="5"/>
      <c r="X49" s="33"/>
    </row>
    <row r="50" spans="2:24" ht="12.75" customHeight="1">
      <c r="B50" s="3"/>
      <c r="C50" s="30"/>
      <c r="D50" s="30" t="s">
        <v>404</v>
      </c>
      <c r="E50" s="31"/>
      <c r="F50" s="366">
        <f>pers!H97</f>
        <v>10.484371163776515</v>
      </c>
      <c r="G50" s="366">
        <f>pers!I97</f>
        <v>10.484371163776515</v>
      </c>
      <c r="H50" s="366">
        <f>pers!J97</f>
        <v>10.484371163776515</v>
      </c>
      <c r="I50" s="366">
        <f>pers!K97</f>
        <v>10.484371163776515</v>
      </c>
      <c r="J50" s="31"/>
      <c r="K50" s="52"/>
      <c r="R50" s="5"/>
      <c r="S50" s="5"/>
      <c r="T50" s="5"/>
      <c r="U50" s="5"/>
      <c r="V50" s="5"/>
      <c r="X50" s="33"/>
    </row>
    <row r="51" spans="2:24" ht="12.75" customHeight="1">
      <c r="B51" s="3"/>
      <c r="C51" s="30"/>
      <c r="D51" s="30" t="s">
        <v>405</v>
      </c>
      <c r="E51" s="31"/>
      <c r="F51" s="366">
        <f>pers!H98</f>
        <v>0</v>
      </c>
      <c r="G51" s="366">
        <f>pers!I98</f>
        <v>0</v>
      </c>
      <c r="H51" s="366">
        <f>pers!J98</f>
        <v>0</v>
      </c>
      <c r="I51" s="366">
        <f>pers!K98</f>
        <v>0</v>
      </c>
      <c r="J51" s="31"/>
      <c r="K51" s="52"/>
      <c r="R51" s="5"/>
      <c r="S51" s="5"/>
      <c r="T51" s="5"/>
      <c r="U51" s="5"/>
      <c r="V51" s="5"/>
      <c r="X51" s="33"/>
    </row>
    <row r="52" spans="2:24" ht="12.75" customHeight="1">
      <c r="B52" s="3"/>
      <c r="C52" s="30"/>
      <c r="D52" s="30" t="s">
        <v>406</v>
      </c>
      <c r="E52" s="31"/>
      <c r="F52" s="366">
        <f>F50-F51</f>
        <v>10.484371163776515</v>
      </c>
      <c r="G52" s="366">
        <f>G50-G51</f>
        <v>10.484371163776515</v>
      </c>
      <c r="H52" s="366">
        <f>H50-H51</f>
        <v>10.484371163776515</v>
      </c>
      <c r="I52" s="366">
        <f>I50-I51</f>
        <v>10.484371163776515</v>
      </c>
      <c r="J52" s="31"/>
      <c r="K52" s="52"/>
      <c r="R52" s="5"/>
      <c r="S52" s="5"/>
      <c r="T52" s="5"/>
      <c r="U52" s="5"/>
      <c r="V52" s="5"/>
      <c r="X52" s="33"/>
    </row>
    <row r="53" spans="2:24" ht="12.75" customHeight="1">
      <c r="B53" s="3"/>
      <c r="C53" s="30"/>
      <c r="D53" s="30" t="s">
        <v>539</v>
      </c>
      <c r="E53" s="31"/>
      <c r="F53" s="365"/>
      <c r="G53" s="365"/>
      <c r="H53" s="365"/>
      <c r="I53" s="365"/>
      <c r="J53" s="31"/>
      <c r="K53" s="52"/>
      <c r="R53" s="5"/>
      <c r="S53" s="5"/>
      <c r="T53" s="5"/>
      <c r="U53" s="5"/>
      <c r="V53" s="5"/>
      <c r="X53" s="33"/>
    </row>
    <row r="54" spans="2:24" ht="12.75" customHeight="1">
      <c r="B54" s="3"/>
      <c r="C54" s="30"/>
      <c r="D54" s="30" t="s">
        <v>540</v>
      </c>
      <c r="E54" s="31"/>
      <c r="F54" s="365"/>
      <c r="G54" s="365"/>
      <c r="H54" s="365"/>
      <c r="I54" s="365"/>
      <c r="J54" s="31"/>
      <c r="K54" s="52"/>
      <c r="R54" s="5"/>
      <c r="S54" s="5"/>
      <c r="T54" s="5"/>
      <c r="U54" s="5"/>
      <c r="V54" s="5"/>
      <c r="X54" s="33"/>
    </row>
    <row r="55" spans="2:24" ht="12.75" customHeight="1">
      <c r="B55" s="3"/>
      <c r="C55" s="30"/>
      <c r="D55" s="30" t="s">
        <v>541</v>
      </c>
      <c r="E55" s="31"/>
      <c r="F55" s="365"/>
      <c r="G55" s="365"/>
      <c r="H55" s="365"/>
      <c r="I55" s="365"/>
      <c r="J55" s="31"/>
      <c r="K55" s="52"/>
      <c r="R55" s="5"/>
      <c r="S55" s="5"/>
      <c r="T55" s="5"/>
      <c r="U55" s="5"/>
      <c r="V55" s="5"/>
      <c r="X55" s="33"/>
    </row>
    <row r="56" spans="2:24" ht="12.75" customHeight="1">
      <c r="B56" s="3"/>
      <c r="C56" s="30"/>
      <c r="D56" s="30" t="s">
        <v>407</v>
      </c>
      <c r="E56" s="31"/>
      <c r="F56" s="368">
        <f>pers!H96</f>
        <v>0</v>
      </c>
      <c r="G56" s="366"/>
      <c r="H56" s="366"/>
      <c r="I56" s="366"/>
      <c r="J56" s="31"/>
      <c r="K56" s="52"/>
      <c r="R56" s="5"/>
      <c r="S56" s="5"/>
      <c r="T56" s="5"/>
      <c r="U56" s="5"/>
      <c r="V56" s="5"/>
      <c r="X56" s="33"/>
    </row>
    <row r="57" spans="2:24" ht="12.75" customHeight="1">
      <c r="B57" s="3"/>
      <c r="C57" s="30"/>
      <c r="D57" s="24"/>
      <c r="E57" s="24"/>
      <c r="F57" s="363"/>
      <c r="G57" s="363"/>
      <c r="H57" s="363"/>
      <c r="I57" s="363"/>
      <c r="J57" s="31"/>
      <c r="K57" s="52"/>
      <c r="R57" s="5"/>
      <c r="S57" s="5"/>
      <c r="T57" s="5"/>
      <c r="U57" s="5"/>
      <c r="V57" s="5"/>
      <c r="X57" s="33"/>
    </row>
    <row r="58" spans="2:24" ht="12.75" customHeight="1">
      <c r="B58" s="3"/>
      <c r="C58" s="30"/>
      <c r="D58" s="24" t="s">
        <v>200</v>
      </c>
      <c r="E58" s="24"/>
      <c r="F58" s="367">
        <f>fiebouw!H76</f>
        <v>0</v>
      </c>
      <c r="G58" s="367">
        <f>fiebouw!P76</f>
        <v>0</v>
      </c>
      <c r="H58" s="367">
        <f>fiebouw!X76</f>
        <v>0</v>
      </c>
      <c r="I58" s="367">
        <f>fiebouw!AF76</f>
        <v>0</v>
      </c>
      <c r="J58" s="31"/>
      <c r="K58" s="52"/>
      <c r="R58" s="5"/>
      <c r="S58" s="5"/>
      <c r="T58" s="5"/>
      <c r="U58" s="5"/>
      <c r="V58" s="5"/>
      <c r="X58" s="33"/>
    </row>
    <row r="59" spans="2:24" ht="12.75" customHeight="1">
      <c r="B59" s="3"/>
      <c r="C59" s="30"/>
      <c r="D59" s="24" t="s">
        <v>201</v>
      </c>
      <c r="E59" s="24"/>
      <c r="F59" s="367">
        <f>fiebouw!H77</f>
        <v>0</v>
      </c>
      <c r="G59" s="367">
        <f>fiebouw!P77</f>
        <v>0</v>
      </c>
      <c r="H59" s="367">
        <f>fiebouw!X77</f>
        <v>0</v>
      </c>
      <c r="I59" s="367">
        <f>fiebouw!AF77</f>
        <v>0</v>
      </c>
      <c r="J59" s="31"/>
      <c r="K59" s="52"/>
      <c r="R59" s="5"/>
      <c r="S59" s="5"/>
      <c r="T59" s="5"/>
      <c r="U59" s="5"/>
      <c r="V59" s="5"/>
      <c r="X59" s="33"/>
    </row>
    <row r="60" spans="2:24" ht="12.75" customHeight="1">
      <c r="B60" s="3"/>
      <c r="C60" s="30"/>
      <c r="D60" s="24" t="s">
        <v>202</v>
      </c>
      <c r="E60" s="24"/>
      <c r="F60" s="367">
        <f>fiebouw!H78</f>
        <v>0</v>
      </c>
      <c r="G60" s="367">
        <f>fiebouw!P78</f>
        <v>0</v>
      </c>
      <c r="H60" s="367">
        <f>fiebouw!X78</f>
        <v>0</v>
      </c>
      <c r="I60" s="367">
        <f>fiebouw!AF78</f>
        <v>0</v>
      </c>
      <c r="J60" s="31"/>
      <c r="K60" s="52"/>
      <c r="R60" s="5"/>
      <c r="S60" s="5"/>
      <c r="T60" s="5"/>
      <c r="U60" s="5"/>
      <c r="V60" s="5"/>
      <c r="X60" s="33"/>
    </row>
    <row r="61" spans="2:24" ht="12.75" customHeight="1">
      <c r="B61" s="3"/>
      <c r="C61" s="30"/>
      <c r="D61" s="24" t="s">
        <v>203</v>
      </c>
      <c r="E61" s="24"/>
      <c r="F61" s="367">
        <f>fiebouw!H79</f>
        <v>0</v>
      </c>
      <c r="G61" s="367">
        <f>fiebouw!P79</f>
        <v>0</v>
      </c>
      <c r="H61" s="367">
        <f>fiebouw!X79</f>
        <v>0</v>
      </c>
      <c r="I61" s="367">
        <f>fiebouw!AF79</f>
        <v>0</v>
      </c>
      <c r="J61" s="31"/>
      <c r="K61" s="52"/>
      <c r="R61" s="5"/>
      <c r="S61" s="5"/>
      <c r="T61" s="5"/>
      <c r="U61" s="5"/>
      <c r="V61" s="5"/>
      <c r="X61" s="33"/>
    </row>
    <row r="62" spans="2:24" ht="12.75" customHeight="1">
      <c r="B62" s="3"/>
      <c r="C62" s="30"/>
      <c r="D62" s="24" t="s">
        <v>204</v>
      </c>
      <c r="E62" s="24"/>
      <c r="F62" s="367">
        <f>fiebouw!H80</f>
        <v>0</v>
      </c>
      <c r="G62" s="367">
        <f>fiebouw!P80</f>
        <v>0</v>
      </c>
      <c r="H62" s="367">
        <f>fiebouw!X80</f>
        <v>0</v>
      </c>
      <c r="I62" s="367">
        <f>fiebouw!AF80</f>
        <v>0</v>
      </c>
      <c r="J62" s="31"/>
      <c r="K62" s="52"/>
      <c r="R62" s="5"/>
      <c r="S62" s="5"/>
      <c r="T62" s="5"/>
      <c r="U62" s="5"/>
      <c r="V62" s="5"/>
      <c r="X62" s="33"/>
    </row>
    <row r="63" spans="2:24" ht="12.75" customHeight="1">
      <c r="B63" s="3"/>
      <c r="C63" s="30"/>
      <c r="D63" s="24" t="s">
        <v>205</v>
      </c>
      <c r="E63" s="24"/>
      <c r="F63" s="367">
        <f>fiebouw!H81</f>
        <v>0</v>
      </c>
      <c r="G63" s="367">
        <f>fiebouw!P81</f>
        <v>0</v>
      </c>
      <c r="H63" s="367">
        <f>fiebouw!X81</f>
        <v>0</v>
      </c>
      <c r="I63" s="367">
        <f>fiebouw!AF81</f>
        <v>0</v>
      </c>
      <c r="J63" s="31"/>
      <c r="K63" s="52"/>
      <c r="R63" s="5"/>
      <c r="S63" s="5"/>
      <c r="T63" s="5"/>
      <c r="U63" s="5"/>
      <c r="V63" s="5"/>
      <c r="X63" s="33"/>
    </row>
    <row r="64" spans="2:24" ht="12.75" customHeight="1">
      <c r="B64" s="3"/>
      <c r="C64" s="30"/>
      <c r="D64" s="24" t="s">
        <v>206</v>
      </c>
      <c r="E64" s="24"/>
      <c r="F64" s="367">
        <f>fiebouw!H82</f>
        <v>0</v>
      </c>
      <c r="G64" s="367">
        <f>fiebouw!P82</f>
        <v>0</v>
      </c>
      <c r="H64" s="367">
        <f>fiebouw!X82</f>
        <v>0</v>
      </c>
      <c r="I64" s="367">
        <f>fiebouw!AF82</f>
        <v>0</v>
      </c>
      <c r="J64" s="31"/>
      <c r="K64" s="52"/>
      <c r="R64" s="5"/>
      <c r="S64" s="5"/>
      <c r="T64" s="5"/>
      <c r="U64" s="5"/>
      <c r="V64" s="5"/>
      <c r="X64" s="33"/>
    </row>
    <row r="65" spans="2:24" ht="12.75" customHeight="1">
      <c r="B65" s="3"/>
      <c r="C65" s="30"/>
      <c r="D65" s="24" t="s">
        <v>207</v>
      </c>
      <c r="E65" s="24"/>
      <c r="F65" s="367">
        <f>fiebouw!H83</f>
        <v>0</v>
      </c>
      <c r="G65" s="367">
        <f>fiebouw!P83</f>
        <v>0</v>
      </c>
      <c r="H65" s="367">
        <f>fiebouw!X83</f>
        <v>0</v>
      </c>
      <c r="I65" s="367">
        <f>fiebouw!AF83</f>
        <v>0</v>
      </c>
      <c r="J65" s="31"/>
      <c r="K65" s="52"/>
      <c r="R65" s="5"/>
      <c r="S65" s="5"/>
      <c r="T65" s="5"/>
      <c r="U65" s="5"/>
      <c r="V65" s="5"/>
      <c r="X65" s="33"/>
    </row>
    <row r="66" spans="2:24" ht="12.75" customHeight="1">
      <c r="B66" s="3"/>
      <c r="C66" s="30"/>
      <c r="D66" s="24" t="s">
        <v>208</v>
      </c>
      <c r="E66" s="24"/>
      <c r="F66" s="367">
        <f>fiebouw!H84</f>
        <v>0</v>
      </c>
      <c r="G66" s="367">
        <f>fiebouw!P84</f>
        <v>0</v>
      </c>
      <c r="H66" s="367">
        <f>fiebouw!X84</f>
        <v>0</v>
      </c>
      <c r="I66" s="367">
        <f>fiebouw!AF84</f>
        <v>0</v>
      </c>
      <c r="J66" s="31"/>
      <c r="K66" s="52"/>
      <c r="R66" s="5"/>
      <c r="S66" s="5"/>
      <c r="T66" s="5"/>
      <c r="U66" s="5"/>
      <c r="V66" s="5"/>
      <c r="X66" s="33"/>
    </row>
    <row r="67" spans="2:24" ht="12.75" customHeight="1">
      <c r="B67" s="3"/>
      <c r="C67" s="30"/>
      <c r="D67" s="24" t="s">
        <v>209</v>
      </c>
      <c r="E67" s="24"/>
      <c r="F67" s="367">
        <f>fiebouw!H85</f>
        <v>0</v>
      </c>
      <c r="G67" s="367">
        <f>fiebouw!P85</f>
        <v>0</v>
      </c>
      <c r="H67" s="367">
        <f>fiebouw!X85</f>
        <v>0</v>
      </c>
      <c r="I67" s="367">
        <f>fiebouw!AF85</f>
        <v>0</v>
      </c>
      <c r="J67" s="31"/>
      <c r="K67" s="52"/>
      <c r="R67" s="5"/>
      <c r="S67" s="5"/>
      <c r="T67" s="5"/>
      <c r="U67" s="5"/>
      <c r="V67" s="5"/>
      <c r="X67" s="33"/>
    </row>
    <row r="68" spans="2:24" ht="12.75" customHeight="1">
      <c r="B68" s="3"/>
      <c r="C68" s="30"/>
      <c r="D68" s="24" t="s">
        <v>210</v>
      </c>
      <c r="E68" s="24"/>
      <c r="F68" s="367">
        <f>fiebouw!H86</f>
        <v>0</v>
      </c>
      <c r="G68" s="367">
        <f>fiebouw!P86</f>
        <v>0</v>
      </c>
      <c r="H68" s="367">
        <f>fiebouw!X86</f>
        <v>0</v>
      </c>
      <c r="I68" s="367">
        <f>fiebouw!AF86</f>
        <v>0</v>
      </c>
      <c r="J68" s="31"/>
      <c r="K68" s="52"/>
      <c r="R68" s="5"/>
      <c r="S68" s="5"/>
      <c r="T68" s="5"/>
      <c r="U68" s="5"/>
      <c r="V68" s="5"/>
      <c r="X68" s="33"/>
    </row>
    <row r="69" spans="2:24" ht="12.75" customHeight="1">
      <c r="B69" s="3"/>
      <c r="C69" s="30"/>
      <c r="D69" s="24" t="s">
        <v>211</v>
      </c>
      <c r="E69" s="24"/>
      <c r="F69" s="367">
        <f>fiebouw!H87</f>
        <v>0</v>
      </c>
      <c r="G69" s="367">
        <f>fiebouw!P87</f>
        <v>0</v>
      </c>
      <c r="H69" s="367">
        <f>fiebouw!X87</f>
        <v>0</v>
      </c>
      <c r="I69" s="367">
        <f>fiebouw!AF87</f>
        <v>0</v>
      </c>
      <c r="J69" s="31"/>
      <c r="K69" s="52"/>
      <c r="R69" s="5"/>
      <c r="S69" s="5"/>
      <c r="T69" s="5"/>
      <c r="U69" s="5"/>
      <c r="V69" s="5"/>
      <c r="X69" s="33"/>
    </row>
    <row r="70" spans="2:24" ht="12.75" customHeight="1">
      <c r="B70" s="3"/>
      <c r="C70" s="30"/>
      <c r="D70" s="24" t="s">
        <v>212</v>
      </c>
      <c r="E70" s="24"/>
      <c r="F70" s="367">
        <f>fiebouw!H88</f>
        <v>0</v>
      </c>
      <c r="G70" s="367">
        <f>fiebouw!P88</f>
        <v>0</v>
      </c>
      <c r="H70" s="367">
        <f>fiebouw!X88</f>
        <v>0</v>
      </c>
      <c r="I70" s="367">
        <f>fiebouw!AF88</f>
        <v>0</v>
      </c>
      <c r="J70" s="31"/>
      <c r="K70" s="52"/>
      <c r="R70" s="5"/>
      <c r="S70" s="5"/>
      <c r="T70" s="5"/>
      <c r="U70" s="5"/>
      <c r="V70" s="5"/>
      <c r="X70" s="33"/>
    </row>
    <row r="71" spans="2:24" ht="12.75" customHeight="1">
      <c r="B71" s="3"/>
      <c r="C71" s="30"/>
      <c r="D71" s="24" t="s">
        <v>213</v>
      </c>
      <c r="E71" s="24"/>
      <c r="F71" s="367">
        <f>fiebouw!H89</f>
        <v>0</v>
      </c>
      <c r="G71" s="367">
        <f>fiebouw!P89</f>
        <v>0</v>
      </c>
      <c r="H71" s="367">
        <f>fiebouw!X89</f>
        <v>0</v>
      </c>
      <c r="I71" s="367">
        <f>fiebouw!AF89</f>
        <v>0</v>
      </c>
      <c r="J71" s="31"/>
      <c r="K71" s="52"/>
      <c r="R71" s="5"/>
      <c r="S71" s="5"/>
      <c r="T71" s="5"/>
      <c r="U71" s="5"/>
      <c r="V71" s="5"/>
      <c r="X71" s="33"/>
    </row>
    <row r="72" spans="2:24" ht="12.75" customHeight="1">
      <c r="B72" s="3"/>
      <c r="C72" s="30"/>
      <c r="D72" s="24" t="s">
        <v>214</v>
      </c>
      <c r="E72" s="24"/>
      <c r="F72" s="367">
        <f>fiebouw!H90</f>
        <v>0</v>
      </c>
      <c r="G72" s="367">
        <f>fiebouw!P90</f>
        <v>0</v>
      </c>
      <c r="H72" s="367">
        <f>fiebouw!X90</f>
        <v>0</v>
      </c>
      <c r="I72" s="367">
        <f>fiebouw!AF90</f>
        <v>0</v>
      </c>
      <c r="J72" s="31"/>
      <c r="K72" s="52"/>
      <c r="R72" s="5"/>
      <c r="S72" s="5"/>
      <c r="T72" s="5"/>
      <c r="U72" s="5"/>
      <c r="V72" s="5"/>
      <c r="X72" s="33"/>
    </row>
    <row r="73" spans="2:24" ht="12.75" customHeight="1">
      <c r="B73" s="3"/>
      <c r="C73" s="30"/>
      <c r="D73" s="24" t="s">
        <v>215</v>
      </c>
      <c r="E73" s="24"/>
      <c r="F73" s="367">
        <f>fiebouw!H91</f>
        <v>0</v>
      </c>
      <c r="G73" s="367">
        <f>fiebouw!P91</f>
        <v>0</v>
      </c>
      <c r="H73" s="367">
        <f>fiebouw!X91</f>
        <v>0</v>
      </c>
      <c r="I73" s="367">
        <f>fiebouw!AF91</f>
        <v>0</v>
      </c>
      <c r="J73" s="31"/>
      <c r="K73" s="52"/>
      <c r="R73" s="5"/>
      <c r="S73" s="5"/>
      <c r="T73" s="5"/>
      <c r="U73" s="5"/>
      <c r="V73" s="5"/>
      <c r="X73" s="33"/>
    </row>
    <row r="74" spans="2:24" ht="12.75" customHeight="1">
      <c r="B74" s="3"/>
      <c r="C74" s="30"/>
      <c r="D74" s="24" t="s">
        <v>216</v>
      </c>
      <c r="E74" s="24"/>
      <c r="F74" s="367">
        <f>fiebouw!H92</f>
        <v>0</v>
      </c>
      <c r="G74" s="367">
        <f>fiebouw!P92</f>
        <v>0</v>
      </c>
      <c r="H74" s="367">
        <f>fiebouw!X92</f>
        <v>0</v>
      </c>
      <c r="I74" s="367">
        <f>fiebouw!AF92</f>
        <v>0</v>
      </c>
      <c r="J74" s="31"/>
      <c r="K74" s="52"/>
      <c r="R74" s="5"/>
      <c r="S74" s="5"/>
      <c r="T74" s="5"/>
      <c r="U74" s="5"/>
      <c r="V74" s="5"/>
      <c r="X74" s="33"/>
    </row>
    <row r="75" spans="2:24" ht="12.75" customHeight="1">
      <c r="B75" s="3"/>
      <c r="C75" s="30"/>
      <c r="D75" s="24">
        <v>1</v>
      </c>
      <c r="E75" s="24"/>
      <c r="F75" s="367">
        <f>fiebouw!H93</f>
        <v>0</v>
      </c>
      <c r="G75" s="367">
        <f>fiebouw!P93</f>
        <v>0</v>
      </c>
      <c r="H75" s="367">
        <f>fiebouw!X93</f>
        <v>0</v>
      </c>
      <c r="I75" s="367">
        <f>fiebouw!AF93</f>
        <v>0</v>
      </c>
      <c r="J75" s="31"/>
      <c r="K75" s="52"/>
      <c r="R75" s="5"/>
      <c r="S75" s="5"/>
      <c r="T75" s="5"/>
      <c r="U75" s="5"/>
      <c r="V75" s="5"/>
      <c r="X75" s="33"/>
    </row>
    <row r="76" spans="2:24" ht="12.75" customHeight="1">
      <c r="B76" s="3"/>
      <c r="C76" s="30"/>
      <c r="D76" s="24">
        <v>2</v>
      </c>
      <c r="E76" s="24"/>
      <c r="F76" s="367">
        <f>fiebouw!H94</f>
        <v>0</v>
      </c>
      <c r="G76" s="367">
        <f>fiebouw!P94</f>
        <v>0</v>
      </c>
      <c r="H76" s="367">
        <f>fiebouw!X94</f>
        <v>0</v>
      </c>
      <c r="I76" s="367">
        <f>fiebouw!AF94</f>
        <v>0</v>
      </c>
      <c r="J76" s="31"/>
      <c r="K76" s="52"/>
      <c r="R76" s="5"/>
      <c r="S76" s="5"/>
      <c r="T76" s="5"/>
      <c r="U76" s="5"/>
      <c r="V76" s="5"/>
      <c r="X76" s="33"/>
    </row>
    <row r="77" spans="2:24" ht="12.75" customHeight="1">
      <c r="B77" s="3"/>
      <c r="C77" s="30"/>
      <c r="D77" s="24">
        <v>3</v>
      </c>
      <c r="E77" s="24"/>
      <c r="F77" s="367">
        <f>fiebouw!H95</f>
        <v>0</v>
      </c>
      <c r="G77" s="367">
        <f>fiebouw!P95</f>
        <v>0</v>
      </c>
      <c r="H77" s="367">
        <f>fiebouw!X95</f>
        <v>0</v>
      </c>
      <c r="I77" s="367">
        <f>fiebouw!AF95</f>
        <v>0</v>
      </c>
      <c r="J77" s="31"/>
      <c r="K77" s="52"/>
      <c r="R77" s="5"/>
      <c r="S77" s="5"/>
      <c r="T77" s="5"/>
      <c r="U77" s="5"/>
      <c r="V77" s="5"/>
      <c r="X77" s="33"/>
    </row>
    <row r="78" spans="2:24" ht="12.75" customHeight="1">
      <c r="B78" s="3"/>
      <c r="C78" s="30"/>
      <c r="D78" s="24">
        <v>4</v>
      </c>
      <c r="E78" s="24"/>
      <c r="F78" s="367">
        <f>fiebouw!H96</f>
        <v>0</v>
      </c>
      <c r="G78" s="367">
        <f>fiebouw!P96</f>
        <v>0</v>
      </c>
      <c r="H78" s="367">
        <f>fiebouw!X96</f>
        <v>0</v>
      </c>
      <c r="I78" s="367">
        <f>fiebouw!AF96</f>
        <v>0</v>
      </c>
      <c r="J78" s="31"/>
      <c r="K78" s="52"/>
      <c r="R78" s="5"/>
      <c r="S78" s="5"/>
      <c r="T78" s="5"/>
      <c r="U78" s="5"/>
      <c r="V78" s="5"/>
      <c r="X78" s="33"/>
    </row>
    <row r="79" spans="2:24" ht="12.75" customHeight="1">
      <c r="B79" s="3"/>
      <c r="C79" s="30"/>
      <c r="D79" s="24">
        <v>5</v>
      </c>
      <c r="E79" s="24"/>
      <c r="F79" s="367">
        <f>fiebouw!H97</f>
        <v>0</v>
      </c>
      <c r="G79" s="367">
        <f>fiebouw!P97</f>
        <v>0</v>
      </c>
      <c r="H79" s="367">
        <f>fiebouw!X97</f>
        <v>0</v>
      </c>
      <c r="I79" s="367">
        <f>fiebouw!AF97</f>
        <v>0</v>
      </c>
      <c r="J79" s="31"/>
      <c r="K79" s="52"/>
      <c r="R79" s="5"/>
      <c r="S79" s="5"/>
      <c r="T79" s="5"/>
      <c r="U79" s="5"/>
      <c r="V79" s="5"/>
      <c r="X79" s="33"/>
    </row>
    <row r="80" spans="2:24" ht="12.75" customHeight="1">
      <c r="B80" s="3"/>
      <c r="C80" s="30"/>
      <c r="D80" s="24">
        <v>6</v>
      </c>
      <c r="E80" s="24"/>
      <c r="F80" s="367">
        <f>fiebouw!H98</f>
        <v>0</v>
      </c>
      <c r="G80" s="367">
        <f>fiebouw!P98</f>
        <v>0</v>
      </c>
      <c r="H80" s="367">
        <f>fiebouw!X98</f>
        <v>0</v>
      </c>
      <c r="I80" s="367">
        <f>fiebouw!AF98</f>
        <v>0</v>
      </c>
      <c r="J80" s="31"/>
      <c r="K80" s="52"/>
      <c r="R80" s="5"/>
      <c r="S80" s="5"/>
      <c r="T80" s="5"/>
      <c r="U80" s="5"/>
      <c r="V80" s="5"/>
      <c r="X80" s="33"/>
    </row>
    <row r="81" spans="2:24" ht="12.75" customHeight="1">
      <c r="B81" s="3"/>
      <c r="C81" s="30"/>
      <c r="D81" s="24">
        <v>7</v>
      </c>
      <c r="E81" s="24"/>
      <c r="F81" s="367">
        <f>fiebouw!H99</f>
        <v>0</v>
      </c>
      <c r="G81" s="367">
        <f>fiebouw!P99</f>
        <v>0</v>
      </c>
      <c r="H81" s="367">
        <f>fiebouw!X99</f>
        <v>0</v>
      </c>
      <c r="I81" s="367">
        <f>fiebouw!AF99</f>
        <v>0</v>
      </c>
      <c r="J81" s="31"/>
      <c r="K81" s="52"/>
      <c r="R81" s="5"/>
      <c r="S81" s="5"/>
      <c r="T81" s="5"/>
      <c r="U81" s="5"/>
      <c r="V81" s="5"/>
      <c r="X81" s="33"/>
    </row>
    <row r="82" spans="2:24" ht="12.75" customHeight="1">
      <c r="B82" s="3"/>
      <c r="C82" s="30"/>
      <c r="D82" s="24">
        <v>8</v>
      </c>
      <c r="E82" s="24"/>
      <c r="F82" s="367">
        <f>fiebouw!H100</f>
        <v>0</v>
      </c>
      <c r="G82" s="367">
        <f>fiebouw!P100</f>
        <v>0</v>
      </c>
      <c r="H82" s="367">
        <f>fiebouw!X100</f>
        <v>0</v>
      </c>
      <c r="I82" s="367">
        <f>fiebouw!AF100</f>
        <v>0</v>
      </c>
      <c r="J82" s="31"/>
      <c r="K82" s="52"/>
      <c r="R82" s="5"/>
      <c r="S82" s="5"/>
      <c r="T82" s="5"/>
      <c r="U82" s="5"/>
      <c r="V82" s="5"/>
      <c r="X82" s="33"/>
    </row>
    <row r="83" spans="2:24" ht="12.75" customHeight="1">
      <c r="B83" s="3"/>
      <c r="C83" s="30"/>
      <c r="D83" s="24">
        <v>9</v>
      </c>
      <c r="E83" s="24"/>
      <c r="F83" s="367">
        <f>fiebouw!H101</f>
        <v>0</v>
      </c>
      <c r="G83" s="367">
        <f>fiebouw!P101</f>
        <v>0</v>
      </c>
      <c r="H83" s="367">
        <f>fiebouw!X101</f>
        <v>0</v>
      </c>
      <c r="I83" s="367">
        <f>fiebouw!AF101</f>
        <v>0</v>
      </c>
      <c r="J83" s="31"/>
      <c r="K83" s="52"/>
      <c r="R83" s="5"/>
      <c r="S83" s="5"/>
      <c r="T83" s="5"/>
      <c r="U83" s="5"/>
      <c r="V83" s="5"/>
      <c r="X83" s="33"/>
    </row>
    <row r="84" spans="2:24" ht="12.75" customHeight="1">
      <c r="B84" s="3"/>
      <c r="C84" s="30"/>
      <c r="D84" s="24">
        <v>10</v>
      </c>
      <c r="E84" s="24"/>
      <c r="F84" s="367">
        <f>fiebouw!H102</f>
        <v>0</v>
      </c>
      <c r="G84" s="367">
        <f>fiebouw!P102</f>
        <v>0</v>
      </c>
      <c r="H84" s="367">
        <f>fiebouw!X102</f>
        <v>0</v>
      </c>
      <c r="I84" s="367">
        <f>fiebouw!AF102</f>
        <v>0</v>
      </c>
      <c r="J84" s="31"/>
      <c r="K84" s="52"/>
      <c r="R84" s="5"/>
      <c r="S84" s="5"/>
      <c r="T84" s="5"/>
      <c r="U84" s="5"/>
      <c r="V84" s="5"/>
      <c r="X84" s="33"/>
    </row>
    <row r="85" spans="2:24" ht="12.75" customHeight="1">
      <c r="B85" s="3"/>
      <c r="C85" s="30"/>
      <c r="D85" s="24">
        <v>11</v>
      </c>
      <c r="E85" s="24"/>
      <c r="F85" s="367">
        <f>fiebouw!H103</f>
        <v>0</v>
      </c>
      <c r="G85" s="367">
        <f>fiebouw!P103</f>
        <v>0</v>
      </c>
      <c r="H85" s="367">
        <f>fiebouw!X103</f>
        <v>0</v>
      </c>
      <c r="I85" s="367">
        <f>fiebouw!AF103</f>
        <v>0</v>
      </c>
      <c r="J85" s="31"/>
      <c r="K85" s="52"/>
      <c r="R85" s="5"/>
      <c r="S85" s="5"/>
      <c r="T85" s="5"/>
      <c r="U85" s="5"/>
      <c r="V85" s="5"/>
      <c r="X85" s="33"/>
    </row>
    <row r="86" spans="2:24" ht="12.75" customHeight="1">
      <c r="B86" s="3"/>
      <c r="C86" s="30"/>
      <c r="D86" s="24">
        <v>12</v>
      </c>
      <c r="E86" s="24"/>
      <c r="F86" s="367">
        <f>fiebouw!H104</f>
        <v>0</v>
      </c>
      <c r="G86" s="367">
        <f>fiebouw!P104</f>
        <v>0</v>
      </c>
      <c r="H86" s="367">
        <f>fiebouw!X104</f>
        <v>0</v>
      </c>
      <c r="I86" s="367">
        <f>fiebouw!AF104</f>
        <v>0</v>
      </c>
      <c r="J86" s="31"/>
      <c r="K86" s="52"/>
      <c r="R86" s="5"/>
      <c r="S86" s="5"/>
      <c r="T86" s="5"/>
      <c r="U86" s="5"/>
      <c r="V86" s="5"/>
      <c r="X86" s="33"/>
    </row>
    <row r="87" spans="2:24" ht="12.75" customHeight="1">
      <c r="B87" s="3"/>
      <c r="C87" s="30"/>
      <c r="D87" s="24">
        <v>13</v>
      </c>
      <c r="E87" s="24"/>
      <c r="F87" s="367">
        <f>fiebouw!H105</f>
        <v>0</v>
      </c>
      <c r="G87" s="367">
        <f>fiebouw!P105</f>
        <v>0</v>
      </c>
      <c r="H87" s="367">
        <f>fiebouw!X105</f>
        <v>0</v>
      </c>
      <c r="I87" s="367">
        <f>fiebouw!AF105</f>
        <v>0</v>
      </c>
      <c r="J87" s="31"/>
      <c r="K87" s="52"/>
      <c r="R87" s="5"/>
      <c r="S87" s="5"/>
      <c r="T87" s="5"/>
      <c r="U87" s="5"/>
      <c r="V87" s="5"/>
      <c r="X87" s="33"/>
    </row>
    <row r="88" spans="2:24" ht="12.75" customHeight="1">
      <c r="B88" s="3"/>
      <c r="C88" s="30"/>
      <c r="D88" s="24">
        <v>14</v>
      </c>
      <c r="E88" s="24"/>
      <c r="F88" s="367">
        <f>fiebouw!H106</f>
        <v>0</v>
      </c>
      <c r="G88" s="367">
        <f>fiebouw!P106</f>
        <v>0</v>
      </c>
      <c r="H88" s="367">
        <f>fiebouw!X106</f>
        <v>0</v>
      </c>
      <c r="I88" s="367">
        <f>fiebouw!AF106</f>
        <v>0</v>
      </c>
      <c r="J88" s="31"/>
      <c r="K88" s="52"/>
      <c r="R88" s="5"/>
      <c r="S88" s="5"/>
      <c r="T88" s="5"/>
      <c r="U88" s="5"/>
      <c r="V88" s="5"/>
      <c r="X88" s="33"/>
    </row>
    <row r="89" spans="2:24" ht="12.75" customHeight="1">
      <c r="B89" s="3"/>
      <c r="C89" s="30"/>
      <c r="D89" s="24">
        <v>15</v>
      </c>
      <c r="E89" s="24"/>
      <c r="F89" s="367">
        <f>fiebouw!H107</f>
        <v>0</v>
      </c>
      <c r="G89" s="367">
        <f>fiebouw!P107</f>
        <v>0</v>
      </c>
      <c r="H89" s="367">
        <f>fiebouw!X107</f>
        <v>0</v>
      </c>
      <c r="I89" s="367">
        <f>fiebouw!AF107</f>
        <v>0</v>
      </c>
      <c r="J89" s="31"/>
      <c r="K89" s="52"/>
      <c r="R89" s="5"/>
      <c r="S89" s="5"/>
      <c r="T89" s="5"/>
      <c r="U89" s="5"/>
      <c r="V89" s="5"/>
      <c r="X89" s="33"/>
    </row>
    <row r="90" spans="2:24" ht="12.75" customHeight="1">
      <c r="B90" s="3"/>
      <c r="C90" s="30"/>
      <c r="D90" s="24" t="s">
        <v>217</v>
      </c>
      <c r="E90" s="24"/>
      <c r="F90" s="367">
        <f>fiebouw!H108</f>
        <v>0</v>
      </c>
      <c r="G90" s="367">
        <f>fiebouw!P108</f>
        <v>0</v>
      </c>
      <c r="H90" s="367">
        <f>fiebouw!X108</f>
        <v>0</v>
      </c>
      <c r="I90" s="367">
        <f>fiebouw!AF108</f>
        <v>0</v>
      </c>
      <c r="J90" s="31"/>
      <c r="K90" s="52"/>
      <c r="R90" s="5"/>
      <c r="S90" s="5"/>
      <c r="T90" s="5"/>
      <c r="U90" s="5"/>
      <c r="V90" s="5"/>
      <c r="X90" s="33"/>
    </row>
    <row r="91" spans="2:24" ht="12.75" customHeight="1">
      <c r="B91" s="3"/>
      <c r="C91" s="30"/>
      <c r="D91" s="24" t="s">
        <v>218</v>
      </c>
      <c r="E91" s="24"/>
      <c r="F91" s="367">
        <f>fiebouw!H109</f>
        <v>0</v>
      </c>
      <c r="G91" s="367">
        <f>fiebouw!P109</f>
        <v>0</v>
      </c>
      <c r="H91" s="367">
        <f>fiebouw!X109</f>
        <v>0</v>
      </c>
      <c r="I91" s="367">
        <f>fiebouw!AF109</f>
        <v>0</v>
      </c>
      <c r="J91" s="31"/>
      <c r="K91" s="52"/>
      <c r="R91" s="5"/>
      <c r="S91" s="5"/>
      <c r="T91" s="5"/>
      <c r="U91" s="5"/>
      <c r="V91" s="5"/>
      <c r="X91" s="33"/>
    </row>
    <row r="92" spans="2:24" ht="12.75" customHeight="1">
      <c r="B92" s="3"/>
      <c r="C92" s="30"/>
      <c r="D92" s="24"/>
      <c r="E92" s="24"/>
      <c r="F92" s="363"/>
      <c r="G92" s="363"/>
      <c r="H92" s="363"/>
      <c r="I92" s="363"/>
      <c r="J92" s="31"/>
      <c r="K92" s="52"/>
      <c r="R92" s="5"/>
      <c r="S92" s="5"/>
      <c r="T92" s="5"/>
      <c r="U92" s="5"/>
      <c r="V92" s="5"/>
      <c r="X92" s="33"/>
    </row>
    <row r="93" spans="2:24" ht="12.75" customHeight="1">
      <c r="B93" s="3"/>
      <c r="C93" s="30"/>
      <c r="D93" s="24" t="s">
        <v>339</v>
      </c>
      <c r="E93" s="24"/>
      <c r="F93" s="368">
        <f>ken!F15</f>
        <v>745170.174468</v>
      </c>
      <c r="G93" s="368">
        <f>ken!G15</f>
        <v>745312.574468</v>
      </c>
      <c r="H93" s="368">
        <f>ken!H15</f>
        <v>745312.574468</v>
      </c>
      <c r="I93" s="368">
        <f>ken!I15</f>
        <v>745312.574468</v>
      </c>
      <c r="J93" s="31"/>
      <c r="K93" s="52"/>
      <c r="R93" s="5"/>
      <c r="S93" s="5"/>
      <c r="T93" s="5"/>
      <c r="U93" s="5"/>
      <c r="V93" s="5"/>
      <c r="X93" s="33"/>
    </row>
    <row r="94" spans="2:24" ht="12.75" customHeight="1">
      <c r="B94" s="3"/>
      <c r="C94" s="30"/>
      <c r="D94" s="24" t="s">
        <v>340</v>
      </c>
      <c r="E94" s="24"/>
      <c r="F94" s="368">
        <f>ken!F18</f>
        <v>0</v>
      </c>
      <c r="G94" s="368">
        <f>ken!G18</f>
        <v>0</v>
      </c>
      <c r="H94" s="368">
        <f>ken!H18</f>
        <v>0</v>
      </c>
      <c r="I94" s="368">
        <f>ken!I18</f>
        <v>0</v>
      </c>
      <c r="J94" s="31"/>
      <c r="K94" s="52"/>
      <c r="R94" s="5"/>
      <c r="S94" s="5"/>
      <c r="T94" s="5"/>
      <c r="U94" s="5"/>
      <c r="V94" s="5"/>
      <c r="X94" s="33"/>
    </row>
    <row r="95" spans="2:24" ht="12.75" customHeight="1">
      <c r="B95" s="3"/>
      <c r="C95" s="30"/>
      <c r="D95" s="24" t="s">
        <v>341</v>
      </c>
      <c r="E95" s="24"/>
      <c r="F95" s="368">
        <f>ken!F21</f>
        <v>0</v>
      </c>
      <c r="G95" s="368">
        <f>ken!G21</f>
        <v>0</v>
      </c>
      <c r="H95" s="368">
        <f>ken!H21</f>
        <v>0</v>
      </c>
      <c r="I95" s="368">
        <f>ken!I21</f>
        <v>0</v>
      </c>
      <c r="J95" s="31"/>
      <c r="K95" s="52"/>
      <c r="R95" s="5"/>
      <c r="S95" s="5"/>
      <c r="T95" s="5"/>
      <c r="U95" s="5"/>
      <c r="V95" s="5"/>
      <c r="X95" s="33"/>
    </row>
    <row r="96" spans="2:24" ht="12.75" customHeight="1">
      <c r="B96" s="3"/>
      <c r="C96" s="30"/>
      <c r="D96" s="24" t="s">
        <v>342</v>
      </c>
      <c r="E96" s="24"/>
      <c r="F96" s="368">
        <f>ken!F24</f>
        <v>0</v>
      </c>
      <c r="G96" s="368">
        <f>ken!G24</f>
        <v>0</v>
      </c>
      <c r="H96" s="368">
        <f>ken!H24</f>
        <v>0</v>
      </c>
      <c r="I96" s="368">
        <f>ken!I24</f>
        <v>0</v>
      </c>
      <c r="J96" s="31"/>
      <c r="K96" s="52"/>
      <c r="R96" s="5"/>
      <c r="S96" s="5"/>
      <c r="T96" s="5"/>
      <c r="U96" s="5"/>
      <c r="V96" s="5"/>
      <c r="X96" s="33"/>
    </row>
    <row r="97" spans="2:24" ht="12.75" customHeight="1">
      <c r="B97" s="3"/>
      <c r="C97" s="30"/>
      <c r="D97" s="24" t="s">
        <v>343</v>
      </c>
      <c r="E97" s="24"/>
      <c r="F97" s="368">
        <f>ken!F27</f>
        <v>0</v>
      </c>
      <c r="G97" s="368">
        <f>ken!G27</f>
        <v>0</v>
      </c>
      <c r="H97" s="368">
        <f>ken!H27</f>
        <v>0</v>
      </c>
      <c r="I97" s="368">
        <f>ken!I27</f>
        <v>0</v>
      </c>
      <c r="J97" s="31"/>
      <c r="K97" s="52"/>
      <c r="R97" s="5"/>
      <c r="S97" s="5"/>
      <c r="T97" s="5"/>
      <c r="U97" s="5"/>
      <c r="V97" s="5"/>
      <c r="X97" s="33"/>
    </row>
    <row r="98" spans="2:24" ht="12.75" customHeight="1">
      <c r="B98" s="3"/>
      <c r="C98" s="30"/>
      <c r="D98" s="24" t="s">
        <v>350</v>
      </c>
      <c r="E98" s="24"/>
      <c r="F98" s="368">
        <f>ken!F34</f>
        <v>0</v>
      </c>
      <c r="G98" s="368">
        <f>ken!G34</f>
        <v>0</v>
      </c>
      <c r="H98" s="368">
        <f>ken!H34</f>
        <v>0</v>
      </c>
      <c r="I98" s="368">
        <f>ken!I34</f>
        <v>0</v>
      </c>
      <c r="J98" s="31"/>
      <c r="K98" s="52"/>
      <c r="R98" s="5"/>
      <c r="S98" s="5"/>
      <c r="T98" s="5"/>
      <c r="U98" s="5"/>
      <c r="V98" s="5"/>
      <c r="X98" s="33"/>
    </row>
    <row r="99" spans="2:24" ht="12.75" customHeight="1">
      <c r="B99" s="3"/>
      <c r="C99" s="30"/>
      <c r="D99" s="24" t="s">
        <v>344</v>
      </c>
      <c r="E99" s="24"/>
      <c r="F99" s="368">
        <f>ken!F41</f>
        <v>0</v>
      </c>
      <c r="G99" s="368">
        <f>ken!G41</f>
        <v>0</v>
      </c>
      <c r="H99" s="368">
        <f>ken!H41</f>
        <v>0</v>
      </c>
      <c r="I99" s="368">
        <f>ken!I41</f>
        <v>0</v>
      </c>
      <c r="J99" s="31"/>
      <c r="K99" s="52"/>
      <c r="R99" s="5"/>
      <c r="S99" s="5"/>
      <c r="T99" s="5"/>
      <c r="U99" s="5"/>
      <c r="V99" s="5"/>
      <c r="X99" s="33"/>
    </row>
    <row r="100" spans="2:24" ht="12.75" customHeight="1">
      <c r="B100" s="3"/>
      <c r="C100" s="30"/>
      <c r="D100" s="24" t="s">
        <v>345</v>
      </c>
      <c r="E100" s="24"/>
      <c r="F100" s="368">
        <f>ken!F48</f>
        <v>0</v>
      </c>
      <c r="G100" s="368">
        <f>ken!G48</f>
        <v>0</v>
      </c>
      <c r="H100" s="368">
        <f>ken!H48</f>
        <v>0</v>
      </c>
      <c r="I100" s="368">
        <f>ken!I48</f>
        <v>0</v>
      </c>
      <c r="J100" s="31"/>
      <c r="K100" s="52"/>
      <c r="R100" s="5"/>
      <c r="S100" s="5"/>
      <c r="T100" s="5"/>
      <c r="U100" s="5"/>
      <c r="V100" s="5"/>
      <c r="X100" s="33"/>
    </row>
    <row r="101" spans="2:24" ht="12.75" customHeight="1">
      <c r="B101" s="3"/>
      <c r="C101" s="30"/>
      <c r="D101" s="24" t="s">
        <v>346</v>
      </c>
      <c r="E101" s="24"/>
      <c r="F101" s="368">
        <f>ken!F54</f>
        <v>0</v>
      </c>
      <c r="G101" s="368">
        <f>ken!G54</f>
        <v>0</v>
      </c>
      <c r="H101" s="368">
        <f>ken!H54</f>
        <v>0</v>
      </c>
      <c r="I101" s="368">
        <f>ken!I54</f>
        <v>0</v>
      </c>
      <c r="J101" s="31"/>
      <c r="K101" s="52"/>
      <c r="R101" s="5"/>
      <c r="S101" s="5"/>
      <c r="T101" s="5"/>
      <c r="U101" s="5"/>
      <c r="V101" s="5"/>
      <c r="X101" s="33"/>
    </row>
    <row r="102" spans="2:24" ht="12.75" customHeight="1">
      <c r="B102" s="3"/>
      <c r="C102" s="30"/>
      <c r="D102" s="24" t="s">
        <v>347</v>
      </c>
      <c r="E102" s="24"/>
      <c r="F102" s="368">
        <f>ken!F60</f>
        <v>0</v>
      </c>
      <c r="G102" s="368">
        <f>ken!G60</f>
        <v>0</v>
      </c>
      <c r="H102" s="368">
        <f>ken!H60</f>
        <v>0</v>
      </c>
      <c r="I102" s="368">
        <f>ken!I60</f>
        <v>0</v>
      </c>
      <c r="J102" s="31"/>
      <c r="K102" s="52"/>
      <c r="R102" s="5"/>
      <c r="S102" s="5"/>
      <c r="T102" s="5"/>
      <c r="U102" s="5"/>
      <c r="V102" s="5"/>
      <c r="X102" s="33"/>
    </row>
    <row r="103" spans="2:24" ht="12.75" customHeight="1">
      <c r="B103" s="3"/>
      <c r="C103" s="30"/>
      <c r="D103" s="24" t="s">
        <v>348</v>
      </c>
      <c r="E103" s="24"/>
      <c r="F103" s="368">
        <f>ken!F70</f>
        <v>0</v>
      </c>
      <c r="G103" s="368">
        <f>ken!G70</f>
        <v>0</v>
      </c>
      <c r="H103" s="368">
        <f>ken!H70</f>
        <v>0</v>
      </c>
      <c r="I103" s="368">
        <f>ken!I70</f>
        <v>0</v>
      </c>
      <c r="J103" s="31"/>
      <c r="K103" s="52"/>
      <c r="R103" s="5"/>
      <c r="S103" s="5"/>
      <c r="T103" s="5"/>
      <c r="U103" s="5"/>
      <c r="V103" s="5"/>
      <c r="X103" s="33"/>
    </row>
    <row r="104" spans="2:24" ht="12.75" customHeight="1">
      <c r="B104" s="3"/>
      <c r="C104" s="30"/>
      <c r="D104" s="24" t="s">
        <v>349</v>
      </c>
      <c r="E104" s="24"/>
      <c r="F104" s="368">
        <f>ken!F73</f>
        <v>0</v>
      </c>
      <c r="G104" s="368">
        <f>ken!G73</f>
        <v>0</v>
      </c>
      <c r="H104" s="368">
        <f>ken!H73</f>
        <v>0</v>
      </c>
      <c r="I104" s="368">
        <f>ken!I73</f>
        <v>0</v>
      </c>
      <c r="J104" s="31"/>
      <c r="K104" s="52"/>
      <c r="R104" s="5"/>
      <c r="S104" s="5"/>
      <c r="T104" s="5"/>
      <c r="U104" s="5"/>
      <c r="V104" s="5"/>
      <c r="X104" s="33"/>
    </row>
    <row r="105" spans="2:24" ht="12.75" customHeight="1">
      <c r="B105" s="3"/>
      <c r="C105" s="30"/>
      <c r="D105" s="24" t="s">
        <v>175</v>
      </c>
      <c r="E105" s="24"/>
      <c r="F105" s="368">
        <f>ken!F82</f>
        <v>0</v>
      </c>
      <c r="G105" s="368">
        <f>ken!G82</f>
        <v>0</v>
      </c>
      <c r="H105" s="368">
        <f>ken!H82</f>
        <v>0</v>
      </c>
      <c r="I105" s="368">
        <f>ken!I82</f>
        <v>0</v>
      </c>
      <c r="J105" s="31"/>
      <c r="K105" s="52"/>
      <c r="R105" s="5"/>
      <c r="S105" s="5"/>
      <c r="T105" s="5"/>
      <c r="U105" s="5"/>
      <c r="V105" s="5"/>
      <c r="X105" s="33"/>
    </row>
    <row r="106" spans="2:24" ht="12.75" customHeight="1">
      <c r="B106" s="3"/>
      <c r="C106" s="30"/>
      <c r="D106" s="30" t="s">
        <v>399</v>
      </c>
      <c r="E106" s="24"/>
      <c r="F106" s="368">
        <f>+ken!F89</f>
        <v>0</v>
      </c>
      <c r="G106" s="368">
        <f>+ken!G89</f>
        <v>0</v>
      </c>
      <c r="H106" s="368">
        <f>+ken!H89</f>
        <v>0</v>
      </c>
      <c r="I106" s="368">
        <f>+ken!I89</f>
        <v>0</v>
      </c>
      <c r="J106" s="31"/>
      <c r="K106" s="52"/>
      <c r="R106" s="5"/>
      <c r="S106" s="5"/>
      <c r="T106" s="5"/>
      <c r="U106" s="5"/>
      <c r="V106" s="5"/>
      <c r="X106" s="33"/>
    </row>
    <row r="107" spans="2:24" ht="12.75" customHeight="1">
      <c r="B107" s="3"/>
      <c r="C107" s="30"/>
      <c r="D107" s="30" t="s">
        <v>400</v>
      </c>
      <c r="E107" s="24"/>
      <c r="F107" s="368">
        <f>+ken!F92</f>
        <v>0</v>
      </c>
      <c r="G107" s="368">
        <f>+ken!G92</f>
        <v>0</v>
      </c>
      <c r="H107" s="368">
        <f>+ken!H92</f>
        <v>0</v>
      </c>
      <c r="I107" s="368">
        <f>+ken!I92</f>
        <v>0</v>
      </c>
      <c r="J107" s="31"/>
      <c r="K107" s="52"/>
      <c r="R107" s="5"/>
      <c r="S107" s="5"/>
      <c r="T107" s="5"/>
      <c r="U107" s="5"/>
      <c r="V107" s="5"/>
      <c r="X107" s="33"/>
    </row>
    <row r="108" spans="2:24" ht="12.75" customHeight="1">
      <c r="B108" s="3"/>
      <c r="C108" s="30"/>
      <c r="D108" s="24"/>
      <c r="E108" s="24"/>
      <c r="F108" s="363"/>
      <c r="G108" s="363"/>
      <c r="H108" s="363"/>
      <c r="I108" s="363"/>
      <c r="J108" s="31"/>
      <c r="K108" s="52"/>
      <c r="R108" s="5"/>
      <c r="S108" s="5"/>
      <c r="T108" s="5"/>
      <c r="U108" s="5"/>
      <c r="V108" s="5"/>
      <c r="X108" s="33"/>
    </row>
    <row r="109" spans="2:24" ht="12.75" customHeight="1">
      <c r="B109" s="3"/>
      <c r="C109" s="30"/>
      <c r="D109" s="24" t="s">
        <v>296</v>
      </c>
      <c r="E109" s="24"/>
      <c r="F109" s="369">
        <f>begr!F15</f>
        <v>668284.9070219999</v>
      </c>
      <c r="G109" s="369">
        <f>begr!G15</f>
        <v>668284.9070219999</v>
      </c>
      <c r="H109" s="369">
        <f>begr!H15</f>
        <v>668284.9070219999</v>
      </c>
      <c r="I109" s="369">
        <f>begr!I15</f>
        <v>668284.9070219999</v>
      </c>
      <c r="J109" s="31"/>
      <c r="K109" s="52"/>
      <c r="R109" s="5"/>
      <c r="S109" s="5"/>
      <c r="T109" s="5"/>
      <c r="U109" s="5"/>
      <c r="V109" s="5"/>
      <c r="X109" s="33"/>
    </row>
    <row r="110" spans="2:24" ht="12.75" customHeight="1">
      <c r="B110" s="3"/>
      <c r="C110" s="30"/>
      <c r="D110" s="24" t="s">
        <v>284</v>
      </c>
      <c r="E110" s="24"/>
      <c r="F110" s="369">
        <f>begr!F16</f>
        <v>0</v>
      </c>
      <c r="G110" s="369">
        <f>begr!G16</f>
        <v>0</v>
      </c>
      <c r="H110" s="369">
        <f>begr!H16</f>
        <v>0</v>
      </c>
      <c r="I110" s="369">
        <f>begr!I16</f>
        <v>0</v>
      </c>
      <c r="J110" s="148"/>
      <c r="K110" s="68"/>
      <c r="R110" s="5"/>
      <c r="S110" s="5"/>
      <c r="T110" s="5"/>
      <c r="U110" s="5"/>
      <c r="V110" s="5"/>
      <c r="X110" s="156"/>
    </row>
    <row r="111" spans="2:24" ht="12.75" customHeight="1">
      <c r="B111" s="3"/>
      <c r="C111" s="30"/>
      <c r="D111" s="30" t="s">
        <v>351</v>
      </c>
      <c r="E111" s="30"/>
      <c r="F111" s="369">
        <f>begr!F17</f>
        <v>76885.26744600001</v>
      </c>
      <c r="G111" s="369">
        <f>begr!G17</f>
        <v>77027.667446</v>
      </c>
      <c r="H111" s="369">
        <f>begr!H17</f>
        <v>77027.667446</v>
      </c>
      <c r="I111" s="369">
        <f>begr!I17</f>
        <v>77027.667446</v>
      </c>
      <c r="J111" s="148"/>
      <c r="K111" s="68"/>
      <c r="R111" s="5"/>
      <c r="S111" s="5"/>
      <c r="T111" s="5"/>
      <c r="U111" s="5"/>
      <c r="V111" s="5"/>
      <c r="X111" s="156"/>
    </row>
    <row r="112" spans="2:24" ht="12.75" customHeight="1">
      <c r="B112" s="3"/>
      <c r="C112" s="30"/>
      <c r="D112" s="30" t="s">
        <v>274</v>
      </c>
      <c r="E112" s="30"/>
      <c r="F112" s="369">
        <f>begr!F21</f>
        <v>0</v>
      </c>
      <c r="G112" s="369">
        <f>begr!G21</f>
        <v>0</v>
      </c>
      <c r="H112" s="369">
        <f>begr!H21</f>
        <v>0</v>
      </c>
      <c r="I112" s="369">
        <f>begr!I21</f>
        <v>0</v>
      </c>
      <c r="J112" s="148"/>
      <c r="K112" s="68"/>
      <c r="R112" s="5"/>
      <c r="S112" s="5"/>
      <c r="T112" s="5"/>
      <c r="U112" s="5"/>
      <c r="V112" s="5"/>
      <c r="X112" s="156"/>
    </row>
    <row r="113" spans="2:24" ht="12.75" customHeight="1">
      <c r="B113" s="3"/>
      <c r="C113" s="30"/>
      <c r="D113" s="30" t="s">
        <v>584</v>
      </c>
      <c r="E113" s="30"/>
      <c r="F113" s="369">
        <f>begr!F22</f>
        <v>0</v>
      </c>
      <c r="G113" s="369">
        <f>begr!G22</f>
        <v>0</v>
      </c>
      <c r="H113" s="369">
        <f>begr!H22</f>
        <v>0</v>
      </c>
      <c r="I113" s="369">
        <f>begr!I22</f>
        <v>0</v>
      </c>
      <c r="J113" s="148"/>
      <c r="K113" s="68"/>
      <c r="R113" s="5"/>
      <c r="S113" s="5"/>
      <c r="T113" s="5"/>
      <c r="U113" s="5"/>
      <c r="V113" s="5"/>
      <c r="X113" s="156"/>
    </row>
    <row r="114" spans="2:24" ht="12.75" customHeight="1">
      <c r="B114" s="3"/>
      <c r="C114" s="30"/>
      <c r="D114" s="30" t="s">
        <v>352</v>
      </c>
      <c r="E114" s="30"/>
      <c r="F114" s="369">
        <f>begr!F23</f>
        <v>0</v>
      </c>
      <c r="G114" s="369">
        <f>begr!G23</f>
        <v>0</v>
      </c>
      <c r="H114" s="369">
        <f>begr!H23</f>
        <v>0</v>
      </c>
      <c r="I114" s="369">
        <f>begr!I23</f>
        <v>0</v>
      </c>
      <c r="J114" s="148"/>
      <c r="K114" s="68"/>
      <c r="R114" s="5"/>
      <c r="S114" s="5"/>
      <c r="T114" s="5"/>
      <c r="U114" s="5"/>
      <c r="V114" s="5"/>
      <c r="X114" s="156"/>
    </row>
    <row r="115" spans="2:24" ht="12.75" customHeight="1">
      <c r="B115" s="3"/>
      <c r="C115" s="30"/>
      <c r="D115" s="30" t="s">
        <v>353</v>
      </c>
      <c r="E115" s="30"/>
      <c r="F115" s="369">
        <f>begr!F24</f>
        <v>0</v>
      </c>
      <c r="G115" s="369">
        <f>begr!G24</f>
        <v>0</v>
      </c>
      <c r="H115" s="369">
        <f>begr!H24</f>
        <v>0</v>
      </c>
      <c r="I115" s="369">
        <f>begr!I24</f>
        <v>0</v>
      </c>
      <c r="J115" s="148"/>
      <c r="K115" s="68"/>
      <c r="R115" s="5"/>
      <c r="S115" s="5"/>
      <c r="T115" s="5"/>
      <c r="U115" s="5"/>
      <c r="V115" s="5"/>
      <c r="X115" s="156"/>
    </row>
    <row r="116" spans="2:24" ht="12.75" customHeight="1">
      <c r="B116" s="3"/>
      <c r="C116" s="30"/>
      <c r="D116" s="30" t="s">
        <v>354</v>
      </c>
      <c r="E116" s="30"/>
      <c r="F116" s="369">
        <f>begr!F25</f>
        <v>0</v>
      </c>
      <c r="G116" s="369">
        <f>begr!G25</f>
        <v>0</v>
      </c>
      <c r="H116" s="369">
        <f>begr!H25</f>
        <v>0</v>
      </c>
      <c r="I116" s="369">
        <f>begr!I25</f>
        <v>0</v>
      </c>
      <c r="J116" s="148"/>
      <c r="K116" s="68"/>
      <c r="R116" s="5"/>
      <c r="S116" s="5"/>
      <c r="T116" s="5"/>
      <c r="U116" s="5"/>
      <c r="V116" s="5"/>
      <c r="X116" s="156"/>
    </row>
    <row r="117" spans="2:24" ht="12.75" customHeight="1">
      <c r="B117" s="3"/>
      <c r="C117" s="30"/>
      <c r="D117" s="30" t="s">
        <v>347</v>
      </c>
      <c r="E117" s="30"/>
      <c r="F117" s="369">
        <f>begr!F26</f>
        <v>0</v>
      </c>
      <c r="G117" s="369">
        <f>begr!G26</f>
        <v>0</v>
      </c>
      <c r="H117" s="369">
        <f>begr!H26</f>
        <v>0</v>
      </c>
      <c r="I117" s="369">
        <f>begr!I26</f>
        <v>0</v>
      </c>
      <c r="J117" s="148"/>
      <c r="K117" s="68"/>
      <c r="R117" s="5"/>
      <c r="S117" s="5"/>
      <c r="T117" s="5"/>
      <c r="U117" s="5"/>
      <c r="V117" s="5"/>
      <c r="X117" s="156"/>
    </row>
    <row r="118" spans="2:24" ht="12.75" customHeight="1">
      <c r="B118" s="3"/>
      <c r="C118" s="30"/>
      <c r="D118" s="24" t="s">
        <v>355</v>
      </c>
      <c r="E118" s="24"/>
      <c r="F118" s="369">
        <f>begr!F35</f>
        <v>0</v>
      </c>
      <c r="G118" s="369">
        <f>begr!G35</f>
        <v>0</v>
      </c>
      <c r="H118" s="369">
        <f>begr!H35</f>
        <v>0</v>
      </c>
      <c r="I118" s="369">
        <f>begr!I35</f>
        <v>0</v>
      </c>
      <c r="J118" s="148"/>
      <c r="K118" s="68"/>
      <c r="R118" s="5"/>
      <c r="S118" s="5"/>
      <c r="T118" s="5"/>
      <c r="U118" s="5"/>
      <c r="V118" s="5"/>
      <c r="X118" s="156"/>
    </row>
    <row r="119" spans="2:24" ht="12.75" customHeight="1">
      <c r="B119" s="3"/>
      <c r="C119" s="30"/>
      <c r="D119" s="24" t="s">
        <v>356</v>
      </c>
      <c r="E119" s="24"/>
      <c r="F119" s="369">
        <f>begr!F36</f>
        <v>0</v>
      </c>
      <c r="G119" s="369">
        <f>begr!G36</f>
        <v>0</v>
      </c>
      <c r="H119" s="369">
        <f>begr!H36</f>
        <v>0</v>
      </c>
      <c r="I119" s="369">
        <f>begr!I36</f>
        <v>0</v>
      </c>
      <c r="J119" s="148"/>
      <c r="K119" s="68"/>
      <c r="R119" s="5"/>
      <c r="S119" s="5"/>
      <c r="T119" s="5"/>
      <c r="U119" s="5"/>
      <c r="V119" s="5"/>
      <c r="X119" s="156"/>
    </row>
    <row r="120" spans="2:24" ht="12.75" customHeight="1">
      <c r="B120" s="3"/>
      <c r="C120" s="30"/>
      <c r="D120" s="24" t="s">
        <v>357</v>
      </c>
      <c r="E120" s="24"/>
      <c r="F120" s="369">
        <f>begr!F44</f>
        <v>0</v>
      </c>
      <c r="G120" s="369">
        <f>begr!G44</f>
        <v>0</v>
      </c>
      <c r="H120" s="369">
        <f>begr!H44</f>
        <v>0</v>
      </c>
      <c r="I120" s="369">
        <f>begr!I44</f>
        <v>0</v>
      </c>
      <c r="J120" s="31"/>
      <c r="K120" s="52"/>
      <c r="R120" s="5"/>
      <c r="S120" s="5"/>
      <c r="T120" s="5"/>
      <c r="U120" s="5"/>
      <c r="V120" s="5"/>
      <c r="X120" s="33"/>
    </row>
    <row r="121" spans="2:24" ht="12.75" customHeight="1">
      <c r="B121" s="3"/>
      <c r="C121" s="30"/>
      <c r="D121" s="24" t="s">
        <v>358</v>
      </c>
      <c r="E121" s="24"/>
      <c r="F121" s="369">
        <f>begr!F45</f>
        <v>0</v>
      </c>
      <c r="G121" s="369">
        <f>begr!G45</f>
        <v>0</v>
      </c>
      <c r="H121" s="369">
        <f>begr!H45</f>
        <v>0</v>
      </c>
      <c r="I121" s="369">
        <f>begr!I45</f>
        <v>0</v>
      </c>
      <c r="J121" s="31"/>
      <c r="K121" s="52"/>
      <c r="R121" s="5"/>
      <c r="S121" s="5"/>
      <c r="T121" s="5"/>
      <c r="U121" s="5"/>
      <c r="V121" s="5"/>
      <c r="X121" s="33"/>
    </row>
    <row r="122" spans="2:24" ht="12.75" customHeight="1">
      <c r="B122" s="3"/>
      <c r="C122" s="30"/>
      <c r="D122" s="24"/>
      <c r="E122" s="24"/>
      <c r="F122" s="368"/>
      <c r="G122" s="368"/>
      <c r="H122" s="368"/>
      <c r="I122" s="368"/>
      <c r="J122" s="32"/>
      <c r="K122" s="52"/>
      <c r="R122" s="5"/>
      <c r="S122" s="5"/>
      <c r="T122" s="5"/>
      <c r="U122" s="5"/>
      <c r="V122" s="5"/>
      <c r="X122" s="33"/>
    </row>
    <row r="123" spans="2:24" ht="12.75" customHeight="1">
      <c r="B123" s="3"/>
      <c r="C123" s="30"/>
      <c r="D123" s="24" t="s">
        <v>367</v>
      </c>
      <c r="E123" s="24"/>
      <c r="F123" s="368">
        <f>((5/12*act!G32)+(7/12*act!H32))</f>
        <v>0</v>
      </c>
      <c r="G123" s="368">
        <f>((5/12*act!H32)+(7/12*act!I32))</f>
        <v>0</v>
      </c>
      <c r="H123" s="368">
        <f>((5/12*act!I32)+(7/12*act!J32))</f>
        <v>0</v>
      </c>
      <c r="I123" s="368">
        <f>((5/12*act!J32)+(7/12*act!K32))</f>
        <v>0</v>
      </c>
      <c r="J123" s="31"/>
      <c r="K123" s="52"/>
      <c r="R123" s="5"/>
      <c r="S123" s="5"/>
      <c r="T123" s="5"/>
      <c r="U123" s="5"/>
      <c r="V123" s="5"/>
      <c r="X123" s="33"/>
    </row>
    <row r="124" spans="2:24" ht="12.75" customHeight="1">
      <c r="B124" s="3"/>
      <c r="C124" s="30"/>
      <c r="D124" s="24" t="s">
        <v>368</v>
      </c>
      <c r="E124" s="24"/>
      <c r="F124" s="368">
        <f>((5/12*mop!G19)+(7/12*mop!H19))</f>
        <v>0</v>
      </c>
      <c r="G124" s="368">
        <f>((5/12*mop!H19)+(7/12*mop!I19))</f>
        <v>0</v>
      </c>
      <c r="H124" s="368">
        <f>((5/12*mop!I19)+(7/12*mop!J19))</f>
        <v>0</v>
      </c>
      <c r="I124" s="368">
        <f>((5/12*mop!J19)+(7/12*mop!K19))</f>
        <v>0</v>
      </c>
      <c r="J124" s="31"/>
      <c r="K124" s="52"/>
      <c r="R124" s="5"/>
      <c r="S124" s="5"/>
      <c r="T124" s="5"/>
      <c r="U124" s="5"/>
      <c r="V124" s="5"/>
      <c r="X124" s="33"/>
    </row>
    <row r="125" spans="2:24" ht="12.75" customHeight="1">
      <c r="B125" s="3"/>
      <c r="C125" s="30"/>
      <c r="D125" s="24" t="s">
        <v>364</v>
      </c>
      <c r="E125" s="24"/>
      <c r="F125" s="368">
        <f>begr!F55</f>
        <v>0</v>
      </c>
      <c r="G125" s="368">
        <f>begr!G55</f>
        <v>0</v>
      </c>
      <c r="H125" s="368">
        <f>begr!H55</f>
        <v>0</v>
      </c>
      <c r="I125" s="368">
        <f>begr!I55</f>
        <v>0</v>
      </c>
      <c r="J125" s="32"/>
      <c r="K125" s="52"/>
      <c r="R125" s="5"/>
      <c r="S125" s="5"/>
      <c r="T125" s="5"/>
      <c r="U125" s="5"/>
      <c r="V125" s="5"/>
      <c r="X125" s="33"/>
    </row>
    <row r="126" spans="2:24" ht="12.75" customHeight="1">
      <c r="B126" s="3"/>
      <c r="C126" s="30"/>
      <c r="D126" s="24" t="s">
        <v>365</v>
      </c>
      <c r="E126" s="24"/>
      <c r="F126" s="368">
        <f>begr!F56</f>
        <v>0</v>
      </c>
      <c r="G126" s="368">
        <f>begr!G56</f>
        <v>0</v>
      </c>
      <c r="H126" s="368">
        <f>begr!H56</f>
        <v>0</v>
      </c>
      <c r="I126" s="368">
        <f>begr!I56</f>
        <v>0</v>
      </c>
      <c r="J126" s="32"/>
      <c r="K126" s="52"/>
      <c r="R126" s="5"/>
      <c r="S126" s="5"/>
      <c r="T126" s="5"/>
      <c r="U126" s="5"/>
      <c r="V126" s="5"/>
      <c r="X126" s="33"/>
    </row>
    <row r="127" spans="2:24" ht="12.75" customHeight="1">
      <c r="B127" s="3"/>
      <c r="C127" s="30"/>
      <c r="D127" s="24" t="s">
        <v>366</v>
      </c>
      <c r="E127" s="24"/>
      <c r="F127" s="368">
        <f>begr!F57</f>
        <v>0</v>
      </c>
      <c r="G127" s="368">
        <f>begr!G57</f>
        <v>0</v>
      </c>
      <c r="H127" s="368">
        <f>begr!H57</f>
        <v>0</v>
      </c>
      <c r="I127" s="368">
        <f>begr!I57</f>
        <v>0</v>
      </c>
      <c r="J127" s="32"/>
      <c r="K127" s="52"/>
      <c r="R127" s="5"/>
      <c r="S127" s="5"/>
      <c r="T127" s="5"/>
      <c r="U127" s="5"/>
      <c r="V127" s="5"/>
      <c r="X127" s="33"/>
    </row>
    <row r="128" spans="2:24" ht="12.75" customHeight="1">
      <c r="B128" s="3"/>
      <c r="C128" s="30"/>
      <c r="D128" s="24"/>
      <c r="E128" s="24"/>
      <c r="F128" s="47"/>
      <c r="G128" s="47"/>
      <c r="H128" s="47"/>
      <c r="I128" s="47"/>
      <c r="J128" s="32"/>
      <c r="K128" s="52"/>
      <c r="R128" s="5"/>
      <c r="S128" s="5"/>
      <c r="T128" s="5"/>
      <c r="U128" s="5"/>
      <c r="V128" s="5"/>
      <c r="X128" s="33"/>
    </row>
    <row r="129" spans="2:24" ht="12.75" customHeight="1">
      <c r="B129" s="3"/>
      <c r="D129" s="10"/>
      <c r="E129" s="10"/>
      <c r="F129" s="198"/>
      <c r="G129" s="198"/>
      <c r="H129" s="198"/>
      <c r="I129" s="198"/>
      <c r="J129" s="281"/>
      <c r="K129" s="52"/>
      <c r="R129" s="5"/>
      <c r="S129" s="5"/>
      <c r="T129" s="5"/>
      <c r="U129" s="5"/>
      <c r="V129" s="5"/>
      <c r="X129" s="33"/>
    </row>
    <row r="130" spans="2:24" ht="12.75" customHeight="1" thickBot="1">
      <c r="B130" s="12"/>
      <c r="C130" s="13"/>
      <c r="D130" s="13"/>
      <c r="E130" s="13"/>
      <c r="F130" s="285"/>
      <c r="G130" s="285"/>
      <c r="H130" s="286"/>
      <c r="I130" s="286"/>
      <c r="J130" s="195"/>
      <c r="K130" s="225"/>
      <c r="R130" s="5"/>
      <c r="S130" s="5"/>
      <c r="T130" s="5"/>
      <c r="U130" s="5"/>
      <c r="V130" s="5"/>
      <c r="X130" s="33"/>
    </row>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sheetData>
  <sheetProtection password="DE55" sheet="1" objects="1" scenarios="1"/>
  <printOptions/>
  <pageMargins left="0.7874015748031497" right="0.7874015748031497" top="0.984251968503937" bottom="0.984251968503937" header="0.5118110236220472" footer="0.5118110236220472"/>
  <pageSetup horizontalDpi="600" verticalDpi="600" orientation="portrait" paperSize="9" scale="40" r:id="rId2"/>
  <headerFooter alignWithMargins="0">
    <oddHeader>&amp;L&amp;"Arial,Vet"&amp;F&amp;R&amp;"Arial,Vet"&amp;A</oddHeader>
    <oddFooter>&amp;L&amp;"Arial,Vet"keizer / goedhart&amp;C&amp;"Arial,Vet"&amp;D&amp;R&amp;"Arial,Vet"pagina &amp;P</oddFooter>
  </headerFooter>
  <rowBreaks count="2" manualBreakCount="2">
    <brk id="134" min="1" max="12" man="1"/>
    <brk id="227" min="1" max="13" man="1"/>
  </rowBreaks>
  <drawing r:id="rId1"/>
</worksheet>
</file>

<file path=xl/worksheets/sheet16.xml><?xml version="1.0" encoding="utf-8"?>
<worksheet xmlns="http://schemas.openxmlformats.org/spreadsheetml/2006/main" xmlns:r="http://schemas.openxmlformats.org/officeDocument/2006/relationships">
  <sheetPr codeName="Blad9"/>
  <dimension ref="B2:BR677"/>
  <sheetViews>
    <sheetView showGridLines="0" zoomScale="85" zoomScaleNormal="85" zoomScaleSheetLayoutView="50" workbookViewId="0" topLeftCell="A1">
      <pane ySplit="6" topLeftCell="BM7" activePane="bottomLeft" state="frozen"/>
      <selection pane="topLeft" activeCell="B2" sqref="B2"/>
      <selection pane="bottomLeft" activeCell="B2" sqref="B2"/>
    </sheetView>
  </sheetViews>
  <sheetFormatPr defaultColWidth="9.140625" defaultRowHeight="12.75" customHeight="1"/>
  <cols>
    <col min="1" max="1" width="5.7109375" style="102" customWidth="1"/>
    <col min="2" max="2" width="2.7109375" style="102" customWidth="1"/>
    <col min="3" max="3" width="1.7109375" style="102" customWidth="1"/>
    <col min="4" max="4" width="25.7109375" style="103" customWidth="1"/>
    <col min="5" max="5" width="2.7109375" style="103" customWidth="1"/>
    <col min="6" max="18" width="10.7109375" style="102" customWidth="1"/>
    <col min="19" max="19" width="1.7109375" style="102" customWidth="1"/>
    <col min="20" max="20" width="2.7109375" style="134" customWidth="1"/>
    <col min="21" max="31" width="10.7109375" style="102" customWidth="1"/>
    <col min="32" max="32" width="6.8515625" style="102" customWidth="1"/>
    <col min="33" max="67" width="9.7109375" style="102" customWidth="1"/>
    <col min="68" max="69" width="9.7109375" style="104" customWidth="1"/>
    <col min="70" max="70" width="9.7109375" style="105" customWidth="1"/>
    <col min="71" max="147" width="9.7109375" style="102" customWidth="1"/>
    <col min="148" max="16384" width="9.140625" style="102" customWidth="1"/>
  </cols>
  <sheetData>
    <row r="1" ht="12.75" customHeight="1" thickBot="1"/>
    <row r="2" spans="2:20" ht="12.75" customHeight="1">
      <c r="B2" s="174"/>
      <c r="C2" s="175"/>
      <c r="D2" s="176"/>
      <c r="E2" s="176"/>
      <c r="F2" s="175"/>
      <c r="G2" s="175"/>
      <c r="H2" s="175"/>
      <c r="I2" s="175"/>
      <c r="J2" s="175"/>
      <c r="K2" s="175"/>
      <c r="L2" s="175"/>
      <c r="M2" s="175"/>
      <c r="N2" s="175"/>
      <c r="O2" s="175"/>
      <c r="P2" s="175"/>
      <c r="Q2" s="175"/>
      <c r="R2" s="175"/>
      <c r="S2" s="175"/>
      <c r="T2" s="477"/>
    </row>
    <row r="3" spans="2:20" ht="12.75" customHeight="1">
      <c r="B3" s="177"/>
      <c r="T3" s="230"/>
    </row>
    <row r="4" spans="2:70" s="265" customFormat="1" ht="18" customHeight="1">
      <c r="B4" s="178"/>
      <c r="C4" s="226" t="s">
        <v>77</v>
      </c>
      <c r="D4" s="107"/>
      <c r="E4" s="106"/>
      <c r="T4" s="138"/>
      <c r="BP4" s="266"/>
      <c r="BQ4" s="266"/>
      <c r="BR4" s="267"/>
    </row>
    <row r="5" spans="2:40" ht="12.75" customHeight="1">
      <c r="B5" s="177"/>
      <c r="D5" s="108"/>
      <c r="E5" s="109"/>
      <c r="F5" s="110"/>
      <c r="G5" s="110"/>
      <c r="H5" s="110"/>
      <c r="I5" s="110"/>
      <c r="J5" s="110"/>
      <c r="T5" s="230"/>
      <c r="AH5" s="110"/>
      <c r="AI5" s="110"/>
      <c r="AJ5" s="110"/>
      <c r="AM5" s="111"/>
      <c r="AN5" s="111"/>
    </row>
    <row r="6" spans="2:40" ht="12.75" customHeight="1">
      <c r="B6" s="177"/>
      <c r="D6" s="108"/>
      <c r="E6" s="109"/>
      <c r="F6" s="110"/>
      <c r="G6" s="110"/>
      <c r="H6" s="110"/>
      <c r="I6" s="110"/>
      <c r="J6" s="110"/>
      <c r="T6" s="230"/>
      <c r="AH6" s="110"/>
      <c r="AI6" s="110"/>
      <c r="AJ6" s="110"/>
      <c r="AM6" s="111"/>
      <c r="AN6" s="111"/>
    </row>
    <row r="7" spans="2:40" ht="12.75" customHeight="1">
      <c r="B7" s="177"/>
      <c r="D7" s="108"/>
      <c r="E7" s="109"/>
      <c r="F7" s="110"/>
      <c r="G7" s="110"/>
      <c r="H7" s="110"/>
      <c r="I7" s="110"/>
      <c r="J7" s="110"/>
      <c r="T7" s="230"/>
      <c r="AH7" s="110"/>
      <c r="AI7" s="110"/>
      <c r="AJ7" s="110"/>
      <c r="AM7" s="111"/>
      <c r="AN7" s="111"/>
    </row>
    <row r="8" spans="2:40" ht="12.75" customHeight="1">
      <c r="B8" s="177"/>
      <c r="C8" s="120"/>
      <c r="D8" s="114"/>
      <c r="E8" s="115"/>
      <c r="F8" s="116"/>
      <c r="G8" s="116"/>
      <c r="H8" s="116"/>
      <c r="I8" s="116"/>
      <c r="J8" s="116"/>
      <c r="K8" s="120"/>
      <c r="L8" s="116"/>
      <c r="M8" s="120"/>
      <c r="N8" s="120"/>
      <c r="O8" s="120"/>
      <c r="T8" s="230"/>
      <c r="AH8" s="110"/>
      <c r="AI8" s="110"/>
      <c r="AJ8" s="110"/>
      <c r="AM8" s="111"/>
      <c r="AN8" s="111"/>
    </row>
    <row r="9" spans="2:40" ht="12.75" customHeight="1">
      <c r="B9" s="177"/>
      <c r="C9" s="120"/>
      <c r="D9" s="114" t="s">
        <v>83</v>
      </c>
      <c r="E9" s="115"/>
      <c r="F9" s="116"/>
      <c r="G9" s="116"/>
      <c r="H9" s="116"/>
      <c r="I9" s="116"/>
      <c r="J9" s="116"/>
      <c r="K9" s="120"/>
      <c r="L9" s="116"/>
      <c r="M9" s="120"/>
      <c r="N9" s="120"/>
      <c r="O9" s="120"/>
      <c r="T9" s="230"/>
      <c r="AH9" s="110"/>
      <c r="AI9" s="110"/>
      <c r="AJ9" s="110"/>
      <c r="AM9" s="111"/>
      <c r="AN9" s="111"/>
    </row>
    <row r="10" spans="2:40" ht="12.75" customHeight="1">
      <c r="B10" s="177"/>
      <c r="C10" s="120"/>
      <c r="D10" s="114"/>
      <c r="E10" s="115"/>
      <c r="F10" s="116"/>
      <c r="G10" s="116"/>
      <c r="H10" s="116"/>
      <c r="I10" s="116"/>
      <c r="J10" s="116"/>
      <c r="K10" s="120"/>
      <c r="L10" s="116"/>
      <c r="M10" s="120"/>
      <c r="N10" s="120"/>
      <c r="O10" s="120"/>
      <c r="T10" s="230"/>
      <c r="AH10" s="110"/>
      <c r="AI10" s="110"/>
      <c r="AJ10" s="110"/>
      <c r="AM10" s="111"/>
      <c r="AN10" s="111"/>
    </row>
    <row r="11" spans="2:40" ht="12.75" customHeight="1">
      <c r="B11" s="177"/>
      <c r="C11" s="120"/>
      <c r="D11" s="117" t="s">
        <v>78</v>
      </c>
      <c r="E11" s="115"/>
      <c r="F11" s="454" t="s">
        <v>612</v>
      </c>
      <c r="G11" s="454" t="s">
        <v>95</v>
      </c>
      <c r="H11" s="454" t="s">
        <v>96</v>
      </c>
      <c r="I11" s="454" t="s">
        <v>97</v>
      </c>
      <c r="J11" s="454" t="s">
        <v>98</v>
      </c>
      <c r="K11" s="454" t="s">
        <v>115</v>
      </c>
      <c r="L11" s="454" t="s">
        <v>144</v>
      </c>
      <c r="M11" s="454" t="s">
        <v>497</v>
      </c>
      <c r="N11" s="120"/>
      <c r="O11" s="120"/>
      <c r="T11" s="230"/>
      <c r="AH11" s="110"/>
      <c r="AI11" s="110"/>
      <c r="AJ11" s="110"/>
      <c r="AM11" s="111"/>
      <c r="AN11" s="111"/>
    </row>
    <row r="12" spans="2:40" ht="12.75" customHeight="1">
      <c r="B12" s="177"/>
      <c r="C12" s="120"/>
      <c r="D12" s="117" t="s">
        <v>99</v>
      </c>
      <c r="E12" s="115"/>
      <c r="F12" s="503">
        <v>38626</v>
      </c>
      <c r="G12" s="455">
        <v>38991</v>
      </c>
      <c r="H12" s="455">
        <v>39356</v>
      </c>
      <c r="I12" s="455">
        <v>39722</v>
      </c>
      <c r="J12" s="455">
        <v>40087</v>
      </c>
      <c r="K12" s="455">
        <v>40452</v>
      </c>
      <c r="L12" s="455">
        <v>40817</v>
      </c>
      <c r="M12" s="455">
        <v>41183</v>
      </c>
      <c r="N12" s="120"/>
      <c r="O12" s="120"/>
      <c r="T12" s="230"/>
      <c r="AH12" s="110"/>
      <c r="AI12" s="110"/>
      <c r="AJ12" s="110"/>
      <c r="AM12" s="111"/>
      <c r="AN12" s="111"/>
    </row>
    <row r="13" spans="2:40" ht="12.75" customHeight="1">
      <c r="B13" s="177"/>
      <c r="C13" s="120"/>
      <c r="D13" s="117" t="s">
        <v>108</v>
      </c>
      <c r="E13" s="115"/>
      <c r="F13" s="454">
        <v>2006</v>
      </c>
      <c r="G13" s="504">
        <f aca="true" t="shared" si="0" ref="G13:M13">F13+1</f>
        <v>2007</v>
      </c>
      <c r="H13" s="504">
        <f t="shared" si="0"/>
        <v>2008</v>
      </c>
      <c r="I13" s="504">
        <f t="shared" si="0"/>
        <v>2009</v>
      </c>
      <c r="J13" s="504">
        <f t="shared" si="0"/>
        <v>2010</v>
      </c>
      <c r="K13" s="504">
        <f t="shared" si="0"/>
        <v>2011</v>
      </c>
      <c r="L13" s="504">
        <f t="shared" si="0"/>
        <v>2012</v>
      </c>
      <c r="M13" s="504">
        <f t="shared" si="0"/>
        <v>2013</v>
      </c>
      <c r="N13" s="120"/>
      <c r="O13" s="120"/>
      <c r="T13" s="230"/>
      <c r="AH13" s="110"/>
      <c r="AI13" s="110"/>
      <c r="AJ13" s="110"/>
      <c r="AM13" s="111"/>
      <c r="AN13" s="111"/>
    </row>
    <row r="14" spans="2:40" ht="12.75" customHeight="1">
      <c r="B14" s="177"/>
      <c r="C14" s="120"/>
      <c r="D14" s="117" t="s">
        <v>615</v>
      </c>
      <c r="E14" s="115"/>
      <c r="F14" s="455">
        <v>38930</v>
      </c>
      <c r="G14" s="455">
        <v>39295</v>
      </c>
      <c r="H14" s="455">
        <v>39661</v>
      </c>
      <c r="I14" s="455"/>
      <c r="J14" s="454"/>
      <c r="K14" s="454"/>
      <c r="L14" s="454"/>
      <c r="M14" s="454"/>
      <c r="N14" s="120"/>
      <c r="O14" s="120"/>
      <c r="T14" s="230"/>
      <c r="AH14" s="110"/>
      <c r="AI14" s="110"/>
      <c r="AJ14" s="110"/>
      <c r="AM14" s="111"/>
      <c r="AN14" s="111"/>
    </row>
    <row r="15" spans="2:40" ht="12.75" customHeight="1">
      <c r="B15" s="177"/>
      <c r="C15" s="120"/>
      <c r="D15" s="117" t="s">
        <v>616</v>
      </c>
      <c r="E15" s="115"/>
      <c r="F15" s="455">
        <v>39294</v>
      </c>
      <c r="G15" s="455">
        <v>39660</v>
      </c>
      <c r="H15" s="455">
        <v>40025</v>
      </c>
      <c r="I15" s="454"/>
      <c r="J15" s="454"/>
      <c r="K15" s="454"/>
      <c r="L15" s="454"/>
      <c r="M15" s="454"/>
      <c r="N15" s="120"/>
      <c r="O15" s="120"/>
      <c r="T15" s="230"/>
      <c r="AH15" s="110"/>
      <c r="AI15" s="110"/>
      <c r="AJ15" s="110"/>
      <c r="AM15" s="111"/>
      <c r="AN15" s="111"/>
    </row>
    <row r="16" spans="2:40" ht="12.75" customHeight="1">
      <c r="B16" s="177"/>
      <c r="C16" s="120"/>
      <c r="D16" s="114"/>
      <c r="E16" s="115"/>
      <c r="F16" s="116"/>
      <c r="G16" s="116"/>
      <c r="H16" s="116"/>
      <c r="I16" s="116"/>
      <c r="J16" s="116"/>
      <c r="K16" s="120"/>
      <c r="L16" s="116"/>
      <c r="M16" s="120"/>
      <c r="N16" s="120"/>
      <c r="O16" s="120"/>
      <c r="T16" s="230"/>
      <c r="AH16" s="110"/>
      <c r="AI16" s="110"/>
      <c r="AJ16" s="110"/>
      <c r="AM16" s="111"/>
      <c r="AN16" s="111"/>
    </row>
    <row r="17" spans="2:20" ht="12.75" customHeight="1">
      <c r="B17" s="177"/>
      <c r="D17" s="108"/>
      <c r="E17" s="109"/>
      <c r="F17" s="110"/>
      <c r="G17" s="110"/>
      <c r="H17" s="110"/>
      <c r="I17" s="110"/>
      <c r="J17" s="110"/>
      <c r="L17" s="304"/>
      <c r="M17" s="307"/>
      <c r="Q17" s="134"/>
      <c r="R17" s="134"/>
      <c r="S17" s="134"/>
      <c r="T17" s="230"/>
    </row>
    <row r="18" spans="2:70" ht="12.75" customHeight="1">
      <c r="B18" s="177"/>
      <c r="C18" s="120"/>
      <c r="D18" s="116"/>
      <c r="E18" s="120"/>
      <c r="F18" s="120"/>
      <c r="G18" s="120"/>
      <c r="H18" s="120"/>
      <c r="I18" s="120"/>
      <c r="J18" s="116"/>
      <c r="K18" s="120"/>
      <c r="L18" s="120"/>
      <c r="M18" s="120"/>
      <c r="N18" s="120"/>
      <c r="O18" s="120"/>
      <c r="P18" s="134"/>
      <c r="Q18" s="134"/>
      <c r="R18" s="134"/>
      <c r="T18" s="230"/>
      <c r="BO18" s="104"/>
      <c r="BQ18" s="105"/>
      <c r="BR18" s="102"/>
    </row>
    <row r="19" spans="2:70" ht="12.75" customHeight="1">
      <c r="B19" s="177"/>
      <c r="C19" s="120"/>
      <c r="D19" s="116" t="s">
        <v>235</v>
      </c>
      <c r="E19" s="120"/>
      <c r="F19" s="120"/>
      <c r="G19" s="120"/>
      <c r="H19" s="120"/>
      <c r="I19" s="120"/>
      <c r="J19" s="116"/>
      <c r="K19" s="120"/>
      <c r="L19" s="116" t="s">
        <v>219</v>
      </c>
      <c r="M19" s="120"/>
      <c r="N19" s="116"/>
      <c r="O19" s="120"/>
      <c r="P19" s="134"/>
      <c r="Q19" s="134"/>
      <c r="R19" s="134"/>
      <c r="T19" s="230"/>
      <c r="BO19" s="104"/>
      <c r="BQ19" s="105"/>
      <c r="BR19" s="102"/>
    </row>
    <row r="20" spans="2:70" ht="12.75" customHeight="1">
      <c r="B20" s="177"/>
      <c r="C20" s="120"/>
      <c r="D20" s="116" t="s">
        <v>236</v>
      </c>
      <c r="E20" s="120"/>
      <c r="F20" s="315" t="str">
        <f>G11</f>
        <v>2007/08</v>
      </c>
      <c r="G20" s="315" t="str">
        <f>H11</f>
        <v>2008/09</v>
      </c>
      <c r="H20" s="315" t="str">
        <f>I11</f>
        <v>2009/10</v>
      </c>
      <c r="I20" s="315" t="str">
        <f>J11</f>
        <v>2010/11</v>
      </c>
      <c r="J20" s="315" t="str">
        <f>K11</f>
        <v>2011/12</v>
      </c>
      <c r="K20" s="120"/>
      <c r="L20" s="116" t="s">
        <v>220</v>
      </c>
      <c r="M20" s="120"/>
      <c r="N20" s="120"/>
      <c r="O20" s="120"/>
      <c r="P20" s="134"/>
      <c r="Q20" s="134"/>
      <c r="R20" s="134"/>
      <c r="T20" s="230"/>
      <c r="BO20" s="104"/>
      <c r="BQ20" s="105"/>
      <c r="BR20" s="102"/>
    </row>
    <row r="21" spans="2:70" ht="12.75" customHeight="1">
      <c r="B21" s="177"/>
      <c r="C21" s="120"/>
      <c r="D21" s="120" t="s">
        <v>237</v>
      </c>
      <c r="E21" s="120"/>
      <c r="F21" s="359">
        <v>0.0452</v>
      </c>
      <c r="G21" s="359">
        <v>0.0452</v>
      </c>
      <c r="H21" s="359">
        <v>0.0452</v>
      </c>
      <c r="I21" s="359">
        <v>0.0452</v>
      </c>
      <c r="J21" s="359">
        <v>0.0452</v>
      </c>
      <c r="K21" s="120"/>
      <c r="L21" s="308" t="s">
        <v>221</v>
      </c>
      <c r="M21" s="308" t="s">
        <v>222</v>
      </c>
      <c r="N21" s="309" t="s">
        <v>223</v>
      </c>
      <c r="O21" s="309"/>
      <c r="P21" s="134"/>
      <c r="Q21" s="134"/>
      <c r="R21" s="134"/>
      <c r="T21" s="230"/>
      <c r="BO21" s="104"/>
      <c r="BQ21" s="105"/>
      <c r="BR21" s="102"/>
    </row>
    <row r="22" spans="2:70" ht="12.75" customHeight="1">
      <c r="B22" s="177"/>
      <c r="C22" s="120"/>
      <c r="D22" s="120" t="s">
        <v>238</v>
      </c>
      <c r="E22" s="120"/>
      <c r="F22" s="359">
        <v>0.0646</v>
      </c>
      <c r="G22" s="359">
        <v>0.0646</v>
      </c>
      <c r="H22" s="359">
        <v>0.0646</v>
      </c>
      <c r="I22" s="359">
        <v>0.0646</v>
      </c>
      <c r="J22" s="359">
        <v>0.0646</v>
      </c>
      <c r="K22" s="120"/>
      <c r="L22" s="120">
        <v>10</v>
      </c>
      <c r="M22" s="308" t="s">
        <v>224</v>
      </c>
      <c r="N22" s="310">
        <v>1.01</v>
      </c>
      <c r="O22" s="381"/>
      <c r="P22" s="134"/>
      <c r="Q22" s="134"/>
      <c r="R22" s="134"/>
      <c r="T22" s="230"/>
      <c r="BO22" s="104"/>
      <c r="BQ22" s="105"/>
      <c r="BR22" s="102"/>
    </row>
    <row r="23" spans="2:70" ht="12.75" customHeight="1">
      <c r="B23" s="177"/>
      <c r="C23" s="120"/>
      <c r="D23" s="120" t="s">
        <v>239</v>
      </c>
      <c r="E23" s="120"/>
      <c r="F23" s="359">
        <v>0.0401</v>
      </c>
      <c r="G23" s="359">
        <v>0.0401</v>
      </c>
      <c r="H23" s="359">
        <v>0.0401</v>
      </c>
      <c r="I23" s="359">
        <v>0.0401</v>
      </c>
      <c r="J23" s="359">
        <v>0.0401</v>
      </c>
      <c r="K23" s="120"/>
      <c r="L23" s="120">
        <v>13</v>
      </c>
      <c r="M23" s="308" t="s">
        <v>225</v>
      </c>
      <c r="N23" s="310">
        <v>1.07</v>
      </c>
      <c r="O23" s="381"/>
      <c r="P23" s="134"/>
      <c r="Q23" s="134"/>
      <c r="R23" s="134"/>
      <c r="T23" s="230"/>
      <c r="BO23" s="104"/>
      <c r="BQ23" s="105"/>
      <c r="BR23" s="102"/>
    </row>
    <row r="24" spans="2:70" ht="12.75" customHeight="1">
      <c r="B24" s="177"/>
      <c r="C24" s="120"/>
      <c r="D24" s="114"/>
      <c r="E24" s="115"/>
      <c r="F24" s="116"/>
      <c r="G24" s="116"/>
      <c r="H24" s="116"/>
      <c r="I24" s="116"/>
      <c r="J24" s="116"/>
      <c r="K24" s="120"/>
      <c r="L24" s="120">
        <v>15</v>
      </c>
      <c r="M24" s="308" t="s">
        <v>226</v>
      </c>
      <c r="N24" s="310">
        <v>1.21</v>
      </c>
      <c r="O24" s="381"/>
      <c r="P24" s="134"/>
      <c r="Q24" s="134"/>
      <c r="R24" s="134"/>
      <c r="T24" s="230"/>
      <c r="BO24" s="104"/>
      <c r="BQ24" s="105"/>
      <c r="BR24" s="102"/>
    </row>
    <row r="25" spans="2:70" ht="12.75" customHeight="1">
      <c r="B25" s="177"/>
      <c r="C25" s="120"/>
      <c r="D25" s="120"/>
      <c r="E25" s="120"/>
      <c r="F25" s="311" t="s">
        <v>229</v>
      </c>
      <c r="G25" s="311" t="s">
        <v>230</v>
      </c>
      <c r="H25" s="116"/>
      <c r="I25" s="116"/>
      <c r="J25" s="116"/>
      <c r="K25" s="120"/>
      <c r="L25" s="120">
        <v>17</v>
      </c>
      <c r="M25" s="308" t="s">
        <v>227</v>
      </c>
      <c r="N25" s="310">
        <v>1.27</v>
      </c>
      <c r="O25" s="381"/>
      <c r="P25" s="134"/>
      <c r="Q25" s="134"/>
      <c r="R25" s="134"/>
      <c r="T25" s="230"/>
      <c r="BO25" s="104"/>
      <c r="BQ25" s="105"/>
      <c r="BR25" s="102"/>
    </row>
    <row r="26" spans="2:70" ht="12.75" customHeight="1">
      <c r="B26" s="177"/>
      <c r="C26" s="120"/>
      <c r="D26" s="116" t="s">
        <v>240</v>
      </c>
      <c r="E26" s="123"/>
      <c r="F26" s="305">
        <f>lln!I49</f>
        <v>56305.57</v>
      </c>
      <c r="G26" s="350">
        <v>55870.01</v>
      </c>
      <c r="H26" s="116"/>
      <c r="I26" s="116"/>
      <c r="J26" s="116"/>
      <c r="K26" s="120"/>
      <c r="L26" s="120">
        <v>10</v>
      </c>
      <c r="M26" s="308" t="s">
        <v>228</v>
      </c>
      <c r="N26" s="310">
        <v>1.07</v>
      </c>
      <c r="O26" s="381"/>
      <c r="P26" s="134"/>
      <c r="Q26" s="134"/>
      <c r="R26" s="134"/>
      <c r="T26" s="230"/>
      <c r="BO26" s="104"/>
      <c r="BQ26" s="105"/>
      <c r="BR26" s="102"/>
    </row>
    <row r="27" spans="2:70" ht="12.75" customHeight="1">
      <c r="B27" s="177"/>
      <c r="C27" s="120"/>
      <c r="D27" s="116" t="s">
        <v>233</v>
      </c>
      <c r="E27" s="123"/>
      <c r="F27" s="123"/>
      <c r="G27" s="350">
        <v>14187.38</v>
      </c>
      <c r="H27" s="116"/>
      <c r="I27" s="116"/>
      <c r="J27" s="116"/>
      <c r="K27" s="120"/>
      <c r="L27" s="120">
        <v>11</v>
      </c>
      <c r="M27" s="308" t="s">
        <v>231</v>
      </c>
      <c r="N27" s="310">
        <v>1.1</v>
      </c>
      <c r="O27" s="381"/>
      <c r="P27" s="134"/>
      <c r="Q27" s="134"/>
      <c r="R27" s="134"/>
      <c r="T27" s="230"/>
      <c r="BO27" s="104"/>
      <c r="BQ27" s="105"/>
      <c r="BR27" s="102"/>
    </row>
    <row r="28" spans="2:70" ht="12.75" customHeight="1">
      <c r="B28" s="177"/>
      <c r="C28" s="120"/>
      <c r="D28" s="114"/>
      <c r="E28" s="115"/>
      <c r="F28" s="116"/>
      <c r="G28" s="116"/>
      <c r="H28" s="116"/>
      <c r="I28" s="116"/>
      <c r="J28" s="116"/>
      <c r="K28" s="120"/>
      <c r="L28" s="312">
        <v>13</v>
      </c>
      <c r="M28" s="308" t="s">
        <v>232</v>
      </c>
      <c r="N28" s="310">
        <v>1.27</v>
      </c>
      <c r="O28" s="381"/>
      <c r="P28" s="134"/>
      <c r="Q28" s="134"/>
      <c r="R28" s="134"/>
      <c r="T28" s="230"/>
      <c r="BO28" s="104"/>
      <c r="BQ28" s="105"/>
      <c r="BR28" s="102"/>
    </row>
    <row r="29" spans="2:70" ht="12.75" customHeight="1">
      <c r="B29" s="177"/>
      <c r="C29" s="120"/>
      <c r="D29" s="120"/>
      <c r="E29" s="120"/>
      <c r="F29" s="120"/>
      <c r="G29" s="120"/>
      <c r="H29" s="120"/>
      <c r="I29" s="120"/>
      <c r="J29" s="116"/>
      <c r="K29" s="120"/>
      <c r="L29" s="312">
        <v>15</v>
      </c>
      <c r="M29" s="308" t="s">
        <v>234</v>
      </c>
      <c r="N29" s="310">
        <v>1.32</v>
      </c>
      <c r="O29" s="381"/>
      <c r="P29" s="134"/>
      <c r="Q29" s="134"/>
      <c r="R29" s="134"/>
      <c r="T29" s="230"/>
      <c r="BO29" s="104"/>
      <c r="BQ29" s="105"/>
      <c r="BR29" s="102"/>
    </row>
    <row r="30" spans="2:70" ht="12.75" customHeight="1">
      <c r="B30" s="177"/>
      <c r="C30" s="120"/>
      <c r="D30" s="116" t="s">
        <v>247</v>
      </c>
      <c r="E30" s="120"/>
      <c r="F30" s="120"/>
      <c r="G30" s="120"/>
      <c r="H30" s="120"/>
      <c r="I30" s="120"/>
      <c r="J30" s="116"/>
      <c r="K30" s="120"/>
      <c r="L30" s="308">
        <v>13</v>
      </c>
      <c r="M30" s="308" t="s">
        <v>200</v>
      </c>
      <c r="N30" s="310">
        <v>1.07</v>
      </c>
      <c r="O30" s="381"/>
      <c r="P30" s="134"/>
      <c r="Q30" s="134"/>
      <c r="R30" s="134"/>
      <c r="T30" s="230"/>
      <c r="BO30" s="104"/>
      <c r="BQ30" s="105"/>
      <c r="BR30" s="102"/>
    </row>
    <row r="31" spans="2:70" ht="12.75" customHeight="1">
      <c r="B31" s="177"/>
      <c r="C31" s="120"/>
      <c r="D31" s="120" t="s">
        <v>241</v>
      </c>
      <c r="E31" s="120"/>
      <c r="F31" s="305">
        <f>+tab!G26+tab!G27</f>
        <v>70057.39</v>
      </c>
      <c r="G31" s="120"/>
      <c r="H31" s="120"/>
      <c r="I31" s="120"/>
      <c r="J31" s="116"/>
      <c r="K31" s="120"/>
      <c r="L31" s="308">
        <v>15</v>
      </c>
      <c r="M31" s="308" t="s">
        <v>201</v>
      </c>
      <c r="N31" s="310">
        <v>1.21</v>
      </c>
      <c r="O31" s="381"/>
      <c r="P31" s="134"/>
      <c r="Q31" s="134"/>
      <c r="R31" s="134"/>
      <c r="T31" s="230"/>
      <c r="BO31" s="104"/>
      <c r="BQ31" s="105"/>
      <c r="BR31" s="102"/>
    </row>
    <row r="32" spans="2:70" ht="12.75" customHeight="1">
      <c r="B32" s="177"/>
      <c r="C32" s="120"/>
      <c r="D32" s="120" t="s">
        <v>242</v>
      </c>
      <c r="E32" s="120"/>
      <c r="F32" s="305">
        <f>+tab!G26</f>
        <v>55870.01</v>
      </c>
      <c r="G32" s="120"/>
      <c r="H32" s="120"/>
      <c r="I32" s="120"/>
      <c r="J32" s="116"/>
      <c r="K32" s="120"/>
      <c r="L32" s="308">
        <v>17</v>
      </c>
      <c r="M32" s="308" t="s">
        <v>202</v>
      </c>
      <c r="N32" s="310">
        <v>1.27</v>
      </c>
      <c r="O32" s="381"/>
      <c r="P32" s="134"/>
      <c r="Q32" s="134"/>
      <c r="R32" s="134"/>
      <c r="T32" s="230"/>
      <c r="BO32" s="104"/>
      <c r="BQ32" s="105"/>
      <c r="BR32" s="102"/>
    </row>
    <row r="33" spans="2:70" ht="12.75" customHeight="1">
      <c r="B33" s="177"/>
      <c r="C33" s="120"/>
      <c r="D33" s="120" t="s">
        <v>243</v>
      </c>
      <c r="E33" s="120"/>
      <c r="F33" s="305">
        <f>+F31-F32</f>
        <v>14187.379999999997</v>
      </c>
      <c r="G33" s="120"/>
      <c r="H33" s="120"/>
      <c r="I33" s="120"/>
      <c r="J33" s="116"/>
      <c r="K33" s="120"/>
      <c r="L33" s="308">
        <v>16</v>
      </c>
      <c r="M33" s="308" t="s">
        <v>203</v>
      </c>
      <c r="N33" s="310">
        <v>1.35</v>
      </c>
      <c r="O33" s="381"/>
      <c r="P33" s="134"/>
      <c r="Q33" s="134"/>
      <c r="R33" s="134"/>
      <c r="T33" s="230"/>
      <c r="BO33" s="104"/>
      <c r="BQ33" s="105"/>
      <c r="BR33" s="102"/>
    </row>
    <row r="34" spans="2:70" ht="12.75" customHeight="1">
      <c r="B34" s="177"/>
      <c r="C34" s="120"/>
      <c r="D34" s="120" t="s">
        <v>244</v>
      </c>
      <c r="E34" s="120"/>
      <c r="F34" s="350">
        <v>23857.63</v>
      </c>
      <c r="G34" s="120"/>
      <c r="H34" s="120"/>
      <c r="I34" s="120"/>
      <c r="J34" s="116"/>
      <c r="K34" s="120"/>
      <c r="L34" s="308">
        <v>18</v>
      </c>
      <c r="M34" s="308" t="s">
        <v>204</v>
      </c>
      <c r="N34" s="310">
        <v>1.41</v>
      </c>
      <c r="O34" s="381"/>
      <c r="P34" s="134"/>
      <c r="Q34" s="134"/>
      <c r="R34" s="134"/>
      <c r="T34" s="230"/>
      <c r="BO34" s="104"/>
      <c r="BQ34" s="105"/>
      <c r="BR34" s="102"/>
    </row>
    <row r="35" spans="2:70" ht="12.75" customHeight="1">
      <c r="B35" s="177"/>
      <c r="C35" s="120"/>
      <c r="D35" s="120" t="s">
        <v>245</v>
      </c>
      <c r="E35" s="120"/>
      <c r="F35" s="350">
        <v>772.57</v>
      </c>
      <c r="G35" s="120"/>
      <c r="H35" s="120"/>
      <c r="I35" s="120"/>
      <c r="J35" s="116"/>
      <c r="K35" s="120"/>
      <c r="L35" s="308">
        <v>18</v>
      </c>
      <c r="M35" s="308" t="s">
        <v>205</v>
      </c>
      <c r="N35" s="310">
        <v>1.44</v>
      </c>
      <c r="O35" s="381"/>
      <c r="P35" s="134"/>
      <c r="Q35" s="134"/>
      <c r="R35" s="134"/>
      <c r="T35" s="230"/>
      <c r="BO35" s="104"/>
      <c r="BQ35" s="105"/>
      <c r="BR35" s="102"/>
    </row>
    <row r="36" spans="2:70" ht="12.75" customHeight="1">
      <c r="B36" s="177"/>
      <c r="C36" s="120"/>
      <c r="D36" s="120" t="s">
        <v>246</v>
      </c>
      <c r="E36" s="120"/>
      <c r="F36" s="358">
        <v>41.44</v>
      </c>
      <c r="G36" s="120"/>
      <c r="H36" s="120"/>
      <c r="I36" s="120"/>
      <c r="J36" s="116"/>
      <c r="K36" s="120"/>
      <c r="L36" s="308">
        <v>18</v>
      </c>
      <c r="M36" s="308" t="s">
        <v>206</v>
      </c>
      <c r="N36" s="310">
        <v>1.58</v>
      </c>
      <c r="O36" s="381"/>
      <c r="P36" s="134"/>
      <c r="Q36" s="134"/>
      <c r="R36" s="134"/>
      <c r="T36" s="230"/>
      <c r="BO36" s="104"/>
      <c r="BQ36" s="105"/>
      <c r="BR36" s="102"/>
    </row>
    <row r="37" spans="2:70" ht="12.75" customHeight="1">
      <c r="B37" s="177"/>
      <c r="C37" s="120"/>
      <c r="D37" s="120"/>
      <c r="E37" s="120"/>
      <c r="F37" s="120"/>
      <c r="G37" s="120"/>
      <c r="H37" s="120"/>
      <c r="I37" s="120"/>
      <c r="J37" s="116"/>
      <c r="K37" s="120"/>
      <c r="L37" s="308">
        <v>11</v>
      </c>
      <c r="M37" s="308" t="s">
        <v>207</v>
      </c>
      <c r="N37" s="310">
        <v>0.94</v>
      </c>
      <c r="O37" s="381"/>
      <c r="P37" s="134"/>
      <c r="Q37" s="134"/>
      <c r="R37" s="134"/>
      <c r="T37" s="230"/>
      <c r="BO37" s="104"/>
      <c r="BQ37" s="105"/>
      <c r="BR37" s="102"/>
    </row>
    <row r="38" spans="2:70" ht="12.75" customHeight="1">
      <c r="B38" s="177"/>
      <c r="C38" s="120"/>
      <c r="D38" s="116"/>
      <c r="E38" s="120"/>
      <c r="F38" s="120"/>
      <c r="G38" s="120"/>
      <c r="H38" s="120"/>
      <c r="I38" s="120"/>
      <c r="J38" s="116"/>
      <c r="K38" s="120"/>
      <c r="L38" s="308">
        <v>13</v>
      </c>
      <c r="M38" s="308" t="s">
        <v>208</v>
      </c>
      <c r="N38" s="310">
        <v>1.02</v>
      </c>
      <c r="O38" s="381"/>
      <c r="P38" s="134"/>
      <c r="Q38" s="134"/>
      <c r="R38" s="134"/>
      <c r="T38" s="230"/>
      <c r="BO38" s="104"/>
      <c r="BQ38" s="105"/>
      <c r="BR38" s="102"/>
    </row>
    <row r="39" spans="2:70" ht="12.75" customHeight="1">
      <c r="B39" s="177"/>
      <c r="C39" s="120"/>
      <c r="D39" s="122"/>
      <c r="E39" s="122"/>
      <c r="F39" s="120"/>
      <c r="G39" s="120"/>
      <c r="H39" s="120"/>
      <c r="I39" s="120"/>
      <c r="J39" s="116"/>
      <c r="K39" s="120"/>
      <c r="L39" s="308">
        <v>18</v>
      </c>
      <c r="M39" s="308" t="s">
        <v>209</v>
      </c>
      <c r="N39" s="310">
        <v>1.17</v>
      </c>
      <c r="O39" s="381"/>
      <c r="P39" s="134"/>
      <c r="Q39" s="134"/>
      <c r="R39" s="134"/>
      <c r="T39" s="230"/>
      <c r="BO39" s="104"/>
      <c r="BQ39" s="105"/>
      <c r="BR39" s="102"/>
    </row>
    <row r="40" spans="2:70" ht="12.75" customHeight="1">
      <c r="B40" s="177"/>
      <c r="C40" s="120"/>
      <c r="D40" s="116" t="s">
        <v>193</v>
      </c>
      <c r="E40" s="120"/>
      <c r="F40" s="120"/>
      <c r="G40" s="120"/>
      <c r="H40" s="120"/>
      <c r="I40" s="120"/>
      <c r="J40" s="120"/>
      <c r="K40" s="120"/>
      <c r="L40" s="308">
        <v>20</v>
      </c>
      <c r="M40" s="308" t="s">
        <v>210</v>
      </c>
      <c r="N40" s="310">
        <v>1.33</v>
      </c>
      <c r="O40" s="381"/>
      <c r="P40" s="134"/>
      <c r="Q40" s="134"/>
      <c r="R40" s="134"/>
      <c r="T40" s="230"/>
      <c r="BO40" s="104"/>
      <c r="BQ40" s="105"/>
      <c r="BR40" s="102"/>
    </row>
    <row r="41" spans="2:70" ht="12.75" customHeight="1">
      <c r="B41" s="177"/>
      <c r="C41" s="120"/>
      <c r="D41" s="116"/>
      <c r="E41" s="120"/>
      <c r="F41" s="120"/>
      <c r="G41" s="120"/>
      <c r="H41" s="120"/>
      <c r="I41" s="120"/>
      <c r="J41" s="120"/>
      <c r="K41" s="120"/>
      <c r="L41" s="308">
        <v>19</v>
      </c>
      <c r="M41" s="308" t="s">
        <v>211</v>
      </c>
      <c r="N41" s="310">
        <v>1.44</v>
      </c>
      <c r="O41" s="381"/>
      <c r="P41" s="134"/>
      <c r="Q41" s="134"/>
      <c r="R41" s="134"/>
      <c r="T41" s="230"/>
      <c r="BO41" s="104"/>
      <c r="BQ41" s="105"/>
      <c r="BR41" s="102"/>
    </row>
    <row r="42" spans="2:70" ht="12.75" customHeight="1">
      <c r="B42" s="177"/>
      <c r="C42" s="120"/>
      <c r="D42" s="115" t="s">
        <v>236</v>
      </c>
      <c r="E42" s="120"/>
      <c r="F42" s="119" t="str">
        <f>F20</f>
        <v>2007/08</v>
      </c>
      <c r="G42" s="119" t="str">
        <f>G20</f>
        <v>2008/09</v>
      </c>
      <c r="H42" s="119" t="str">
        <f>H20</f>
        <v>2009/10</v>
      </c>
      <c r="I42" s="119" t="str">
        <f>I20</f>
        <v>2010/11</v>
      </c>
      <c r="J42" s="119" t="str">
        <f>J20</f>
        <v>2011/12</v>
      </c>
      <c r="K42" s="120"/>
      <c r="L42" s="308">
        <v>18</v>
      </c>
      <c r="M42" s="308" t="s">
        <v>212</v>
      </c>
      <c r="N42" s="310">
        <v>0.91</v>
      </c>
      <c r="O42" s="382"/>
      <c r="P42" s="134"/>
      <c r="Q42" s="134"/>
      <c r="R42" s="134"/>
      <c r="T42" s="230"/>
      <c r="BO42" s="104"/>
      <c r="BQ42" s="105"/>
      <c r="BR42" s="102"/>
    </row>
    <row r="43" spans="2:70" ht="12.75" customHeight="1">
      <c r="B43" s="177"/>
      <c r="C43" s="120"/>
      <c r="D43" s="122" t="s">
        <v>250</v>
      </c>
      <c r="E43" s="120"/>
      <c r="F43" s="350">
        <v>3470.01</v>
      </c>
      <c r="G43" s="350">
        <v>3470.01</v>
      </c>
      <c r="H43" s="350">
        <v>3470.01</v>
      </c>
      <c r="I43" s="350">
        <v>3470.01</v>
      </c>
      <c r="J43" s="350">
        <v>3470.01</v>
      </c>
      <c r="K43" s="120"/>
      <c r="L43" s="308">
        <v>18</v>
      </c>
      <c r="M43" s="311" t="s">
        <v>213</v>
      </c>
      <c r="N43" s="313">
        <v>1</v>
      </c>
      <c r="O43" s="381"/>
      <c r="P43" s="134"/>
      <c r="Q43" s="134"/>
      <c r="R43" s="134"/>
      <c r="T43" s="230"/>
      <c r="BO43" s="104"/>
      <c r="BQ43" s="105"/>
      <c r="BR43" s="102"/>
    </row>
    <row r="44" spans="2:70" ht="12.75" customHeight="1">
      <c r="B44" s="177"/>
      <c r="C44" s="120"/>
      <c r="D44" s="122" t="s">
        <v>253</v>
      </c>
      <c r="E44" s="120"/>
      <c r="F44" s="350">
        <v>62.46</v>
      </c>
      <c r="G44" s="350">
        <v>62.46</v>
      </c>
      <c r="H44" s="350">
        <v>62.46</v>
      </c>
      <c r="I44" s="350">
        <v>62.46</v>
      </c>
      <c r="J44" s="350">
        <v>62.46</v>
      </c>
      <c r="K44" s="120"/>
      <c r="L44" s="308">
        <v>18</v>
      </c>
      <c r="M44" s="308" t="s">
        <v>214</v>
      </c>
      <c r="N44" s="310">
        <v>1.17</v>
      </c>
      <c r="O44" s="381"/>
      <c r="P44" s="134"/>
      <c r="Q44" s="134"/>
      <c r="R44" s="134"/>
      <c r="T44" s="230"/>
      <c r="BO44" s="104"/>
      <c r="BQ44" s="105"/>
      <c r="BR44" s="102"/>
    </row>
    <row r="45" spans="2:70" ht="12.75" customHeight="1">
      <c r="B45" s="177"/>
      <c r="C45" s="120"/>
      <c r="D45" s="432"/>
      <c r="E45" s="472"/>
      <c r="F45" s="431"/>
      <c r="G45" s="432"/>
      <c r="H45" s="432"/>
      <c r="I45" s="432"/>
      <c r="J45" s="432"/>
      <c r="K45" s="120"/>
      <c r="L45" s="308">
        <v>18</v>
      </c>
      <c r="M45" s="308" t="s">
        <v>215</v>
      </c>
      <c r="N45" s="310">
        <v>1.33</v>
      </c>
      <c r="O45" s="381"/>
      <c r="P45" s="134"/>
      <c r="Q45" s="134"/>
      <c r="R45" s="134"/>
      <c r="T45" s="230"/>
      <c r="BO45" s="104"/>
      <c r="BQ45" s="105"/>
      <c r="BR45" s="102"/>
    </row>
    <row r="46" spans="2:70" ht="12.75" customHeight="1">
      <c r="B46" s="177"/>
      <c r="C46" s="120"/>
      <c r="D46" s="432"/>
      <c r="E46" s="472"/>
      <c r="F46" s="431"/>
      <c r="G46" s="431"/>
      <c r="H46" s="431"/>
      <c r="I46" s="431"/>
      <c r="J46" s="431"/>
      <c r="K46" s="120"/>
      <c r="L46" s="308">
        <v>18</v>
      </c>
      <c r="M46" s="308" t="s">
        <v>216</v>
      </c>
      <c r="N46" s="310">
        <v>1.44</v>
      </c>
      <c r="O46" s="381"/>
      <c r="P46" s="134"/>
      <c r="Q46" s="134"/>
      <c r="R46" s="134"/>
      <c r="T46" s="230"/>
      <c r="BO46" s="104"/>
      <c r="BQ46" s="105"/>
      <c r="BR46" s="102"/>
    </row>
    <row r="47" spans="2:70" ht="12.75" customHeight="1">
      <c r="B47" s="177"/>
      <c r="C47" s="120"/>
      <c r="D47" s="116" t="s">
        <v>248</v>
      </c>
      <c r="E47" s="120"/>
      <c r="F47" s="315"/>
      <c r="G47" s="120"/>
      <c r="H47" s="120"/>
      <c r="I47" s="120"/>
      <c r="J47" s="120"/>
      <c r="K47" s="120"/>
      <c r="L47" s="308">
        <v>7</v>
      </c>
      <c r="M47" s="308">
        <v>1</v>
      </c>
      <c r="N47" s="310">
        <v>0.47</v>
      </c>
      <c r="O47" s="381"/>
      <c r="P47" s="134"/>
      <c r="Q47" s="134"/>
      <c r="R47" s="134"/>
      <c r="T47" s="230"/>
      <c r="BO47" s="104"/>
      <c r="BQ47" s="105"/>
      <c r="BR47" s="102"/>
    </row>
    <row r="48" spans="2:70" ht="12.75" customHeight="1">
      <c r="B48" s="177"/>
      <c r="C48" s="120"/>
      <c r="D48" s="432"/>
      <c r="E48" s="314"/>
      <c r="F48" s="308"/>
      <c r="G48" s="116" t="s">
        <v>249</v>
      </c>
      <c r="H48" s="120"/>
      <c r="I48" s="119" t="str">
        <f>F42</f>
        <v>2007/08</v>
      </c>
      <c r="J48" s="119" t="str">
        <f>G42</f>
        <v>2008/09</v>
      </c>
      <c r="K48" s="120"/>
      <c r="L48" s="308">
        <v>8</v>
      </c>
      <c r="M48" s="308">
        <v>2</v>
      </c>
      <c r="N48" s="310">
        <v>0.51</v>
      </c>
      <c r="O48" s="381"/>
      <c r="P48" s="134"/>
      <c r="Q48" s="134"/>
      <c r="R48" s="134"/>
      <c r="T48" s="230"/>
      <c r="BO48" s="104"/>
      <c r="BQ48" s="105"/>
      <c r="BR48" s="102"/>
    </row>
    <row r="49" spans="2:70" ht="12.75" customHeight="1">
      <c r="B49" s="177"/>
      <c r="C49" s="120"/>
      <c r="D49" s="434"/>
      <c r="E49" s="314"/>
      <c r="F49" s="308" t="s">
        <v>251</v>
      </c>
      <c r="G49" s="120" t="s">
        <v>252</v>
      </c>
      <c r="H49" s="120"/>
      <c r="I49" s="360">
        <v>453.32</v>
      </c>
      <c r="J49" s="360">
        <v>453.32</v>
      </c>
      <c r="K49" s="120"/>
      <c r="L49" s="308">
        <v>9</v>
      </c>
      <c r="M49" s="308">
        <v>3</v>
      </c>
      <c r="N49" s="310">
        <v>0.56</v>
      </c>
      <c r="O49" s="381"/>
      <c r="P49" s="134"/>
      <c r="Q49" s="134"/>
      <c r="R49" s="134"/>
      <c r="T49" s="230"/>
      <c r="BO49" s="104"/>
      <c r="BQ49" s="105"/>
      <c r="BR49" s="102"/>
    </row>
    <row r="50" spans="2:70" ht="12.75" customHeight="1">
      <c r="B50" s="177"/>
      <c r="C50" s="120"/>
      <c r="D50" s="122"/>
      <c r="E50" s="237"/>
      <c r="F50" s="308" t="s">
        <v>254</v>
      </c>
      <c r="G50" s="120" t="s">
        <v>257</v>
      </c>
      <c r="H50" s="120"/>
      <c r="I50" s="360">
        <v>145.54</v>
      </c>
      <c r="J50" s="360">
        <v>145.54</v>
      </c>
      <c r="K50" s="120"/>
      <c r="L50" s="308">
        <v>11</v>
      </c>
      <c r="M50" s="308">
        <v>4</v>
      </c>
      <c r="N50" s="310">
        <v>0.59</v>
      </c>
      <c r="O50" s="381"/>
      <c r="P50" s="134"/>
      <c r="Q50" s="134"/>
      <c r="R50" s="134"/>
      <c r="T50" s="230"/>
      <c r="BO50" s="104"/>
      <c r="BQ50" s="105"/>
      <c r="BR50" s="102"/>
    </row>
    <row r="51" spans="2:70" ht="12.75" customHeight="1">
      <c r="B51" s="177"/>
      <c r="C51" s="120"/>
      <c r="D51" s="122"/>
      <c r="E51" s="122" t="s">
        <v>258</v>
      </c>
      <c r="F51" s="308"/>
      <c r="G51" s="120"/>
      <c r="H51" s="120" t="s">
        <v>252</v>
      </c>
      <c r="I51" s="360">
        <v>197.79</v>
      </c>
      <c r="J51" s="360">
        <v>197.79</v>
      </c>
      <c r="K51" s="120"/>
      <c r="L51" s="308">
        <v>12</v>
      </c>
      <c r="M51" s="308">
        <v>5</v>
      </c>
      <c r="N51" s="310">
        <v>0.62</v>
      </c>
      <c r="O51" s="381"/>
      <c r="P51" s="134"/>
      <c r="Q51" s="134"/>
      <c r="R51" s="134"/>
      <c r="T51" s="230"/>
      <c r="BO51" s="104"/>
      <c r="BQ51" s="105"/>
      <c r="BR51" s="102"/>
    </row>
    <row r="52" spans="2:70" ht="12.75" customHeight="1">
      <c r="B52" s="177"/>
      <c r="C52" s="120"/>
      <c r="D52" s="120"/>
      <c r="E52" s="314"/>
      <c r="F52" s="120"/>
      <c r="G52" s="120"/>
      <c r="H52" s="120" t="s">
        <v>259</v>
      </c>
      <c r="I52" s="360">
        <v>226.48</v>
      </c>
      <c r="J52" s="360">
        <v>226.48</v>
      </c>
      <c r="K52" s="120"/>
      <c r="L52" s="308">
        <v>11</v>
      </c>
      <c r="M52" s="308">
        <v>6</v>
      </c>
      <c r="N52" s="310">
        <v>0.65</v>
      </c>
      <c r="O52" s="381"/>
      <c r="P52" s="134"/>
      <c r="Q52" s="134"/>
      <c r="R52" s="134"/>
      <c r="T52" s="230"/>
      <c r="BO52" s="104"/>
      <c r="BQ52" s="105"/>
      <c r="BR52" s="102"/>
    </row>
    <row r="53" spans="2:70" ht="12.75" customHeight="1">
      <c r="B53" s="177"/>
      <c r="C53" s="120"/>
      <c r="D53" s="122"/>
      <c r="E53" s="314"/>
      <c r="F53" s="315" t="s">
        <v>255</v>
      </c>
      <c r="G53" s="120" t="s">
        <v>256</v>
      </c>
      <c r="H53" s="120"/>
      <c r="I53" s="360">
        <v>7368.05</v>
      </c>
      <c r="J53" s="360">
        <v>7368.05</v>
      </c>
      <c r="K53" s="120"/>
      <c r="L53" s="308">
        <v>12</v>
      </c>
      <c r="M53" s="308">
        <v>7</v>
      </c>
      <c r="N53" s="310">
        <v>0.71</v>
      </c>
      <c r="O53" s="381"/>
      <c r="P53" s="134"/>
      <c r="Q53" s="134"/>
      <c r="R53" s="134"/>
      <c r="T53" s="230"/>
      <c r="BO53" s="104"/>
      <c r="BQ53" s="105"/>
      <c r="BR53" s="102"/>
    </row>
    <row r="54" spans="2:70" ht="12.75" customHeight="1">
      <c r="B54" s="177"/>
      <c r="C54" s="120"/>
      <c r="D54" s="122"/>
      <c r="E54" s="314"/>
      <c r="F54" s="315" t="s">
        <v>359</v>
      </c>
      <c r="G54" s="120" t="s">
        <v>256</v>
      </c>
      <c r="H54" s="120"/>
      <c r="I54" s="360">
        <v>3018.9</v>
      </c>
      <c r="J54" s="360">
        <v>3018.9</v>
      </c>
      <c r="K54" s="120"/>
      <c r="L54" s="308">
        <v>13</v>
      </c>
      <c r="M54" s="308">
        <v>8</v>
      </c>
      <c r="N54" s="310">
        <v>0.81</v>
      </c>
      <c r="O54" s="381"/>
      <c r="P54" s="134"/>
      <c r="Q54" s="134"/>
      <c r="R54" s="134"/>
      <c r="T54" s="230"/>
      <c r="BO54" s="104"/>
      <c r="BQ54" s="105"/>
      <c r="BR54" s="102"/>
    </row>
    <row r="55" spans="2:70" ht="12.75" customHeight="1">
      <c r="B55" s="177"/>
      <c r="C55" s="120"/>
      <c r="D55" s="122"/>
      <c r="E55" s="314"/>
      <c r="F55" s="120"/>
      <c r="G55" s="120" t="s">
        <v>253</v>
      </c>
      <c r="H55" s="120"/>
      <c r="I55" s="360">
        <v>29.61</v>
      </c>
      <c r="J55" s="360">
        <v>29.61</v>
      </c>
      <c r="K55" s="120"/>
      <c r="L55" s="308">
        <v>10</v>
      </c>
      <c r="M55" s="308">
        <v>9</v>
      </c>
      <c r="N55" s="310">
        <v>0.91</v>
      </c>
      <c r="O55" s="381"/>
      <c r="P55" s="134"/>
      <c r="Q55" s="134"/>
      <c r="R55" s="134"/>
      <c r="T55" s="230"/>
      <c r="BO55" s="104"/>
      <c r="BQ55" s="105"/>
      <c r="BR55" s="102"/>
    </row>
    <row r="56" spans="2:70" ht="12.75" customHeight="1">
      <c r="B56" s="177"/>
      <c r="C56" s="120"/>
      <c r="D56" s="122"/>
      <c r="E56" s="122"/>
      <c r="F56" s="120"/>
      <c r="G56" s="120"/>
      <c r="H56" s="120"/>
      <c r="I56" s="120"/>
      <c r="J56" s="116"/>
      <c r="K56" s="120"/>
      <c r="L56" s="308">
        <v>13</v>
      </c>
      <c r="M56" s="308">
        <v>10</v>
      </c>
      <c r="N56" s="310">
        <v>1</v>
      </c>
      <c r="O56" s="381"/>
      <c r="P56" s="134"/>
      <c r="Q56" s="134"/>
      <c r="R56" s="134"/>
      <c r="T56" s="230"/>
      <c r="BO56" s="104"/>
      <c r="BQ56" s="105"/>
      <c r="BR56" s="102"/>
    </row>
    <row r="57" spans="2:70" ht="12.75" customHeight="1">
      <c r="B57" s="177"/>
      <c r="C57" s="120"/>
      <c r="D57" s="122"/>
      <c r="E57" s="122"/>
      <c r="F57" s="120"/>
      <c r="G57" s="120"/>
      <c r="H57" s="120"/>
      <c r="I57" s="120"/>
      <c r="J57" s="116"/>
      <c r="K57" s="120"/>
      <c r="L57" s="308">
        <v>18</v>
      </c>
      <c r="M57" s="308">
        <v>11</v>
      </c>
      <c r="N57" s="310">
        <v>1.17</v>
      </c>
      <c r="O57" s="381"/>
      <c r="P57" s="134"/>
      <c r="Q57" s="134"/>
      <c r="R57" s="134"/>
      <c r="T57" s="230"/>
      <c r="BO57" s="104"/>
      <c r="BQ57" s="105"/>
      <c r="BR57" s="102"/>
    </row>
    <row r="58" spans="2:70" ht="12.75" customHeight="1">
      <c r="B58" s="177"/>
      <c r="C58" s="120"/>
      <c r="D58" s="122"/>
      <c r="E58" s="122"/>
      <c r="F58" s="120"/>
      <c r="G58" s="120"/>
      <c r="H58" s="120"/>
      <c r="I58" s="120"/>
      <c r="J58" s="116"/>
      <c r="K58" s="120"/>
      <c r="L58" s="308">
        <v>16</v>
      </c>
      <c r="M58" s="308">
        <v>12</v>
      </c>
      <c r="N58" s="310">
        <v>1.33</v>
      </c>
      <c r="O58" s="381"/>
      <c r="P58" s="134"/>
      <c r="Q58" s="134"/>
      <c r="R58" s="134"/>
      <c r="T58" s="230"/>
      <c r="BO58" s="104"/>
      <c r="BQ58" s="105"/>
      <c r="BR58" s="102"/>
    </row>
    <row r="59" spans="2:70" ht="12.75" customHeight="1">
      <c r="B59" s="177"/>
      <c r="C59" s="120"/>
      <c r="D59" s="122"/>
      <c r="E59" s="122"/>
      <c r="F59" s="120"/>
      <c r="G59" s="120"/>
      <c r="H59" s="120"/>
      <c r="I59" s="120"/>
      <c r="J59" s="116"/>
      <c r="K59" s="120"/>
      <c r="L59" s="308">
        <v>13</v>
      </c>
      <c r="M59" s="308">
        <v>13</v>
      </c>
      <c r="N59" s="310">
        <v>1.44</v>
      </c>
      <c r="O59" s="381"/>
      <c r="P59" s="134"/>
      <c r="Q59" s="134"/>
      <c r="R59" s="134"/>
      <c r="T59" s="230"/>
      <c r="BO59" s="104"/>
      <c r="BQ59" s="105"/>
      <c r="BR59" s="102"/>
    </row>
    <row r="60" spans="2:70" ht="12.75" customHeight="1">
      <c r="B60" s="177"/>
      <c r="C60" s="120"/>
      <c r="D60" s="122"/>
      <c r="E60" s="122"/>
      <c r="F60" s="120"/>
      <c r="G60" s="120"/>
      <c r="H60" s="120"/>
      <c r="I60" s="120"/>
      <c r="J60" s="116"/>
      <c r="K60" s="120"/>
      <c r="L60" s="308">
        <v>11</v>
      </c>
      <c r="M60" s="308">
        <v>14</v>
      </c>
      <c r="N60" s="310">
        <v>1.58</v>
      </c>
      <c r="O60" s="381"/>
      <c r="P60" s="134"/>
      <c r="Q60" s="134"/>
      <c r="R60" s="134"/>
      <c r="T60" s="230"/>
      <c r="BO60" s="104"/>
      <c r="BQ60" s="105"/>
      <c r="BR60" s="102"/>
    </row>
    <row r="61" spans="2:70" ht="12.75" customHeight="1">
      <c r="B61" s="177"/>
      <c r="C61" s="120"/>
      <c r="D61" s="122"/>
      <c r="E61" s="122"/>
      <c r="F61" s="120"/>
      <c r="G61" s="120"/>
      <c r="H61" s="120"/>
      <c r="I61" s="120"/>
      <c r="J61" s="116"/>
      <c r="K61" s="120"/>
      <c r="L61" s="308">
        <v>12</v>
      </c>
      <c r="M61" s="308">
        <v>15</v>
      </c>
      <c r="N61" s="310">
        <v>1.74</v>
      </c>
      <c r="O61" s="381"/>
      <c r="P61" s="134"/>
      <c r="Q61" s="134"/>
      <c r="R61" s="134"/>
      <c r="T61" s="230"/>
      <c r="BO61" s="104"/>
      <c r="BQ61" s="105"/>
      <c r="BR61" s="102"/>
    </row>
    <row r="62" spans="2:70" ht="12.75" customHeight="1">
      <c r="B62" s="177"/>
      <c r="C62" s="120"/>
      <c r="D62" s="435" t="s">
        <v>606</v>
      </c>
      <c r="E62" s="122"/>
      <c r="F62" s="120"/>
      <c r="G62" s="120"/>
      <c r="H62" s="120"/>
      <c r="I62" s="120"/>
      <c r="J62" s="116"/>
      <c r="K62" s="116"/>
      <c r="L62" s="120">
        <v>1</v>
      </c>
      <c r="M62" s="308" t="s">
        <v>217</v>
      </c>
      <c r="N62" s="310">
        <v>0.32</v>
      </c>
      <c r="O62" s="381"/>
      <c r="P62" s="134"/>
      <c r="Q62" s="134"/>
      <c r="R62" s="134"/>
      <c r="T62" s="230"/>
      <c r="BO62" s="104"/>
      <c r="BQ62" s="105"/>
      <c r="BR62" s="102"/>
    </row>
    <row r="63" spans="2:70" ht="12.75" customHeight="1">
      <c r="B63" s="177"/>
      <c r="C63" s="120"/>
      <c r="D63" s="435"/>
      <c r="E63" s="434"/>
      <c r="F63" s="434"/>
      <c r="G63" s="434"/>
      <c r="H63" s="434"/>
      <c r="I63" s="434"/>
      <c r="J63" s="434"/>
      <c r="K63" s="434"/>
      <c r="L63" s="120">
        <v>1</v>
      </c>
      <c r="M63" s="308" t="s">
        <v>218</v>
      </c>
      <c r="N63" s="310">
        <v>0.33</v>
      </c>
      <c r="O63" s="381"/>
      <c r="P63" s="134"/>
      <c r="Q63" s="134"/>
      <c r="R63" s="134"/>
      <c r="T63" s="230"/>
      <c r="BO63" s="104"/>
      <c r="BQ63" s="105"/>
      <c r="BR63" s="102"/>
    </row>
    <row r="64" spans="2:70" ht="12.75" customHeight="1">
      <c r="B64" s="177"/>
      <c r="C64" s="120"/>
      <c r="D64" s="434"/>
      <c r="E64" s="434"/>
      <c r="F64" s="473" t="str">
        <f>F11</f>
        <v>2006/2007</v>
      </c>
      <c r="G64" s="473" t="str">
        <f>G11</f>
        <v>2007/08</v>
      </c>
      <c r="H64" s="473" t="str">
        <f>H11</f>
        <v>2008/09</v>
      </c>
      <c r="I64" s="473" t="str">
        <f>I11</f>
        <v>2009/10</v>
      </c>
      <c r="J64" s="436"/>
      <c r="K64" s="436"/>
      <c r="L64" s="120"/>
      <c r="M64" s="120"/>
      <c r="N64" s="120"/>
      <c r="O64" s="120"/>
      <c r="P64" s="134"/>
      <c r="Q64" s="134"/>
      <c r="R64" s="134"/>
      <c r="T64" s="230"/>
      <c r="BO64" s="104"/>
      <c r="BQ64" s="105"/>
      <c r="BR64" s="102"/>
    </row>
    <row r="65" spans="2:70" ht="12.75" customHeight="1">
      <c r="B65" s="177"/>
      <c r="C65" s="120"/>
      <c r="D65" s="434" t="s">
        <v>607</v>
      </c>
      <c r="E65" s="434"/>
      <c r="F65" s="474">
        <v>0</v>
      </c>
      <c r="G65" s="474">
        <v>0.01</v>
      </c>
      <c r="H65" s="474">
        <v>0.02</v>
      </c>
      <c r="I65" s="474">
        <v>0.03</v>
      </c>
      <c r="J65" s="434"/>
      <c r="K65" s="434"/>
      <c r="L65" s="120"/>
      <c r="M65" s="120"/>
      <c r="N65" s="120"/>
      <c r="O65" s="120"/>
      <c r="P65" s="134"/>
      <c r="Q65" s="134"/>
      <c r="R65" s="134"/>
      <c r="T65" s="230"/>
      <c r="BO65" s="104"/>
      <c r="BQ65" s="105"/>
      <c r="BR65" s="102"/>
    </row>
    <row r="66" spans="2:70" ht="12.75" customHeight="1">
      <c r="B66" s="177"/>
      <c r="C66" s="120"/>
      <c r="D66" s="434" t="s">
        <v>608</v>
      </c>
      <c r="E66" s="434"/>
      <c r="F66" s="474">
        <v>0</v>
      </c>
      <c r="G66" s="475">
        <v>0.0115</v>
      </c>
      <c r="H66" s="476">
        <v>0.024</v>
      </c>
      <c r="I66" s="476">
        <v>0.042</v>
      </c>
      <c r="J66" s="434"/>
      <c r="K66" s="434"/>
      <c r="L66" s="120"/>
      <c r="M66" s="120"/>
      <c r="N66" s="120"/>
      <c r="O66" s="120"/>
      <c r="P66" s="134"/>
      <c r="Q66" s="134"/>
      <c r="R66" s="134"/>
      <c r="T66" s="230"/>
      <c r="BO66" s="104"/>
      <c r="BQ66" s="105"/>
      <c r="BR66" s="102"/>
    </row>
    <row r="67" spans="2:70" ht="12.75" customHeight="1">
      <c r="B67" s="177"/>
      <c r="C67" s="120"/>
      <c r="D67" s="430"/>
      <c r="E67" s="430"/>
      <c r="F67" s="430"/>
      <c r="G67" s="430"/>
      <c r="H67" s="430"/>
      <c r="I67" s="430"/>
      <c r="J67" s="430"/>
      <c r="K67" s="430"/>
      <c r="L67" s="120"/>
      <c r="M67" s="120"/>
      <c r="N67" s="120"/>
      <c r="O67" s="120"/>
      <c r="P67" s="134"/>
      <c r="Q67" s="134"/>
      <c r="R67" s="134"/>
      <c r="T67" s="230"/>
      <c r="BO67" s="104"/>
      <c r="BQ67" s="105"/>
      <c r="BR67" s="102"/>
    </row>
    <row r="68" spans="2:70" ht="12.75" customHeight="1">
      <c r="B68" s="177"/>
      <c r="C68" s="120"/>
      <c r="D68" s="496" t="s">
        <v>609</v>
      </c>
      <c r="E68" s="122"/>
      <c r="F68" s="474">
        <f>pers!E27</f>
        <v>0</v>
      </c>
      <c r="G68" s="434"/>
      <c r="H68" s="434"/>
      <c r="I68" s="434"/>
      <c r="J68" s="434"/>
      <c r="K68" s="432"/>
      <c r="L68" s="120"/>
      <c r="M68" s="120"/>
      <c r="N68" s="120"/>
      <c r="O68" s="120"/>
      <c r="P68" s="134"/>
      <c r="Q68" s="134"/>
      <c r="R68" s="134"/>
      <c r="T68" s="230"/>
      <c r="BO68" s="104"/>
      <c r="BQ68" s="105"/>
      <c r="BR68" s="102"/>
    </row>
    <row r="69" spans="2:70" ht="12.75" customHeight="1">
      <c r="B69" s="177"/>
      <c r="C69" s="120"/>
      <c r="D69" s="496" t="s">
        <v>610</v>
      </c>
      <c r="E69" s="122"/>
      <c r="F69" s="474">
        <f>IF(F68&lt;0,+F68,0)</f>
        <v>0</v>
      </c>
      <c r="G69" s="474">
        <f>IF(($F69+G66)&gt;0,0,($F69+G66))</f>
        <v>0</v>
      </c>
      <c r="H69" s="474">
        <f>IF(($F69+H66)&gt;0,0,($F69+H66))</f>
        <v>0</v>
      </c>
      <c r="I69" s="474">
        <f>IF(($F69+I66)&gt;0,0,($F69+I66))</f>
        <v>0</v>
      </c>
      <c r="J69" s="474">
        <v>0</v>
      </c>
      <c r="K69" s="431"/>
      <c r="L69" s="120"/>
      <c r="M69" s="120"/>
      <c r="N69" s="120"/>
      <c r="O69" s="120"/>
      <c r="P69" s="134"/>
      <c r="Q69" s="134"/>
      <c r="R69" s="134"/>
      <c r="T69" s="230"/>
      <c r="BO69" s="104"/>
      <c r="BQ69" s="105"/>
      <c r="BR69" s="102"/>
    </row>
    <row r="70" spans="2:70" ht="12.75" customHeight="1">
      <c r="B70" s="177"/>
      <c r="C70" s="120"/>
      <c r="D70" s="496" t="s">
        <v>611</v>
      </c>
      <c r="E70" s="122"/>
      <c r="F70" s="474">
        <f>pers!E27</f>
        <v>0</v>
      </c>
      <c r="G70" s="494"/>
      <c r="H70" s="434"/>
      <c r="I70" s="434"/>
      <c r="J70" s="434"/>
      <c r="K70" s="432"/>
      <c r="L70" s="120"/>
      <c r="M70" s="120"/>
      <c r="N70" s="120"/>
      <c r="O70" s="120"/>
      <c r="P70" s="134"/>
      <c r="Q70" s="134"/>
      <c r="R70" s="134"/>
      <c r="T70" s="230"/>
      <c r="BO70" s="104"/>
      <c r="BQ70" s="105"/>
      <c r="BR70" s="102"/>
    </row>
    <row r="71" spans="2:70" ht="12.75" customHeight="1">
      <c r="B71" s="177"/>
      <c r="C71" s="120"/>
      <c r="D71" s="496" t="s">
        <v>610</v>
      </c>
      <c r="E71" s="122"/>
      <c r="F71" s="474">
        <f>IF(+F70&gt;0,F70,0)</f>
        <v>0</v>
      </c>
      <c r="G71" s="495">
        <f>IF(($F71-G65)&lt;0,0,($F71-G65))</f>
        <v>0</v>
      </c>
      <c r="H71" s="495">
        <f>IF(($F71-H65)&lt;0,0,($F71-H65))</f>
        <v>0</v>
      </c>
      <c r="I71" s="495">
        <f>IF(($F71-I65)&lt;0,0,($F71-I65))</f>
        <v>0</v>
      </c>
      <c r="J71" s="495">
        <v>0</v>
      </c>
      <c r="K71" s="433"/>
      <c r="L71" s="120"/>
      <c r="M71" s="120"/>
      <c r="N71" s="120"/>
      <c r="O71" s="120"/>
      <c r="P71" s="134"/>
      <c r="Q71" s="134"/>
      <c r="R71" s="134"/>
      <c r="T71" s="230"/>
      <c r="BO71" s="104"/>
      <c r="BQ71" s="105"/>
      <c r="BR71" s="102"/>
    </row>
    <row r="72" spans="2:70" ht="12.75" customHeight="1">
      <c r="B72" s="177"/>
      <c r="C72" s="120"/>
      <c r="D72" s="434"/>
      <c r="E72" s="434"/>
      <c r="F72" s="434"/>
      <c r="G72" s="434"/>
      <c r="H72" s="434"/>
      <c r="I72" s="434"/>
      <c r="J72" s="435"/>
      <c r="K72" s="435"/>
      <c r="L72" s="120"/>
      <c r="M72" s="120"/>
      <c r="N72" s="120"/>
      <c r="O72" s="120"/>
      <c r="P72" s="134"/>
      <c r="Q72" s="134"/>
      <c r="R72" s="134"/>
      <c r="T72" s="230"/>
      <c r="BO72" s="104"/>
      <c r="BQ72" s="105"/>
      <c r="BR72" s="102"/>
    </row>
    <row r="73" spans="2:20" ht="12.75" customHeight="1">
      <c r="B73" s="177"/>
      <c r="D73" s="108"/>
      <c r="E73" s="109"/>
      <c r="F73" s="110"/>
      <c r="G73" s="110"/>
      <c r="H73" s="110"/>
      <c r="I73" s="110"/>
      <c r="J73" s="110"/>
      <c r="T73" s="230"/>
    </row>
    <row r="74" spans="2:20" ht="12.75" customHeight="1">
      <c r="B74" s="177"/>
      <c r="C74" s="120"/>
      <c r="D74" s="114"/>
      <c r="E74" s="115"/>
      <c r="F74" s="116"/>
      <c r="G74" s="116"/>
      <c r="H74" s="116"/>
      <c r="I74" s="116"/>
      <c r="J74" s="116"/>
      <c r="K74" s="116"/>
      <c r="L74" s="120"/>
      <c r="M74" s="120"/>
      <c r="N74" s="120"/>
      <c r="O74" s="120"/>
      <c r="T74" s="230"/>
    </row>
    <row r="75" spans="2:20" ht="12.75" customHeight="1">
      <c r="B75" s="177"/>
      <c r="C75" s="120"/>
      <c r="D75" s="114" t="s">
        <v>634</v>
      </c>
      <c r="E75" s="115"/>
      <c r="F75" s="116"/>
      <c r="G75" s="116"/>
      <c r="H75" s="514" t="str">
        <f>G11</f>
        <v>2007/08</v>
      </c>
      <c r="I75" s="514"/>
      <c r="J75" s="120"/>
      <c r="K75" s="120"/>
      <c r="L75" s="514" t="str">
        <f>H11</f>
        <v>2008/09</v>
      </c>
      <c r="M75" s="514"/>
      <c r="N75" s="120"/>
      <c r="O75" s="120"/>
      <c r="T75" s="230"/>
    </row>
    <row r="76" spans="2:20" ht="12.75" customHeight="1">
      <c r="B76" s="177"/>
      <c r="C76" s="120"/>
      <c r="D76" s="114"/>
      <c r="E76" s="115"/>
      <c r="F76" s="116"/>
      <c r="G76" s="116"/>
      <c r="H76" s="118" t="s">
        <v>635</v>
      </c>
      <c r="I76" s="118" t="s">
        <v>636</v>
      </c>
      <c r="J76" s="118" t="s">
        <v>637</v>
      </c>
      <c r="K76" s="120"/>
      <c r="L76" s="118" t="s">
        <v>635</v>
      </c>
      <c r="M76" s="118" t="s">
        <v>636</v>
      </c>
      <c r="N76" s="118" t="s">
        <v>637</v>
      </c>
      <c r="O76" s="120"/>
      <c r="T76" s="230"/>
    </row>
    <row r="77" spans="2:20" ht="12.75" customHeight="1">
      <c r="B77" s="177"/>
      <c r="C77" s="120"/>
      <c r="D77" s="515" t="s">
        <v>628</v>
      </c>
      <c r="E77" s="516"/>
      <c r="F77" s="116"/>
      <c r="G77" s="116"/>
      <c r="H77" s="505">
        <v>11197.52</v>
      </c>
      <c r="I77" s="351">
        <v>1020</v>
      </c>
      <c r="J77" s="305">
        <f>H77+I77</f>
        <v>12217.52</v>
      </c>
      <c r="K77" s="120"/>
      <c r="L77" s="506">
        <f aca="true" t="shared" si="1" ref="L77:M84">H77</f>
        <v>11197.52</v>
      </c>
      <c r="M77" s="507">
        <f t="shared" si="1"/>
        <v>1020</v>
      </c>
      <c r="N77" s="305">
        <f aca="true" t="shared" si="2" ref="N77:N84">L77+M77</f>
        <v>12217.52</v>
      </c>
      <c r="O77" s="120"/>
      <c r="T77" s="230"/>
    </row>
    <row r="78" spans="2:20" ht="12.75" customHeight="1">
      <c r="B78" s="177"/>
      <c r="C78" s="120"/>
      <c r="D78" s="117" t="s">
        <v>629</v>
      </c>
      <c r="E78" s="115"/>
      <c r="F78" s="116"/>
      <c r="G78" s="116"/>
      <c r="H78" s="505">
        <v>5452.3</v>
      </c>
      <c r="I78" s="351">
        <v>911</v>
      </c>
      <c r="J78" s="305">
        <f aca="true" t="shared" si="3" ref="J78:J84">H78+I78</f>
        <v>6363.3</v>
      </c>
      <c r="K78" s="120"/>
      <c r="L78" s="506">
        <f t="shared" si="1"/>
        <v>5452.3</v>
      </c>
      <c r="M78" s="507">
        <f t="shared" si="1"/>
        <v>911</v>
      </c>
      <c r="N78" s="305">
        <f t="shared" si="2"/>
        <v>6363.3</v>
      </c>
      <c r="O78" s="120"/>
      <c r="T78" s="230"/>
    </row>
    <row r="79" spans="2:20" ht="12.75" customHeight="1">
      <c r="B79" s="177"/>
      <c r="C79" s="120"/>
      <c r="D79" s="117" t="s">
        <v>638</v>
      </c>
      <c r="E79" s="115"/>
      <c r="F79" s="116"/>
      <c r="G79" s="116"/>
      <c r="H79" s="505">
        <v>5452.3</v>
      </c>
      <c r="I79" s="351">
        <v>911</v>
      </c>
      <c r="J79" s="305">
        <f t="shared" si="3"/>
        <v>6363.3</v>
      </c>
      <c r="K79" s="120"/>
      <c r="L79" s="506">
        <f t="shared" si="1"/>
        <v>5452.3</v>
      </c>
      <c r="M79" s="507">
        <f t="shared" si="1"/>
        <v>911</v>
      </c>
      <c r="N79" s="305">
        <f t="shared" si="2"/>
        <v>6363.3</v>
      </c>
      <c r="O79" s="120"/>
      <c r="T79" s="230"/>
    </row>
    <row r="80" spans="2:20" ht="12.75" customHeight="1">
      <c r="B80" s="177"/>
      <c r="C80" s="120"/>
      <c r="D80" s="117" t="s">
        <v>630</v>
      </c>
      <c r="E80" s="115"/>
      <c r="F80" s="116"/>
      <c r="G80" s="116"/>
      <c r="H80" s="505">
        <v>5452.3</v>
      </c>
      <c r="I80" s="351">
        <v>912</v>
      </c>
      <c r="J80" s="305">
        <f t="shared" si="3"/>
        <v>6364.3</v>
      </c>
      <c r="K80" s="120"/>
      <c r="L80" s="506">
        <f t="shared" si="1"/>
        <v>5452.3</v>
      </c>
      <c r="M80" s="507">
        <f t="shared" si="1"/>
        <v>912</v>
      </c>
      <c r="N80" s="305">
        <f t="shared" si="2"/>
        <v>6364.3</v>
      </c>
      <c r="O80" s="120"/>
      <c r="T80" s="230"/>
    </row>
    <row r="81" spans="2:20" ht="12.75" customHeight="1">
      <c r="B81" s="177"/>
      <c r="C81" s="120"/>
      <c r="D81" s="117" t="s">
        <v>631</v>
      </c>
      <c r="E81" s="115"/>
      <c r="F81" s="116"/>
      <c r="G81" s="116"/>
      <c r="H81" s="505">
        <v>5452.3</v>
      </c>
      <c r="I81" s="351">
        <v>911</v>
      </c>
      <c r="J81" s="305">
        <f t="shared" si="3"/>
        <v>6363.3</v>
      </c>
      <c r="K81" s="120"/>
      <c r="L81" s="506">
        <f t="shared" si="1"/>
        <v>5452.3</v>
      </c>
      <c r="M81" s="507">
        <f t="shared" si="1"/>
        <v>911</v>
      </c>
      <c r="N81" s="305">
        <f t="shared" si="2"/>
        <v>6363.3</v>
      </c>
      <c r="O81" s="120"/>
      <c r="T81" s="230"/>
    </row>
    <row r="82" spans="2:20" ht="12.75" customHeight="1">
      <c r="B82" s="177"/>
      <c r="C82" s="120"/>
      <c r="D82" s="117" t="s">
        <v>644</v>
      </c>
      <c r="E82" s="115"/>
      <c r="F82" s="116"/>
      <c r="G82" s="116"/>
      <c r="H82" s="505">
        <v>5452.3</v>
      </c>
      <c r="I82" s="351">
        <v>859</v>
      </c>
      <c r="J82" s="305">
        <f t="shared" si="3"/>
        <v>6311.3</v>
      </c>
      <c r="K82" s="120"/>
      <c r="L82" s="506">
        <f t="shared" si="1"/>
        <v>5452.3</v>
      </c>
      <c r="M82" s="507">
        <f t="shared" si="1"/>
        <v>859</v>
      </c>
      <c r="N82" s="305">
        <f t="shared" si="2"/>
        <v>6311.3</v>
      </c>
      <c r="O82" s="120"/>
      <c r="T82" s="230"/>
    </row>
    <row r="83" spans="2:20" ht="12.75" customHeight="1">
      <c r="B83" s="177"/>
      <c r="C83" s="120"/>
      <c r="D83" s="117" t="s">
        <v>632</v>
      </c>
      <c r="E83" s="115"/>
      <c r="F83" s="116"/>
      <c r="G83" s="116"/>
      <c r="H83" s="505">
        <v>11197.52</v>
      </c>
      <c r="I83" s="351">
        <v>911</v>
      </c>
      <c r="J83" s="305">
        <f t="shared" si="3"/>
        <v>12108.52</v>
      </c>
      <c r="K83" s="120"/>
      <c r="L83" s="506">
        <f t="shared" si="1"/>
        <v>11197.52</v>
      </c>
      <c r="M83" s="507">
        <f t="shared" si="1"/>
        <v>911</v>
      </c>
      <c r="N83" s="305">
        <f t="shared" si="2"/>
        <v>12108.52</v>
      </c>
      <c r="O83" s="120"/>
      <c r="T83" s="230"/>
    </row>
    <row r="84" spans="2:20" ht="12.75" customHeight="1">
      <c r="B84" s="177"/>
      <c r="C84" s="120"/>
      <c r="D84" s="117" t="s">
        <v>633</v>
      </c>
      <c r="E84" s="115"/>
      <c r="F84" s="116"/>
      <c r="G84" s="116"/>
      <c r="H84" s="505">
        <v>5452.3</v>
      </c>
      <c r="I84" s="351">
        <v>911</v>
      </c>
      <c r="J84" s="305">
        <f t="shared" si="3"/>
        <v>6363.3</v>
      </c>
      <c r="K84" s="120"/>
      <c r="L84" s="506">
        <f t="shared" si="1"/>
        <v>5452.3</v>
      </c>
      <c r="M84" s="507">
        <f t="shared" si="1"/>
        <v>911</v>
      </c>
      <c r="N84" s="305">
        <f t="shared" si="2"/>
        <v>6363.3</v>
      </c>
      <c r="O84" s="120"/>
      <c r="T84" s="230"/>
    </row>
    <row r="85" spans="2:20" ht="12.75" customHeight="1">
      <c r="B85" s="177"/>
      <c r="C85" s="120"/>
      <c r="D85" s="117"/>
      <c r="E85" s="115"/>
      <c r="F85" s="116"/>
      <c r="G85" s="116"/>
      <c r="H85" s="116"/>
      <c r="I85" s="116"/>
      <c r="J85" s="116"/>
      <c r="K85" s="116"/>
      <c r="L85" s="120"/>
      <c r="M85" s="120"/>
      <c r="N85" s="120"/>
      <c r="O85" s="120"/>
      <c r="T85" s="230"/>
    </row>
    <row r="86" spans="2:20" ht="12.75" customHeight="1">
      <c r="B86" s="177"/>
      <c r="D86" s="108"/>
      <c r="E86" s="109"/>
      <c r="F86" s="110"/>
      <c r="G86" s="110"/>
      <c r="H86" s="110"/>
      <c r="I86" s="110"/>
      <c r="J86" s="110"/>
      <c r="T86" s="230"/>
    </row>
    <row r="87" spans="2:20" ht="12.75" customHeight="1" thickBot="1">
      <c r="B87" s="180"/>
      <c r="C87" s="181"/>
      <c r="D87" s="316"/>
      <c r="E87" s="317"/>
      <c r="F87" s="318"/>
      <c r="G87" s="318"/>
      <c r="H87" s="318"/>
      <c r="I87" s="318"/>
      <c r="J87" s="318"/>
      <c r="K87" s="181"/>
      <c r="L87" s="181"/>
      <c r="M87" s="181"/>
      <c r="N87" s="181"/>
      <c r="O87" s="181"/>
      <c r="P87" s="181"/>
      <c r="Q87" s="181"/>
      <c r="R87" s="181"/>
      <c r="S87" s="181"/>
      <c r="T87" s="478"/>
    </row>
    <row r="88" spans="2:20" ht="12.75" customHeight="1">
      <c r="B88" s="174"/>
      <c r="C88" s="175"/>
      <c r="D88" s="489"/>
      <c r="E88" s="490"/>
      <c r="F88" s="491"/>
      <c r="G88" s="491"/>
      <c r="H88" s="491"/>
      <c r="I88" s="491"/>
      <c r="J88" s="491"/>
      <c r="K88" s="175"/>
      <c r="L88" s="175"/>
      <c r="M88" s="175"/>
      <c r="N88" s="175"/>
      <c r="O88" s="175"/>
      <c r="P88" s="175"/>
      <c r="Q88" s="175"/>
      <c r="R88" s="175"/>
      <c r="S88" s="175"/>
      <c r="T88" s="477"/>
    </row>
    <row r="89" spans="2:20" ht="12.75" customHeight="1">
      <c r="B89" s="177"/>
      <c r="D89" s="108"/>
      <c r="E89" s="109"/>
      <c r="F89" s="110"/>
      <c r="G89" s="110"/>
      <c r="H89" s="110"/>
      <c r="I89" s="110"/>
      <c r="J89" s="110"/>
      <c r="T89" s="230"/>
    </row>
    <row r="90" spans="2:40" ht="12.75" customHeight="1">
      <c r="B90" s="179"/>
      <c r="C90" s="120"/>
      <c r="D90" s="117"/>
      <c r="E90" s="115"/>
      <c r="F90" s="124"/>
      <c r="G90" s="118"/>
      <c r="H90" s="118"/>
      <c r="I90" s="118"/>
      <c r="J90" s="118"/>
      <c r="K90" s="120"/>
      <c r="L90" s="120"/>
      <c r="M90" s="120"/>
      <c r="N90" s="120"/>
      <c r="O90" s="120"/>
      <c r="P90" s="120"/>
      <c r="Q90" s="120"/>
      <c r="R90" s="120"/>
      <c r="S90" s="120"/>
      <c r="T90" s="230"/>
      <c r="AH90" s="110"/>
      <c r="AI90" s="110"/>
      <c r="AJ90" s="110"/>
      <c r="AM90" s="111"/>
      <c r="AN90" s="111"/>
    </row>
    <row r="91" spans="2:40" ht="12.75" customHeight="1">
      <c r="B91" s="179"/>
      <c r="C91" s="120"/>
      <c r="D91" s="114" t="s">
        <v>86</v>
      </c>
      <c r="E91" s="120"/>
      <c r="F91" s="120"/>
      <c r="G91" s="120"/>
      <c r="H91" s="120"/>
      <c r="I91" s="120"/>
      <c r="J91" s="120"/>
      <c r="K91" s="120"/>
      <c r="L91" s="120"/>
      <c r="M91" s="120"/>
      <c r="N91" s="120"/>
      <c r="O91" s="120" t="s">
        <v>93</v>
      </c>
      <c r="P91" s="122" t="s">
        <v>91</v>
      </c>
      <c r="Q91" s="120"/>
      <c r="R91" s="120"/>
      <c r="S91" s="120"/>
      <c r="T91" s="230"/>
      <c r="AH91" s="110"/>
      <c r="AI91" s="110"/>
      <c r="AJ91" s="110"/>
      <c r="AM91" s="111"/>
      <c r="AN91" s="111"/>
    </row>
    <row r="92" spans="2:40" ht="12.75" customHeight="1">
      <c r="B92" s="179"/>
      <c r="C92" s="120"/>
      <c r="D92" s="114"/>
      <c r="E92" s="120"/>
      <c r="F92" s="125"/>
      <c r="G92" s="126"/>
      <c r="H92" s="120"/>
      <c r="I92" s="120"/>
      <c r="J92" s="120"/>
      <c r="K92" s="120"/>
      <c r="L92" s="120"/>
      <c r="M92" s="120"/>
      <c r="N92" s="120"/>
      <c r="O92" s="119" t="s">
        <v>90</v>
      </c>
      <c r="P92" s="119" t="s">
        <v>92</v>
      </c>
      <c r="Q92" s="120"/>
      <c r="R92" s="120"/>
      <c r="S92" s="120"/>
      <c r="T92" s="230"/>
      <c r="AH92" s="110"/>
      <c r="AI92" s="110"/>
      <c r="AJ92" s="110"/>
      <c r="AM92" s="111"/>
      <c r="AN92" s="111"/>
    </row>
    <row r="93" spans="2:40" ht="12.75" customHeight="1">
      <c r="B93" s="179"/>
      <c r="C93" s="120"/>
      <c r="D93" s="114"/>
      <c r="E93" s="120"/>
      <c r="F93" s="237"/>
      <c r="G93" s="126"/>
      <c r="H93" s="120"/>
      <c r="I93" s="120"/>
      <c r="J93" s="120"/>
      <c r="K93" s="120"/>
      <c r="L93" s="120"/>
      <c r="M93" s="120"/>
      <c r="N93" s="120"/>
      <c r="O93" s="121">
        <v>0</v>
      </c>
      <c r="P93" s="121">
        <v>0</v>
      </c>
      <c r="Q93" s="132"/>
      <c r="R93" s="120"/>
      <c r="S93" s="120"/>
      <c r="T93" s="492"/>
      <c r="AH93" s="110"/>
      <c r="AI93" s="110"/>
      <c r="AJ93" s="110"/>
      <c r="AM93" s="111"/>
      <c r="AN93" s="111"/>
    </row>
    <row r="94" spans="2:40" ht="12.75" customHeight="1">
      <c r="B94" s="179"/>
      <c r="C94" s="120"/>
      <c r="D94" s="127"/>
      <c r="E94" s="120"/>
      <c r="F94" s="120"/>
      <c r="G94" s="120"/>
      <c r="H94" s="120"/>
      <c r="I94" s="517">
        <f>G13</f>
        <v>2007</v>
      </c>
      <c r="J94" s="518"/>
      <c r="K94" s="120"/>
      <c r="L94" s="517">
        <f>H13</f>
        <v>2008</v>
      </c>
      <c r="M94" s="517"/>
      <c r="N94" s="120"/>
      <c r="O94" s="121">
        <v>2</v>
      </c>
      <c r="P94" s="121">
        <v>375</v>
      </c>
      <c r="Q94" s="120"/>
      <c r="R94" s="120"/>
      <c r="S94" s="120"/>
      <c r="T94" s="230"/>
      <c r="AH94" s="110"/>
      <c r="AI94" s="110"/>
      <c r="AJ94" s="110"/>
      <c r="AM94" s="111"/>
      <c r="AN94" s="111"/>
    </row>
    <row r="95" spans="2:40" ht="12.75" customHeight="1">
      <c r="B95" s="179"/>
      <c r="C95" s="120"/>
      <c r="D95" s="114" t="s">
        <v>36</v>
      </c>
      <c r="E95" s="120"/>
      <c r="F95" s="120"/>
      <c r="G95" s="128"/>
      <c r="H95" s="128"/>
      <c r="I95" s="129" t="s">
        <v>65</v>
      </c>
      <c r="J95" s="129" t="s">
        <v>64</v>
      </c>
      <c r="K95" s="120"/>
      <c r="L95" s="129" t="s">
        <v>65</v>
      </c>
      <c r="M95" s="129" t="s">
        <v>64</v>
      </c>
      <c r="N95" s="120"/>
      <c r="O95" s="121">
        <v>3</v>
      </c>
      <c r="P95" s="121">
        <v>495</v>
      </c>
      <c r="Q95" s="120"/>
      <c r="R95" s="120"/>
      <c r="S95" s="120"/>
      <c r="T95" s="230"/>
      <c r="AH95" s="110"/>
      <c r="AI95" s="110"/>
      <c r="AJ95" s="110"/>
      <c r="AM95" s="111"/>
      <c r="AN95" s="111"/>
    </row>
    <row r="96" spans="2:40" ht="12.75" customHeight="1">
      <c r="B96" s="179"/>
      <c r="C96" s="120"/>
      <c r="D96" s="117" t="s">
        <v>38</v>
      </c>
      <c r="E96" s="120" t="s">
        <v>39</v>
      </c>
      <c r="F96" s="120"/>
      <c r="G96" s="120"/>
      <c r="H96" s="120"/>
      <c r="I96" s="493">
        <v>1235.74</v>
      </c>
      <c r="J96" s="493">
        <v>13.01</v>
      </c>
      <c r="K96" s="361"/>
      <c r="L96" s="493">
        <v>1255.51</v>
      </c>
      <c r="M96" s="493">
        <v>13.22</v>
      </c>
      <c r="N96" s="120"/>
      <c r="O96" s="121">
        <v>4</v>
      </c>
      <c r="P96" s="121">
        <v>650</v>
      </c>
      <c r="Q96" s="133"/>
      <c r="R96" s="119"/>
      <c r="S96" s="120"/>
      <c r="T96" s="230"/>
      <c r="AH96" s="110"/>
      <c r="AI96" s="110"/>
      <c r="AJ96" s="110"/>
      <c r="AM96" s="111"/>
      <c r="AN96" s="111"/>
    </row>
    <row r="97" spans="2:40" ht="12.75" customHeight="1">
      <c r="B97" s="179"/>
      <c r="C97" s="120"/>
      <c r="D97" s="117"/>
      <c r="E97" s="120" t="s">
        <v>40</v>
      </c>
      <c r="F97" s="120"/>
      <c r="G97" s="120"/>
      <c r="H97" s="120"/>
      <c r="I97" s="493">
        <v>41.63</v>
      </c>
      <c r="J97" s="493">
        <v>0.4</v>
      </c>
      <c r="K97" s="361"/>
      <c r="L97" s="493">
        <v>42.3</v>
      </c>
      <c r="M97" s="493">
        <v>0.41</v>
      </c>
      <c r="N97" s="120"/>
      <c r="O97" s="121">
        <v>5</v>
      </c>
      <c r="P97" s="121">
        <v>785</v>
      </c>
      <c r="Q97" s="122"/>
      <c r="R97" s="119"/>
      <c r="S97" s="120"/>
      <c r="T97" s="230"/>
      <c r="AH97" s="110"/>
      <c r="AI97" s="110"/>
      <c r="AJ97" s="110"/>
      <c r="AM97" s="111"/>
      <c r="AN97" s="111"/>
    </row>
    <row r="98" spans="2:40" ht="12.75" customHeight="1">
      <c r="B98" s="179"/>
      <c r="C98" s="120"/>
      <c r="D98" s="117"/>
      <c r="E98" s="120" t="s">
        <v>41</v>
      </c>
      <c r="F98" s="120"/>
      <c r="G98" s="120"/>
      <c r="H98" s="120"/>
      <c r="I98" s="493">
        <v>0</v>
      </c>
      <c r="J98" s="493">
        <v>17.34</v>
      </c>
      <c r="K98" s="361"/>
      <c r="L98" s="493">
        <v>0</v>
      </c>
      <c r="M98" s="493">
        <v>17.62</v>
      </c>
      <c r="N98" s="120"/>
      <c r="O98" s="121">
        <v>6</v>
      </c>
      <c r="P98" s="121">
        <v>875</v>
      </c>
      <c r="Q98" s="122"/>
      <c r="R98" s="119"/>
      <c r="S98" s="120"/>
      <c r="T98" s="230"/>
      <c r="AH98" s="110"/>
      <c r="AI98" s="110"/>
      <c r="AJ98" s="110"/>
      <c r="AM98" s="111"/>
      <c r="AN98" s="111"/>
    </row>
    <row r="99" spans="2:40" ht="12.75" customHeight="1">
      <c r="B99" s="179"/>
      <c r="C99" s="120"/>
      <c r="D99" s="117"/>
      <c r="E99" s="116"/>
      <c r="F99" s="128" t="s">
        <v>58</v>
      </c>
      <c r="G99" s="130"/>
      <c r="H99" s="130"/>
      <c r="I99" s="348">
        <f>SUM(I96:I98)</f>
        <v>1277.3700000000001</v>
      </c>
      <c r="J99" s="348">
        <f>SUM(J96:J98)</f>
        <v>30.75</v>
      </c>
      <c r="K99" s="120"/>
      <c r="L99" s="348">
        <f>SUM(L96:L98)</f>
        <v>1297.81</v>
      </c>
      <c r="M99" s="348">
        <f>SUM(M96:M98)</f>
        <v>31.25</v>
      </c>
      <c r="N99" s="120"/>
      <c r="O99" s="121">
        <v>7</v>
      </c>
      <c r="P99" s="121">
        <v>980</v>
      </c>
      <c r="Q99" s="122"/>
      <c r="R99" s="119"/>
      <c r="S99" s="120"/>
      <c r="T99" s="230"/>
      <c r="AH99" s="110"/>
      <c r="AI99" s="110"/>
      <c r="AJ99" s="110"/>
      <c r="AM99" s="111"/>
      <c r="AN99" s="111"/>
    </row>
    <row r="100" spans="2:40" ht="12.75" customHeight="1">
      <c r="B100" s="179"/>
      <c r="C100" s="120"/>
      <c r="D100" s="117" t="s">
        <v>42</v>
      </c>
      <c r="E100" s="120" t="s">
        <v>43</v>
      </c>
      <c r="F100" s="120"/>
      <c r="G100" s="120"/>
      <c r="H100" s="120"/>
      <c r="I100" s="493">
        <v>79.97</v>
      </c>
      <c r="J100" s="493">
        <v>1.4</v>
      </c>
      <c r="K100" s="361"/>
      <c r="L100" s="493">
        <v>81.25</v>
      </c>
      <c r="M100" s="493">
        <v>1.42</v>
      </c>
      <c r="N100" s="120"/>
      <c r="O100" s="121">
        <v>8</v>
      </c>
      <c r="P100" s="121">
        <v>1085</v>
      </c>
      <c r="Q100" s="122"/>
      <c r="R100" s="119"/>
      <c r="S100" s="120"/>
      <c r="T100" s="230"/>
      <c r="AH100" s="110"/>
      <c r="AI100" s="110"/>
      <c r="AJ100" s="110"/>
      <c r="AM100" s="111"/>
      <c r="AN100" s="111"/>
    </row>
    <row r="101" spans="2:40" ht="12.75" customHeight="1">
      <c r="B101" s="179"/>
      <c r="C101" s="120"/>
      <c r="D101" s="117"/>
      <c r="E101" s="120" t="s">
        <v>44</v>
      </c>
      <c r="F101" s="120"/>
      <c r="G101" s="120"/>
      <c r="H101" s="120"/>
      <c r="I101" s="493">
        <v>28.05</v>
      </c>
      <c r="J101" s="493">
        <v>5.82</v>
      </c>
      <c r="K101" s="361"/>
      <c r="L101" s="493">
        <v>28.5</v>
      </c>
      <c r="M101" s="493">
        <v>5.91</v>
      </c>
      <c r="N101" s="120"/>
      <c r="O101" s="121">
        <v>9</v>
      </c>
      <c r="P101" s="121">
        <v>1190</v>
      </c>
      <c r="Q101" s="120"/>
      <c r="R101" s="119"/>
      <c r="S101" s="120"/>
      <c r="T101" s="230"/>
      <c r="AH101" s="110"/>
      <c r="AI101" s="110"/>
      <c r="AJ101" s="110"/>
      <c r="AM101" s="111"/>
      <c r="AN101" s="111"/>
    </row>
    <row r="102" spans="2:40" ht="12.75" customHeight="1">
      <c r="B102" s="179"/>
      <c r="C102" s="120"/>
      <c r="D102" s="117"/>
      <c r="E102" s="120" t="s">
        <v>60</v>
      </c>
      <c r="F102" s="120"/>
      <c r="G102" s="120"/>
      <c r="H102" s="120"/>
      <c r="I102" s="493">
        <v>36.59</v>
      </c>
      <c r="J102" s="493">
        <v>0.4</v>
      </c>
      <c r="K102" s="361"/>
      <c r="L102" s="493">
        <v>37.18</v>
      </c>
      <c r="M102" s="493">
        <v>0.41</v>
      </c>
      <c r="N102" s="120"/>
      <c r="O102" s="121">
        <v>10</v>
      </c>
      <c r="P102" s="121">
        <v>1295</v>
      </c>
      <c r="Q102" s="120"/>
      <c r="R102" s="120"/>
      <c r="S102" s="120"/>
      <c r="T102" s="230"/>
      <c r="AH102" s="110"/>
      <c r="AI102" s="110"/>
      <c r="AJ102" s="110"/>
      <c r="AM102" s="111"/>
      <c r="AN102" s="111"/>
    </row>
    <row r="103" spans="2:40" ht="12.75" customHeight="1">
      <c r="B103" s="179"/>
      <c r="C103" s="120"/>
      <c r="D103" s="117"/>
      <c r="E103" s="116"/>
      <c r="F103" s="128" t="s">
        <v>58</v>
      </c>
      <c r="G103" s="130"/>
      <c r="H103" s="130"/>
      <c r="I103" s="135">
        <f>SUM(I100:I102)</f>
        <v>144.61</v>
      </c>
      <c r="J103" s="135">
        <f>SUM(J100:J102)</f>
        <v>7.620000000000001</v>
      </c>
      <c r="K103" s="120"/>
      <c r="L103" s="135">
        <f>SUM(L100:L102)</f>
        <v>146.93</v>
      </c>
      <c r="M103" s="135">
        <f>SUM(M100:M102)</f>
        <v>7.74</v>
      </c>
      <c r="N103" s="120"/>
      <c r="O103" s="121">
        <v>11</v>
      </c>
      <c r="P103" s="121">
        <v>1400</v>
      </c>
      <c r="Q103" s="120"/>
      <c r="R103" s="120"/>
      <c r="S103" s="120"/>
      <c r="T103" s="230"/>
      <c r="AH103" s="110"/>
      <c r="AI103" s="110"/>
      <c r="AJ103" s="110"/>
      <c r="AM103" s="111"/>
      <c r="AN103" s="111"/>
    </row>
    <row r="104" spans="2:40" ht="12.75" customHeight="1">
      <c r="B104" s="179"/>
      <c r="C104" s="120"/>
      <c r="D104" s="117" t="s">
        <v>61</v>
      </c>
      <c r="E104" s="120"/>
      <c r="F104" s="120"/>
      <c r="G104" s="120"/>
      <c r="H104" s="120"/>
      <c r="I104" s="350">
        <v>331.17</v>
      </c>
      <c r="J104" s="350">
        <v>1.79</v>
      </c>
      <c r="K104" s="361"/>
      <c r="L104" s="350">
        <v>336.47</v>
      </c>
      <c r="M104" s="350">
        <v>1.82</v>
      </c>
      <c r="N104" s="120"/>
      <c r="O104" s="121">
        <v>12</v>
      </c>
      <c r="P104" s="121">
        <v>1505</v>
      </c>
      <c r="Q104" s="120"/>
      <c r="R104" s="120"/>
      <c r="S104" s="120"/>
      <c r="T104" s="230"/>
      <c r="AH104" s="110"/>
      <c r="AI104" s="110"/>
      <c r="AJ104" s="110"/>
      <c r="AM104" s="111"/>
      <c r="AN104" s="111"/>
    </row>
    <row r="105" spans="2:40" ht="12.75" customHeight="1">
      <c r="B105" s="179"/>
      <c r="C105" s="120"/>
      <c r="D105" s="117"/>
      <c r="E105" s="116"/>
      <c r="F105" s="116" t="s">
        <v>62</v>
      </c>
      <c r="G105" s="120"/>
      <c r="H105" s="120"/>
      <c r="I105" s="135">
        <f>+I99+I103+I104</f>
        <v>1753.15</v>
      </c>
      <c r="J105" s="135">
        <f>+J99+J103+J104</f>
        <v>40.160000000000004</v>
      </c>
      <c r="K105" s="120"/>
      <c r="L105" s="135">
        <f>+L99+L103+L104</f>
        <v>1781.21</v>
      </c>
      <c r="M105" s="135">
        <f>+M99+M103+M104</f>
        <v>40.81</v>
      </c>
      <c r="N105" s="120"/>
      <c r="O105" s="121">
        <v>13</v>
      </c>
      <c r="P105" s="121">
        <v>1610</v>
      </c>
      <c r="Q105" s="120"/>
      <c r="R105" s="120"/>
      <c r="S105" s="120"/>
      <c r="T105" s="230"/>
      <c r="AH105" s="110"/>
      <c r="AI105" s="110"/>
      <c r="AJ105" s="110"/>
      <c r="AM105" s="111"/>
      <c r="AN105" s="111"/>
    </row>
    <row r="106" spans="2:40" ht="12.75" customHeight="1">
      <c r="B106" s="179"/>
      <c r="C106" s="120"/>
      <c r="D106" s="117"/>
      <c r="E106" s="120"/>
      <c r="F106" s="120"/>
      <c r="G106" s="120"/>
      <c r="H106" s="120"/>
      <c r="I106" s="123"/>
      <c r="J106" s="123"/>
      <c r="K106" s="120"/>
      <c r="L106" s="123"/>
      <c r="M106" s="123"/>
      <c r="N106" s="120"/>
      <c r="O106" s="121">
        <v>14</v>
      </c>
      <c r="P106" s="121">
        <v>1755</v>
      </c>
      <c r="Q106" s="120"/>
      <c r="R106" s="120"/>
      <c r="S106" s="120"/>
      <c r="T106" s="230"/>
      <c r="AH106" s="110"/>
      <c r="AI106" s="110"/>
      <c r="AJ106" s="110"/>
      <c r="AM106" s="111"/>
      <c r="AN106" s="111"/>
    </row>
    <row r="107" spans="2:40" ht="12.75" customHeight="1">
      <c r="B107" s="179"/>
      <c r="C107" s="120"/>
      <c r="D107" s="114" t="s">
        <v>47</v>
      </c>
      <c r="E107" s="120"/>
      <c r="F107" s="120"/>
      <c r="G107" s="128"/>
      <c r="H107" s="128"/>
      <c r="I107" s="349" t="s">
        <v>65</v>
      </c>
      <c r="J107" s="349" t="s">
        <v>64</v>
      </c>
      <c r="K107" s="120"/>
      <c r="L107" s="349" t="s">
        <v>65</v>
      </c>
      <c r="M107" s="349" t="s">
        <v>64</v>
      </c>
      <c r="N107" s="120"/>
      <c r="O107" s="121">
        <v>15</v>
      </c>
      <c r="P107" s="121">
        <v>1860</v>
      </c>
      <c r="Q107" s="120"/>
      <c r="R107" s="120"/>
      <c r="S107" s="120"/>
      <c r="T107" s="230"/>
      <c r="AH107" s="110"/>
      <c r="AI107" s="110"/>
      <c r="AJ107" s="110"/>
      <c r="AM107" s="111"/>
      <c r="AN107" s="111"/>
    </row>
    <row r="108" spans="2:40" ht="12.75" customHeight="1">
      <c r="B108" s="179"/>
      <c r="C108" s="120"/>
      <c r="D108" s="117" t="s">
        <v>48</v>
      </c>
      <c r="E108" s="120" t="s">
        <v>49</v>
      </c>
      <c r="F108" s="120"/>
      <c r="G108" s="120"/>
      <c r="H108" s="120"/>
      <c r="I108" s="493">
        <v>8.74</v>
      </c>
      <c r="J108" s="493">
        <v>1.24</v>
      </c>
      <c r="K108" s="361"/>
      <c r="L108" s="493">
        <v>8.88</v>
      </c>
      <c r="M108" s="493">
        <v>1.26</v>
      </c>
      <c r="N108" s="120"/>
      <c r="O108" s="121">
        <v>16</v>
      </c>
      <c r="P108" s="121">
        <v>1965</v>
      </c>
      <c r="Q108" s="120"/>
      <c r="R108" s="120"/>
      <c r="S108" s="120"/>
      <c r="T108" s="230"/>
      <c r="AH108" s="110"/>
      <c r="AI108" s="110"/>
      <c r="AJ108" s="110"/>
      <c r="AM108" s="111"/>
      <c r="AN108" s="111"/>
    </row>
    <row r="109" spans="2:40" ht="12.75" customHeight="1">
      <c r="B109" s="179"/>
      <c r="C109" s="120"/>
      <c r="D109" s="117"/>
      <c r="E109" s="120" t="s">
        <v>63</v>
      </c>
      <c r="F109" s="120"/>
      <c r="G109" s="120"/>
      <c r="H109" s="120"/>
      <c r="I109" s="493">
        <v>8.74</v>
      </c>
      <c r="J109" s="493">
        <v>0.92</v>
      </c>
      <c r="K109" s="361"/>
      <c r="L109" s="493">
        <v>8.88</v>
      </c>
      <c r="M109" s="493">
        <v>0.93</v>
      </c>
      <c r="N109" s="120"/>
      <c r="O109" s="121">
        <v>17</v>
      </c>
      <c r="P109" s="121">
        <v>2070</v>
      </c>
      <c r="Q109" s="120"/>
      <c r="R109" s="120"/>
      <c r="S109" s="120"/>
      <c r="T109" s="230"/>
      <c r="AH109" s="110"/>
      <c r="AI109" s="110"/>
      <c r="AJ109" s="110"/>
      <c r="AM109" s="111"/>
      <c r="AN109" s="111"/>
    </row>
    <row r="110" spans="2:40" ht="12.75" customHeight="1">
      <c r="B110" s="179"/>
      <c r="C110" s="120"/>
      <c r="D110" s="117"/>
      <c r="E110" s="120" t="s">
        <v>50</v>
      </c>
      <c r="F110" s="120"/>
      <c r="G110" s="120"/>
      <c r="H110" s="120"/>
      <c r="I110" s="493">
        <v>24.36</v>
      </c>
      <c r="J110" s="493">
        <v>0.13</v>
      </c>
      <c r="K110" s="361"/>
      <c r="L110" s="493">
        <v>24.75</v>
      </c>
      <c r="M110" s="493">
        <v>0.13</v>
      </c>
      <c r="N110" s="120"/>
      <c r="O110" s="121">
        <v>18</v>
      </c>
      <c r="P110" s="121">
        <v>2175</v>
      </c>
      <c r="Q110" s="120"/>
      <c r="R110" s="120"/>
      <c r="S110" s="120"/>
      <c r="T110" s="230"/>
      <c r="AH110" s="110"/>
      <c r="AI110" s="110"/>
      <c r="AJ110" s="110"/>
      <c r="AM110" s="111"/>
      <c r="AN110" s="111"/>
    </row>
    <row r="111" spans="2:40" ht="12.75" customHeight="1">
      <c r="B111" s="179"/>
      <c r="C111" s="120"/>
      <c r="D111" s="117"/>
      <c r="E111" s="120" t="s">
        <v>51</v>
      </c>
      <c r="F111" s="120"/>
      <c r="G111" s="120"/>
      <c r="H111" s="120"/>
      <c r="I111" s="493">
        <v>89.91</v>
      </c>
      <c r="J111" s="493">
        <v>3.76</v>
      </c>
      <c r="K111" s="361"/>
      <c r="L111" s="493">
        <v>91.35</v>
      </c>
      <c r="M111" s="493">
        <v>3.82</v>
      </c>
      <c r="N111" s="120"/>
      <c r="O111" s="121">
        <v>19</v>
      </c>
      <c r="P111" s="121">
        <v>2280</v>
      </c>
      <c r="Q111" s="120"/>
      <c r="R111" s="120"/>
      <c r="S111" s="120"/>
      <c r="T111" s="230"/>
      <c r="AH111" s="110"/>
      <c r="AI111" s="110"/>
      <c r="AJ111" s="110"/>
      <c r="AM111" s="111"/>
      <c r="AN111" s="111"/>
    </row>
    <row r="112" spans="2:40" ht="12.75" customHeight="1">
      <c r="B112" s="179"/>
      <c r="C112" s="120"/>
      <c r="D112" s="117"/>
      <c r="E112" s="120" t="s">
        <v>126</v>
      </c>
      <c r="F112" s="120"/>
      <c r="G112" s="120"/>
      <c r="H112" s="120"/>
      <c r="I112" s="350">
        <v>715.03</v>
      </c>
      <c r="J112" s="350">
        <v>11.86</v>
      </c>
      <c r="K112" s="361"/>
      <c r="L112" s="350">
        <v>726.47</v>
      </c>
      <c r="M112" s="350">
        <v>12.05</v>
      </c>
      <c r="N112" s="120"/>
      <c r="O112" s="121">
        <v>20</v>
      </c>
      <c r="P112" s="121">
        <v>2385</v>
      </c>
      <c r="Q112" s="120"/>
      <c r="R112" s="120"/>
      <c r="S112" s="120"/>
      <c r="T112" s="230"/>
      <c r="AH112" s="110"/>
      <c r="AI112" s="110"/>
      <c r="AJ112" s="110"/>
      <c r="AM112" s="111"/>
      <c r="AN112" s="111"/>
    </row>
    <row r="113" spans="2:40" ht="12.75" customHeight="1">
      <c r="B113" s="179"/>
      <c r="C113" s="120"/>
      <c r="D113" s="117"/>
      <c r="E113" s="120" t="s">
        <v>127</v>
      </c>
      <c r="F113" s="120"/>
      <c r="G113" s="120"/>
      <c r="H113" s="120"/>
      <c r="I113" s="350">
        <v>0</v>
      </c>
      <c r="J113" s="350">
        <v>22.2</v>
      </c>
      <c r="K113" s="361"/>
      <c r="L113" s="350">
        <v>0</v>
      </c>
      <c r="M113" s="350">
        <v>22.56</v>
      </c>
      <c r="N113" s="120"/>
      <c r="O113" s="121">
        <v>21</v>
      </c>
      <c r="P113" s="121">
        <v>2490</v>
      </c>
      <c r="Q113" s="120"/>
      <c r="R113" s="120"/>
      <c r="S113" s="120"/>
      <c r="T113" s="230"/>
      <c r="AH113" s="110"/>
      <c r="AI113" s="110"/>
      <c r="AJ113" s="110"/>
      <c r="AM113" s="111"/>
      <c r="AN113" s="111"/>
    </row>
    <row r="114" spans="2:40" ht="12.75" customHeight="1">
      <c r="B114" s="179"/>
      <c r="C114" s="120"/>
      <c r="D114" s="117"/>
      <c r="E114" s="120" t="s">
        <v>52</v>
      </c>
      <c r="F114" s="120"/>
      <c r="G114" s="120"/>
      <c r="H114" s="120"/>
      <c r="I114" s="350">
        <v>105.02</v>
      </c>
      <c r="J114" s="350">
        <v>0.21</v>
      </c>
      <c r="K114" s="361"/>
      <c r="L114" s="350">
        <v>106.7</v>
      </c>
      <c r="M114" s="350">
        <v>0.21</v>
      </c>
      <c r="N114" s="120"/>
      <c r="O114" s="121">
        <v>22</v>
      </c>
      <c r="P114" s="121">
        <v>2595</v>
      </c>
      <c r="Q114" s="120"/>
      <c r="R114" s="120"/>
      <c r="S114" s="120"/>
      <c r="T114" s="230"/>
      <c r="AH114" s="110"/>
      <c r="AI114" s="110"/>
      <c r="AJ114" s="110"/>
      <c r="AM114" s="111"/>
      <c r="AN114" s="111"/>
    </row>
    <row r="115" spans="2:40" ht="12.75" customHeight="1">
      <c r="B115" s="179"/>
      <c r="C115" s="120"/>
      <c r="D115" s="117"/>
      <c r="E115" s="120" t="s">
        <v>122</v>
      </c>
      <c r="F115" s="120"/>
      <c r="G115" s="120"/>
      <c r="H115" s="120"/>
      <c r="I115" s="493">
        <v>1588.9</v>
      </c>
      <c r="J115" s="493">
        <v>40.54</v>
      </c>
      <c r="K115" s="361"/>
      <c r="L115" s="493">
        <v>1614.33</v>
      </c>
      <c r="M115" s="493">
        <v>41.19</v>
      </c>
      <c r="N115" s="120"/>
      <c r="O115" s="121">
        <v>23</v>
      </c>
      <c r="P115" s="121">
        <v>2700</v>
      </c>
      <c r="Q115" s="120"/>
      <c r="R115" s="120"/>
      <c r="S115" s="120"/>
      <c r="T115" s="230"/>
      <c r="AH115" s="110"/>
      <c r="AI115" s="110"/>
      <c r="AJ115" s="110"/>
      <c r="AM115" s="111"/>
      <c r="AN115" s="111"/>
    </row>
    <row r="116" spans="2:40" ht="12.75" customHeight="1">
      <c r="B116" s="179"/>
      <c r="C116" s="120"/>
      <c r="D116" s="117"/>
      <c r="E116" s="120" t="s">
        <v>124</v>
      </c>
      <c r="F116" s="117"/>
      <c r="G116" s="117"/>
      <c r="H116" s="117"/>
      <c r="I116" s="493">
        <v>1654.81</v>
      </c>
      <c r="J116" s="493">
        <v>54.02</v>
      </c>
      <c r="K116" s="361"/>
      <c r="L116" s="493">
        <v>1681.3</v>
      </c>
      <c r="M116" s="493">
        <v>54.87</v>
      </c>
      <c r="N116" s="120"/>
      <c r="O116" s="121">
        <v>24</v>
      </c>
      <c r="P116" s="121">
        <v>2805</v>
      </c>
      <c r="Q116" s="120"/>
      <c r="R116" s="120"/>
      <c r="S116" s="120"/>
      <c r="T116" s="230"/>
      <c r="AH116" s="110"/>
      <c r="AI116" s="110"/>
      <c r="AJ116" s="110"/>
      <c r="AM116" s="111"/>
      <c r="AN116" s="111"/>
    </row>
    <row r="117" spans="2:40" ht="12.75" customHeight="1">
      <c r="B117" s="179"/>
      <c r="C117" s="120"/>
      <c r="D117" s="117"/>
      <c r="E117" s="120" t="s">
        <v>123</v>
      </c>
      <c r="F117" s="117"/>
      <c r="G117" s="117"/>
      <c r="H117" s="117"/>
      <c r="I117" s="493">
        <v>1613.17</v>
      </c>
      <c r="J117" s="493">
        <v>81.51</v>
      </c>
      <c r="K117" s="361"/>
      <c r="L117" s="493">
        <v>1638.99</v>
      </c>
      <c r="M117" s="493">
        <v>82.81</v>
      </c>
      <c r="N117" s="120"/>
      <c r="O117" s="121">
        <v>25</v>
      </c>
      <c r="P117" s="121">
        <v>2910</v>
      </c>
      <c r="Q117" s="120"/>
      <c r="R117" s="120"/>
      <c r="S117" s="120"/>
      <c r="T117" s="230"/>
      <c r="AH117" s="110"/>
      <c r="AI117" s="110"/>
      <c r="AJ117" s="110"/>
      <c r="AM117" s="111"/>
      <c r="AN117" s="111"/>
    </row>
    <row r="118" spans="2:40" ht="12.75" customHeight="1">
      <c r="B118" s="179"/>
      <c r="C118" s="120"/>
      <c r="D118" s="117"/>
      <c r="E118" s="120" t="s">
        <v>53</v>
      </c>
      <c r="F118" s="120"/>
      <c r="G118" s="120"/>
      <c r="H118" s="120"/>
      <c r="I118" s="350">
        <v>796.53</v>
      </c>
      <c r="J118" s="350">
        <v>13.95</v>
      </c>
      <c r="K118" s="361"/>
      <c r="L118" s="350">
        <v>809.27</v>
      </c>
      <c r="M118" s="350">
        <v>14.17</v>
      </c>
      <c r="N118" s="120"/>
      <c r="O118" s="121">
        <v>26</v>
      </c>
      <c r="P118" s="121">
        <v>3015</v>
      </c>
      <c r="Q118" s="120"/>
      <c r="R118" s="120"/>
      <c r="S118" s="120"/>
      <c r="T118" s="230"/>
      <c r="AH118" s="110"/>
      <c r="AI118" s="110"/>
      <c r="AJ118" s="110"/>
      <c r="AM118" s="111"/>
      <c r="AN118" s="111"/>
    </row>
    <row r="119" spans="2:40" ht="12.75" customHeight="1">
      <c r="B119" s="179"/>
      <c r="C119" s="120"/>
      <c r="D119" s="117" t="s">
        <v>37</v>
      </c>
      <c r="E119" s="116"/>
      <c r="F119" s="128" t="s">
        <v>58</v>
      </c>
      <c r="G119" s="130"/>
      <c r="H119" s="130"/>
      <c r="I119" s="135">
        <f>SUM(I108:I118)</f>
        <v>6605.21</v>
      </c>
      <c r="J119" s="135">
        <f>SUM(J108:J118)</f>
        <v>230.33999999999997</v>
      </c>
      <c r="K119" s="120"/>
      <c r="L119" s="135">
        <f>SUM(L108:L118)</f>
        <v>6710.92</v>
      </c>
      <c r="M119" s="135">
        <f>SUM(M108:M118)</f>
        <v>234</v>
      </c>
      <c r="N119" s="120"/>
      <c r="O119" s="121">
        <v>27</v>
      </c>
      <c r="P119" s="121">
        <v>3120</v>
      </c>
      <c r="Q119" s="120"/>
      <c r="R119" s="120"/>
      <c r="S119" s="120"/>
      <c r="T119" s="230"/>
      <c r="AH119" s="110"/>
      <c r="AI119" s="110"/>
      <c r="AJ119" s="110"/>
      <c r="AM119" s="111"/>
      <c r="AN119" s="111"/>
    </row>
    <row r="120" spans="2:40" ht="12.75" customHeight="1">
      <c r="B120" s="179"/>
      <c r="C120" s="120"/>
      <c r="D120" s="117" t="s">
        <v>54</v>
      </c>
      <c r="E120" s="120"/>
      <c r="F120" s="120"/>
      <c r="G120" s="120"/>
      <c r="H120" s="120"/>
      <c r="I120" s="123"/>
      <c r="J120" s="123"/>
      <c r="K120" s="120"/>
      <c r="L120" s="123"/>
      <c r="M120" s="123"/>
      <c r="N120" s="120"/>
      <c r="O120" s="121">
        <v>28</v>
      </c>
      <c r="P120" s="121">
        <v>3225</v>
      </c>
      <c r="Q120" s="120"/>
      <c r="R120" s="120"/>
      <c r="S120" s="120"/>
      <c r="T120" s="230"/>
      <c r="AH120" s="110"/>
      <c r="AI120" s="110"/>
      <c r="AJ120" s="110"/>
      <c r="AM120" s="111"/>
      <c r="AN120" s="111"/>
    </row>
    <row r="121" spans="2:40" ht="12.75" customHeight="1">
      <c r="B121" s="179"/>
      <c r="C121" s="120"/>
      <c r="D121" s="117"/>
      <c r="E121" s="120" t="s">
        <v>55</v>
      </c>
      <c r="F121" s="120"/>
      <c r="G121" s="120"/>
      <c r="H121" s="120"/>
      <c r="I121" s="493">
        <v>2660.66</v>
      </c>
      <c r="J121" s="493">
        <v>15.55</v>
      </c>
      <c r="K121" s="361"/>
      <c r="L121" s="493">
        <v>2703.24</v>
      </c>
      <c r="M121" s="493">
        <v>15.8</v>
      </c>
      <c r="N121" s="120"/>
      <c r="O121" s="121">
        <v>29</v>
      </c>
      <c r="P121" s="121">
        <v>3330</v>
      </c>
      <c r="Q121" s="120"/>
      <c r="R121" s="120"/>
      <c r="S121" s="120"/>
      <c r="T121" s="230"/>
      <c r="AH121" s="110"/>
      <c r="AI121" s="110"/>
      <c r="AJ121" s="110"/>
      <c r="AM121" s="111"/>
      <c r="AN121" s="111"/>
    </row>
    <row r="122" spans="2:40" ht="12.75" customHeight="1">
      <c r="B122" s="179"/>
      <c r="C122" s="120"/>
      <c r="D122" s="117"/>
      <c r="E122" s="120" t="s">
        <v>56</v>
      </c>
      <c r="F122" s="120"/>
      <c r="G122" s="120"/>
      <c r="H122" s="120"/>
      <c r="I122" s="493">
        <v>462.52</v>
      </c>
      <c r="J122" s="493">
        <v>3.21</v>
      </c>
      <c r="K122" s="361"/>
      <c r="L122" s="493">
        <v>469.92</v>
      </c>
      <c r="M122" s="493">
        <v>3.26</v>
      </c>
      <c r="N122" s="120"/>
      <c r="O122" s="121">
        <v>30</v>
      </c>
      <c r="P122" s="121">
        <v>3435</v>
      </c>
      <c r="Q122" s="120"/>
      <c r="R122" s="120"/>
      <c r="S122" s="120"/>
      <c r="T122" s="230"/>
      <c r="AH122" s="110"/>
      <c r="AI122" s="110"/>
      <c r="AJ122" s="110"/>
      <c r="AM122" s="111"/>
      <c r="AN122" s="111"/>
    </row>
    <row r="123" spans="2:40" ht="12.75" customHeight="1">
      <c r="B123" s="179"/>
      <c r="C123" s="120"/>
      <c r="D123" s="117"/>
      <c r="E123" s="120" t="s">
        <v>57</v>
      </c>
      <c r="F123" s="120"/>
      <c r="G123" s="120"/>
      <c r="H123" s="120"/>
      <c r="I123" s="493">
        <v>1722.68</v>
      </c>
      <c r="J123" s="493">
        <v>18.57</v>
      </c>
      <c r="K123" s="361"/>
      <c r="L123" s="493">
        <v>1750.24</v>
      </c>
      <c r="M123" s="493">
        <v>18.87</v>
      </c>
      <c r="N123" s="120"/>
      <c r="O123" s="121">
        <v>31</v>
      </c>
      <c r="P123" s="121">
        <v>3540</v>
      </c>
      <c r="Q123" s="120"/>
      <c r="R123" s="120"/>
      <c r="S123" s="120"/>
      <c r="T123" s="230"/>
      <c r="AH123" s="110"/>
      <c r="AI123" s="110"/>
      <c r="AJ123" s="110"/>
      <c r="AM123" s="111"/>
      <c r="AN123" s="111"/>
    </row>
    <row r="124" spans="2:40" ht="12.75" customHeight="1">
      <c r="B124" s="179"/>
      <c r="C124" s="120"/>
      <c r="D124" s="117" t="s">
        <v>37</v>
      </c>
      <c r="E124" s="116"/>
      <c r="F124" s="128" t="s">
        <v>58</v>
      </c>
      <c r="G124" s="130"/>
      <c r="H124" s="130"/>
      <c r="I124" s="135">
        <f>SUM(I121:I123)</f>
        <v>4845.86</v>
      </c>
      <c r="J124" s="135">
        <f>SUM(J121:J123)</f>
        <v>37.33</v>
      </c>
      <c r="K124" s="120"/>
      <c r="L124" s="135">
        <f>SUM(L121:L123)</f>
        <v>4923.4</v>
      </c>
      <c r="M124" s="135">
        <f>SUM(M121:M123)</f>
        <v>37.93000000000001</v>
      </c>
      <c r="N124" s="120"/>
      <c r="O124" s="121">
        <v>32</v>
      </c>
      <c r="P124" s="121">
        <v>3645</v>
      </c>
      <c r="Q124" s="120"/>
      <c r="R124" s="120"/>
      <c r="S124" s="120"/>
      <c r="T124" s="230"/>
      <c r="AH124" s="110"/>
      <c r="AI124" s="110"/>
      <c r="AJ124" s="110"/>
      <c r="AM124" s="111"/>
      <c r="AN124" s="111"/>
    </row>
    <row r="125" spans="2:40" ht="12.75" customHeight="1">
      <c r="B125" s="179"/>
      <c r="C125" s="120"/>
      <c r="D125" s="114"/>
      <c r="E125" s="116"/>
      <c r="F125" s="116" t="s">
        <v>62</v>
      </c>
      <c r="G125" s="120"/>
      <c r="H125" s="120"/>
      <c r="I125" s="135">
        <f>+I119+I124</f>
        <v>11451.07</v>
      </c>
      <c r="J125" s="135">
        <f>+J119+J124</f>
        <v>267.66999999999996</v>
      </c>
      <c r="K125" s="120"/>
      <c r="L125" s="135">
        <f>+L119+L124</f>
        <v>11634.32</v>
      </c>
      <c r="M125" s="135">
        <f>+M119+M124</f>
        <v>271.93</v>
      </c>
      <c r="N125" s="120"/>
      <c r="O125" s="121">
        <v>33</v>
      </c>
      <c r="P125" s="121">
        <v>3750</v>
      </c>
      <c r="Q125" s="120"/>
      <c r="R125" s="120"/>
      <c r="S125" s="120"/>
      <c r="T125" s="230"/>
      <c r="AH125" s="110"/>
      <c r="AI125" s="110"/>
      <c r="AJ125" s="110"/>
      <c r="AM125" s="111"/>
      <c r="AN125" s="111"/>
    </row>
    <row r="126" spans="2:40" ht="12.75" customHeight="1">
      <c r="B126" s="179"/>
      <c r="C126" s="120"/>
      <c r="D126" s="117"/>
      <c r="E126" s="120"/>
      <c r="F126" s="120"/>
      <c r="G126" s="120"/>
      <c r="H126" s="120"/>
      <c r="I126" s="123"/>
      <c r="J126" s="123"/>
      <c r="K126" s="120"/>
      <c r="L126" s="123"/>
      <c r="M126" s="123"/>
      <c r="N126" s="120"/>
      <c r="O126" s="121">
        <v>34</v>
      </c>
      <c r="P126" s="121">
        <v>3855</v>
      </c>
      <c r="Q126" s="120"/>
      <c r="R126" s="120"/>
      <c r="S126" s="120"/>
      <c r="T126" s="230"/>
      <c r="AH126" s="110"/>
      <c r="AI126" s="110"/>
      <c r="AJ126" s="110"/>
      <c r="AM126" s="111"/>
      <c r="AN126" s="111"/>
    </row>
    <row r="127" spans="2:40" ht="12.75" customHeight="1">
      <c r="B127" s="179"/>
      <c r="C127" s="120"/>
      <c r="D127" s="114" t="s">
        <v>71</v>
      </c>
      <c r="E127" s="116"/>
      <c r="F127" s="116"/>
      <c r="G127" s="116"/>
      <c r="H127" s="116"/>
      <c r="I127" s="131"/>
      <c r="J127" s="131"/>
      <c r="K127" s="120"/>
      <c r="L127" s="131"/>
      <c r="M127" s="131"/>
      <c r="N127" s="120"/>
      <c r="O127" s="121">
        <v>35</v>
      </c>
      <c r="P127" s="121">
        <v>3960</v>
      </c>
      <c r="Q127" s="120"/>
      <c r="R127" s="120"/>
      <c r="S127" s="120"/>
      <c r="T127" s="230"/>
      <c r="AH127" s="110"/>
      <c r="AI127" s="110"/>
      <c r="AJ127" s="110"/>
      <c r="AM127" s="111"/>
      <c r="AN127" s="111"/>
    </row>
    <row r="128" spans="2:40" ht="12.75" customHeight="1">
      <c r="B128" s="179"/>
      <c r="C128" s="120"/>
      <c r="D128" s="117" t="s">
        <v>72</v>
      </c>
      <c r="E128" s="120"/>
      <c r="F128" s="120"/>
      <c r="G128" s="120"/>
      <c r="H128" s="120"/>
      <c r="I128" s="350">
        <v>98.68</v>
      </c>
      <c r="J128" s="350">
        <v>17.67</v>
      </c>
      <c r="K128" s="361"/>
      <c r="L128" s="350">
        <v>100.26</v>
      </c>
      <c r="M128" s="350">
        <v>17.95</v>
      </c>
      <c r="N128" s="120"/>
      <c r="O128" s="121">
        <f>+O127+1</f>
        <v>36</v>
      </c>
      <c r="P128" s="121">
        <f>+P127+105</f>
        <v>4065</v>
      </c>
      <c r="Q128" s="120"/>
      <c r="R128" s="120"/>
      <c r="S128" s="120"/>
      <c r="T128" s="230"/>
      <c r="AH128" s="110"/>
      <c r="AI128" s="110"/>
      <c r="AJ128" s="110"/>
      <c r="AM128" s="111"/>
      <c r="AN128" s="111"/>
    </row>
    <row r="129" spans="2:40" ht="12.75" customHeight="1">
      <c r="B129" s="179"/>
      <c r="C129" s="120"/>
      <c r="D129" s="117"/>
      <c r="E129" s="120"/>
      <c r="F129" s="120"/>
      <c r="G129" s="120"/>
      <c r="H129" s="120"/>
      <c r="I129" s="508"/>
      <c r="J129" s="508"/>
      <c r="K129" s="361"/>
      <c r="L129" s="508"/>
      <c r="M129" s="508"/>
      <c r="N129" s="120"/>
      <c r="O129" s="121">
        <f>+O128+1</f>
        <v>37</v>
      </c>
      <c r="P129" s="121">
        <f>+P128+105</f>
        <v>4170</v>
      </c>
      <c r="Q129" s="120"/>
      <c r="R129" s="120"/>
      <c r="S129" s="120"/>
      <c r="T129" s="230"/>
      <c r="AH129" s="110"/>
      <c r="AI129" s="110"/>
      <c r="AJ129" s="110"/>
      <c r="AM129" s="111"/>
      <c r="AN129" s="111"/>
    </row>
    <row r="130" spans="2:40" ht="12.75" customHeight="1">
      <c r="B130" s="179"/>
      <c r="C130" s="120"/>
      <c r="D130" s="114" t="s">
        <v>59</v>
      </c>
      <c r="E130" s="120"/>
      <c r="F130" s="120"/>
      <c r="G130" s="120"/>
      <c r="H130" s="120"/>
      <c r="I130" s="508"/>
      <c r="J130" s="508"/>
      <c r="K130" s="361"/>
      <c r="L130" s="508"/>
      <c r="M130" s="508"/>
      <c r="N130" s="120"/>
      <c r="O130" s="121">
        <f>+O129+1</f>
        <v>38</v>
      </c>
      <c r="P130" s="121">
        <f>+P129+105</f>
        <v>4275</v>
      </c>
      <c r="Q130" s="120"/>
      <c r="R130" s="120"/>
      <c r="S130" s="120"/>
      <c r="T130" s="230"/>
      <c r="AH130" s="110"/>
      <c r="AI130" s="110"/>
      <c r="AJ130" s="110"/>
      <c r="AM130" s="111"/>
      <c r="AN130" s="111"/>
    </row>
    <row r="131" spans="2:40" ht="12.75" customHeight="1">
      <c r="B131" s="179"/>
      <c r="C131" s="120"/>
      <c r="D131" s="117" t="s">
        <v>89</v>
      </c>
      <c r="E131" s="120"/>
      <c r="F131" s="120"/>
      <c r="G131" s="120"/>
      <c r="H131" s="120"/>
      <c r="I131" s="350">
        <v>0</v>
      </c>
      <c r="J131" s="350">
        <v>198.57</v>
      </c>
      <c r="K131" s="361"/>
      <c r="L131" s="350">
        <v>0</v>
      </c>
      <c r="M131" s="350">
        <v>201.75</v>
      </c>
      <c r="N131" s="120"/>
      <c r="O131" s="121">
        <f>+O130+1</f>
        <v>39</v>
      </c>
      <c r="P131" s="121">
        <f>+P130+105</f>
        <v>4380</v>
      </c>
      <c r="Q131" s="120"/>
      <c r="R131" s="120"/>
      <c r="S131" s="120"/>
      <c r="T131" s="230"/>
      <c r="AH131" s="110"/>
      <c r="AI131" s="110"/>
      <c r="AJ131" s="110"/>
      <c r="AM131" s="111"/>
      <c r="AN131" s="111"/>
    </row>
    <row r="132" spans="2:40" ht="12.75" customHeight="1">
      <c r="B132" s="179"/>
      <c r="C132" s="120"/>
      <c r="D132" s="114"/>
      <c r="E132" s="120"/>
      <c r="F132" s="125"/>
      <c r="G132" s="126"/>
      <c r="H132" s="120"/>
      <c r="I132" s="120"/>
      <c r="J132" s="120"/>
      <c r="K132" s="120"/>
      <c r="L132" s="120"/>
      <c r="M132" s="120"/>
      <c r="N132" s="120"/>
      <c r="O132" s="121">
        <f>+O131+1</f>
        <v>40</v>
      </c>
      <c r="P132" s="121">
        <f>+P131+105</f>
        <v>4485</v>
      </c>
      <c r="Q132" s="120"/>
      <c r="R132" s="120"/>
      <c r="S132" s="120"/>
      <c r="T132" s="230"/>
      <c r="AH132" s="110"/>
      <c r="AI132" s="110"/>
      <c r="AJ132" s="110"/>
      <c r="AM132" s="111"/>
      <c r="AN132" s="111"/>
    </row>
    <row r="133" spans="2:40" ht="12.75" customHeight="1">
      <c r="B133" s="179"/>
      <c r="C133" s="120"/>
      <c r="D133" s="114"/>
      <c r="E133" s="120"/>
      <c r="F133" s="125"/>
      <c r="G133" s="126"/>
      <c r="H133" s="120"/>
      <c r="I133" s="120"/>
      <c r="J133" s="120"/>
      <c r="K133" s="120"/>
      <c r="L133" s="120"/>
      <c r="M133" s="120"/>
      <c r="N133" s="120"/>
      <c r="O133" s="120"/>
      <c r="P133" s="120"/>
      <c r="Q133" s="120"/>
      <c r="R133" s="120"/>
      <c r="S133" s="120"/>
      <c r="T133" s="230"/>
      <c r="AH133" s="110"/>
      <c r="AI133" s="110"/>
      <c r="AJ133" s="110"/>
      <c r="AM133" s="111"/>
      <c r="AN133" s="111"/>
    </row>
    <row r="134" spans="2:70" s="134" customFormat="1" ht="12.75" customHeight="1">
      <c r="B134" s="179"/>
      <c r="D134" s="227"/>
      <c r="F134" s="228"/>
      <c r="G134" s="229"/>
      <c r="T134" s="230"/>
      <c r="AH134" s="231"/>
      <c r="AI134" s="231"/>
      <c r="AJ134" s="231"/>
      <c r="AM134" s="232"/>
      <c r="AN134" s="232"/>
      <c r="BP134" s="233"/>
      <c r="BQ134" s="233"/>
      <c r="BR134" s="234"/>
    </row>
    <row r="135" spans="2:20" ht="12.75" customHeight="1">
      <c r="B135" s="177"/>
      <c r="T135" s="230"/>
    </row>
    <row r="136" spans="2:20" ht="12.75" customHeight="1">
      <c r="B136" s="177"/>
      <c r="C136" s="120"/>
      <c r="D136" s="122"/>
      <c r="E136" s="122"/>
      <c r="F136" s="120"/>
      <c r="G136" s="120"/>
      <c r="H136" s="120"/>
      <c r="I136" s="120"/>
      <c r="J136" s="120"/>
      <c r="K136" s="120"/>
      <c r="L136" s="120"/>
      <c r="M136" s="120"/>
      <c r="N136" s="120"/>
      <c r="O136" s="120"/>
      <c r="P136" s="120"/>
      <c r="Q136" s="120"/>
      <c r="R136" s="120"/>
      <c r="S136" s="120"/>
      <c r="T136" s="230"/>
    </row>
    <row r="137" spans="2:20" ht="12.75" customHeight="1">
      <c r="B137" s="177"/>
      <c r="C137" s="120"/>
      <c r="D137" s="122"/>
      <c r="E137" s="122"/>
      <c r="F137" s="352">
        <f>G13</f>
        <v>2007</v>
      </c>
      <c r="G137" s="120"/>
      <c r="H137" s="120"/>
      <c r="I137" s="120"/>
      <c r="J137" s="120"/>
      <c r="K137" s="120"/>
      <c r="L137" s="352">
        <f>H13</f>
        <v>2008</v>
      </c>
      <c r="M137" s="120"/>
      <c r="N137" s="120"/>
      <c r="O137" s="120"/>
      <c r="P137" s="120"/>
      <c r="Q137" s="120"/>
      <c r="R137" s="120"/>
      <c r="S137" s="120"/>
      <c r="T137" s="230"/>
    </row>
    <row r="138" spans="2:20" ht="12.75" customHeight="1">
      <c r="B138" s="177"/>
      <c r="C138" s="120"/>
      <c r="D138" s="122"/>
      <c r="E138" s="122"/>
      <c r="F138" s="120"/>
      <c r="G138" s="120"/>
      <c r="H138" s="120"/>
      <c r="I138" s="120"/>
      <c r="J138" s="120"/>
      <c r="K138" s="120"/>
      <c r="L138" s="120"/>
      <c r="M138" s="120"/>
      <c r="N138" s="120"/>
      <c r="O138" s="120"/>
      <c r="P138" s="120"/>
      <c r="Q138" s="120"/>
      <c r="R138" s="120"/>
      <c r="S138" s="120"/>
      <c r="T138" s="230"/>
    </row>
    <row r="139" spans="2:20" ht="12.75" customHeight="1">
      <c r="B139" s="177"/>
      <c r="C139" s="120"/>
      <c r="D139" s="122"/>
      <c r="E139" s="122"/>
      <c r="F139" s="120" t="s">
        <v>118</v>
      </c>
      <c r="G139" s="120" t="s">
        <v>80</v>
      </c>
      <c r="H139" s="120" t="s">
        <v>119</v>
      </c>
      <c r="I139" s="303" t="s">
        <v>120</v>
      </c>
      <c r="J139" s="120" t="s">
        <v>337</v>
      </c>
      <c r="K139" s="120"/>
      <c r="L139" s="120" t="s">
        <v>118</v>
      </c>
      <c r="M139" s="120" t="s">
        <v>80</v>
      </c>
      <c r="N139" s="120" t="s">
        <v>119</v>
      </c>
      <c r="O139" s="303" t="s">
        <v>120</v>
      </c>
      <c r="P139" s="120" t="s">
        <v>337</v>
      </c>
      <c r="Q139" s="120"/>
      <c r="R139" s="120"/>
      <c r="S139" s="120"/>
      <c r="T139" s="230"/>
    </row>
    <row r="140" spans="2:20" ht="12.75" customHeight="1">
      <c r="B140" s="177"/>
      <c r="C140" s="120"/>
      <c r="D140" s="122"/>
      <c r="E140" s="122"/>
      <c r="F140" s="120"/>
      <c r="G140" s="120"/>
      <c r="H140" s="120"/>
      <c r="I140" s="120"/>
      <c r="J140" s="303" t="s">
        <v>121</v>
      </c>
      <c r="K140" s="120"/>
      <c r="L140" s="120"/>
      <c r="M140" s="120"/>
      <c r="N140" s="120"/>
      <c r="O140" s="120"/>
      <c r="P140" s="303" t="s">
        <v>121</v>
      </c>
      <c r="Q140" s="120"/>
      <c r="R140" s="120"/>
      <c r="S140" s="120"/>
      <c r="T140" s="230"/>
    </row>
    <row r="141" spans="2:20" ht="12.75" customHeight="1">
      <c r="B141" s="177"/>
      <c r="C141" s="120"/>
      <c r="D141" s="122"/>
      <c r="E141" s="122"/>
      <c r="F141" s="120"/>
      <c r="G141" s="120"/>
      <c r="H141" s="120"/>
      <c r="I141" s="120"/>
      <c r="J141" s="120"/>
      <c r="K141" s="120"/>
      <c r="L141" s="120"/>
      <c r="M141" s="120"/>
      <c r="N141" s="120"/>
      <c r="O141" s="120"/>
      <c r="P141" s="120"/>
      <c r="Q141" s="120"/>
      <c r="R141" s="120"/>
      <c r="S141" s="120"/>
      <c r="T141" s="230"/>
    </row>
    <row r="142" spans="2:20" ht="12.75" customHeight="1">
      <c r="B142" s="177"/>
      <c r="C142" s="120"/>
      <c r="D142" s="122"/>
      <c r="E142" s="122"/>
      <c r="F142" s="121">
        <v>0</v>
      </c>
      <c r="G142" s="351">
        <v>0</v>
      </c>
      <c r="H142" s="425"/>
      <c r="I142" s="425"/>
      <c r="J142" s="425"/>
      <c r="K142" s="120"/>
      <c r="L142" s="121">
        <v>0</v>
      </c>
      <c r="M142" s="351">
        <v>0</v>
      </c>
      <c r="N142" s="425"/>
      <c r="O142" s="425"/>
      <c r="P142" s="425"/>
      <c r="Q142" s="120"/>
      <c r="R142" s="120"/>
      <c r="S142" s="120"/>
      <c r="T142" s="230"/>
    </row>
    <row r="143" spans="2:20" ht="12.75" customHeight="1">
      <c r="B143" s="177"/>
      <c r="C143" s="120"/>
      <c r="D143" s="122"/>
      <c r="E143" s="122"/>
      <c r="F143" s="438">
        <v>2</v>
      </c>
      <c r="G143" s="351">
        <v>16813</v>
      </c>
      <c r="H143" s="425"/>
      <c r="I143" s="425"/>
      <c r="J143" s="425"/>
      <c r="K143" s="120"/>
      <c r="L143" s="438">
        <v>2</v>
      </c>
      <c r="M143" s="351">
        <v>17085</v>
      </c>
      <c r="N143" s="425"/>
      <c r="O143" s="425"/>
      <c r="P143" s="425"/>
      <c r="Q143" s="120"/>
      <c r="R143" s="120"/>
      <c r="S143" s="120"/>
      <c r="T143" s="230"/>
    </row>
    <row r="144" spans="2:20" ht="12.75" customHeight="1">
      <c r="B144" s="177"/>
      <c r="C144" s="120"/>
      <c r="D144" s="122"/>
      <c r="E144" s="122"/>
      <c r="F144" s="438">
        <v>3</v>
      </c>
      <c r="G144" s="351">
        <v>21632</v>
      </c>
      <c r="H144" s="305">
        <f aca="true" t="shared" si="4" ref="H144:H176">+G144-G143</f>
        <v>4819</v>
      </c>
      <c r="I144" s="425"/>
      <c r="J144" s="425"/>
      <c r="K144" s="120"/>
      <c r="L144" s="438">
        <v>3</v>
      </c>
      <c r="M144" s="351">
        <v>21982</v>
      </c>
      <c r="N144" s="305">
        <f aca="true" t="shared" si="5" ref="N144:N176">+M144-M143</f>
        <v>4897</v>
      </c>
      <c r="O144" s="425"/>
      <c r="P144" s="425"/>
      <c r="Q144" s="120"/>
      <c r="R144" s="120"/>
      <c r="S144" s="120"/>
      <c r="T144" s="230"/>
    </row>
    <row r="145" spans="2:20" ht="12.75" customHeight="1">
      <c r="B145" s="177"/>
      <c r="C145" s="120"/>
      <c r="D145" s="122"/>
      <c r="E145" s="122"/>
      <c r="F145" s="438">
        <v>4</v>
      </c>
      <c r="G145" s="351">
        <v>27857</v>
      </c>
      <c r="H145" s="305">
        <f t="shared" si="4"/>
        <v>6225</v>
      </c>
      <c r="I145" s="425"/>
      <c r="J145" s="425"/>
      <c r="K145" s="120"/>
      <c r="L145" s="438">
        <v>4</v>
      </c>
      <c r="M145" s="351">
        <v>28308</v>
      </c>
      <c r="N145" s="305">
        <f t="shared" si="5"/>
        <v>6326</v>
      </c>
      <c r="O145" s="425"/>
      <c r="P145" s="425"/>
      <c r="Q145" s="120"/>
      <c r="R145" s="120"/>
      <c r="S145" s="120"/>
      <c r="T145" s="230"/>
    </row>
    <row r="146" spans="2:20" ht="12.75" customHeight="1">
      <c r="B146" s="177"/>
      <c r="C146" s="120"/>
      <c r="D146" s="122"/>
      <c r="E146" s="122"/>
      <c r="F146" s="438">
        <v>5</v>
      </c>
      <c r="G146" s="351">
        <v>33279</v>
      </c>
      <c r="H146" s="305">
        <f t="shared" si="4"/>
        <v>5422</v>
      </c>
      <c r="I146" s="425"/>
      <c r="J146" s="425"/>
      <c r="K146" s="120"/>
      <c r="L146" s="438">
        <v>5</v>
      </c>
      <c r="M146" s="351">
        <v>33817</v>
      </c>
      <c r="N146" s="305">
        <f t="shared" si="5"/>
        <v>5509</v>
      </c>
      <c r="O146" s="425"/>
      <c r="P146" s="425"/>
      <c r="Q146" s="120"/>
      <c r="R146" s="120"/>
      <c r="S146" s="120"/>
      <c r="T146" s="230"/>
    </row>
    <row r="147" spans="2:20" ht="12.75" customHeight="1">
      <c r="B147" s="177"/>
      <c r="C147" s="120"/>
      <c r="D147" s="122"/>
      <c r="E147" s="122"/>
      <c r="F147" s="438">
        <v>6</v>
      </c>
      <c r="G147" s="351">
        <v>36893</v>
      </c>
      <c r="H147" s="305">
        <f t="shared" si="4"/>
        <v>3614</v>
      </c>
      <c r="I147" s="425"/>
      <c r="J147" s="425"/>
      <c r="K147" s="120"/>
      <c r="L147" s="438">
        <v>6</v>
      </c>
      <c r="M147" s="351">
        <v>37490</v>
      </c>
      <c r="N147" s="305">
        <f t="shared" si="5"/>
        <v>3673</v>
      </c>
      <c r="O147" s="425"/>
      <c r="P147" s="425"/>
      <c r="Q147" s="120"/>
      <c r="R147" s="120"/>
      <c r="S147" s="120"/>
      <c r="T147" s="230"/>
    </row>
    <row r="148" spans="2:20" ht="12.75" customHeight="1">
      <c r="B148" s="177"/>
      <c r="C148" s="120"/>
      <c r="D148" s="122"/>
      <c r="E148" s="122"/>
      <c r="F148" s="438">
        <v>7</v>
      </c>
      <c r="G148" s="306">
        <f aca="true" t="shared" si="6" ref="G148:G154">+G147+I148</f>
        <v>41110</v>
      </c>
      <c r="H148" s="305">
        <f t="shared" si="4"/>
        <v>4217</v>
      </c>
      <c r="I148" s="479">
        <v>4217</v>
      </c>
      <c r="J148" s="425"/>
      <c r="K148" s="120"/>
      <c r="L148" s="438">
        <v>7</v>
      </c>
      <c r="M148" s="306">
        <f aca="true" t="shared" si="7" ref="M148:M154">+M147+O148</f>
        <v>41775</v>
      </c>
      <c r="N148" s="305">
        <f t="shared" si="5"/>
        <v>4285</v>
      </c>
      <c r="O148" s="479">
        <v>4285</v>
      </c>
      <c r="P148" s="425"/>
      <c r="Q148" s="120"/>
      <c r="R148" s="120"/>
      <c r="S148" s="120"/>
      <c r="T148" s="230"/>
    </row>
    <row r="149" spans="2:20" ht="12.75" customHeight="1">
      <c r="B149" s="177"/>
      <c r="C149" s="120"/>
      <c r="D149" s="122"/>
      <c r="E149" s="122"/>
      <c r="F149" s="438">
        <v>8</v>
      </c>
      <c r="G149" s="306">
        <f t="shared" si="6"/>
        <v>45327</v>
      </c>
      <c r="H149" s="305">
        <f t="shared" si="4"/>
        <v>4217</v>
      </c>
      <c r="I149" s="305">
        <f aca="true" t="shared" si="8" ref="I149:I176">I148</f>
        <v>4217</v>
      </c>
      <c r="J149" s="425"/>
      <c r="K149" s="120"/>
      <c r="L149" s="438">
        <v>8</v>
      </c>
      <c r="M149" s="306">
        <f t="shared" si="7"/>
        <v>46060</v>
      </c>
      <c r="N149" s="305">
        <f t="shared" si="5"/>
        <v>4285</v>
      </c>
      <c r="O149" s="305">
        <f aca="true" t="shared" si="9" ref="O149:O176">O148</f>
        <v>4285</v>
      </c>
      <c r="P149" s="425"/>
      <c r="Q149" s="120"/>
      <c r="R149" s="120"/>
      <c r="S149" s="120"/>
      <c r="T149" s="230"/>
    </row>
    <row r="150" spans="2:20" ht="12.75" customHeight="1">
      <c r="B150" s="177"/>
      <c r="C150" s="120"/>
      <c r="D150" s="122"/>
      <c r="E150" s="122"/>
      <c r="F150" s="438">
        <v>9</v>
      </c>
      <c r="G150" s="306">
        <f t="shared" si="6"/>
        <v>49544</v>
      </c>
      <c r="H150" s="305">
        <f t="shared" si="4"/>
        <v>4217</v>
      </c>
      <c r="I150" s="305">
        <f t="shared" si="8"/>
        <v>4217</v>
      </c>
      <c r="J150" s="425"/>
      <c r="K150" s="120"/>
      <c r="L150" s="438">
        <v>9</v>
      </c>
      <c r="M150" s="306">
        <f t="shared" si="7"/>
        <v>50345</v>
      </c>
      <c r="N150" s="305">
        <f t="shared" si="5"/>
        <v>4285</v>
      </c>
      <c r="O150" s="305">
        <f t="shared" si="9"/>
        <v>4285</v>
      </c>
      <c r="P150" s="425"/>
      <c r="Q150" s="120"/>
      <c r="R150" s="120"/>
      <c r="S150" s="120"/>
      <c r="T150" s="230"/>
    </row>
    <row r="151" spans="2:20" ht="12.75" customHeight="1">
      <c r="B151" s="177"/>
      <c r="C151" s="120"/>
      <c r="D151" s="122"/>
      <c r="E151" s="122"/>
      <c r="F151" s="438">
        <v>10</v>
      </c>
      <c r="G151" s="306">
        <f t="shared" si="6"/>
        <v>53761</v>
      </c>
      <c r="H151" s="305">
        <f t="shared" si="4"/>
        <v>4217</v>
      </c>
      <c r="I151" s="305">
        <f t="shared" si="8"/>
        <v>4217</v>
      </c>
      <c r="J151" s="425"/>
      <c r="K151" s="120"/>
      <c r="L151" s="438">
        <v>10</v>
      </c>
      <c r="M151" s="306">
        <f t="shared" si="7"/>
        <v>54630</v>
      </c>
      <c r="N151" s="305">
        <f t="shared" si="5"/>
        <v>4285</v>
      </c>
      <c r="O151" s="305">
        <f t="shared" si="9"/>
        <v>4285</v>
      </c>
      <c r="P151" s="425"/>
      <c r="Q151" s="120"/>
      <c r="R151" s="120"/>
      <c r="S151" s="120"/>
      <c r="T151" s="230"/>
    </row>
    <row r="152" spans="2:20" ht="12.75" customHeight="1">
      <c r="B152" s="177"/>
      <c r="C152" s="120"/>
      <c r="D152" s="122"/>
      <c r="E152" s="122"/>
      <c r="F152" s="438">
        <v>11</v>
      </c>
      <c r="G152" s="306">
        <f t="shared" si="6"/>
        <v>57978</v>
      </c>
      <c r="H152" s="305">
        <f t="shared" si="4"/>
        <v>4217</v>
      </c>
      <c r="I152" s="305">
        <f t="shared" si="8"/>
        <v>4217</v>
      </c>
      <c r="J152" s="425"/>
      <c r="K152" s="120"/>
      <c r="L152" s="438">
        <v>11</v>
      </c>
      <c r="M152" s="306">
        <f t="shared" si="7"/>
        <v>58915</v>
      </c>
      <c r="N152" s="305">
        <f t="shared" si="5"/>
        <v>4285</v>
      </c>
      <c r="O152" s="305">
        <f t="shared" si="9"/>
        <v>4285</v>
      </c>
      <c r="P152" s="425"/>
      <c r="Q152" s="120"/>
      <c r="R152" s="120"/>
      <c r="S152" s="120"/>
      <c r="T152" s="230"/>
    </row>
    <row r="153" spans="2:20" ht="12.75" customHeight="1">
      <c r="B153" s="177"/>
      <c r="C153" s="120"/>
      <c r="D153" s="122"/>
      <c r="E153" s="122"/>
      <c r="F153" s="438">
        <v>12</v>
      </c>
      <c r="G153" s="306">
        <f t="shared" si="6"/>
        <v>62195</v>
      </c>
      <c r="H153" s="305">
        <f t="shared" si="4"/>
        <v>4217</v>
      </c>
      <c r="I153" s="305">
        <f t="shared" si="8"/>
        <v>4217</v>
      </c>
      <c r="J153" s="425"/>
      <c r="K153" s="120"/>
      <c r="L153" s="438">
        <v>12</v>
      </c>
      <c r="M153" s="306">
        <f t="shared" si="7"/>
        <v>63200</v>
      </c>
      <c r="N153" s="305">
        <f t="shared" si="5"/>
        <v>4285</v>
      </c>
      <c r="O153" s="305">
        <f t="shared" si="9"/>
        <v>4285</v>
      </c>
      <c r="P153" s="425"/>
      <c r="Q153" s="120"/>
      <c r="R153" s="120"/>
      <c r="S153" s="120"/>
      <c r="T153" s="230"/>
    </row>
    <row r="154" spans="2:20" ht="12.75" customHeight="1">
      <c r="B154" s="177"/>
      <c r="C154" s="120"/>
      <c r="D154" s="122"/>
      <c r="E154" s="122"/>
      <c r="F154" s="438">
        <v>13</v>
      </c>
      <c r="G154" s="306">
        <f t="shared" si="6"/>
        <v>66412</v>
      </c>
      <c r="H154" s="305">
        <f t="shared" si="4"/>
        <v>4217</v>
      </c>
      <c r="I154" s="305">
        <f t="shared" si="8"/>
        <v>4217</v>
      </c>
      <c r="J154" s="425"/>
      <c r="K154" s="120"/>
      <c r="L154" s="438">
        <v>13</v>
      </c>
      <c r="M154" s="306">
        <f t="shared" si="7"/>
        <v>67485</v>
      </c>
      <c r="N154" s="305">
        <f t="shared" si="5"/>
        <v>4285</v>
      </c>
      <c r="O154" s="305">
        <f t="shared" si="9"/>
        <v>4285</v>
      </c>
      <c r="P154" s="425"/>
      <c r="Q154" s="120"/>
      <c r="R154" s="120"/>
      <c r="S154" s="120"/>
      <c r="T154" s="230"/>
    </row>
    <row r="155" spans="2:20" ht="12.75" customHeight="1">
      <c r="B155" s="177"/>
      <c r="C155" s="120"/>
      <c r="D155" s="122"/>
      <c r="E155" s="122"/>
      <c r="F155" s="438">
        <v>14</v>
      </c>
      <c r="G155" s="306">
        <f>+G154+I155+J155</f>
        <v>72235</v>
      </c>
      <c r="H155" s="305">
        <f t="shared" si="4"/>
        <v>5823</v>
      </c>
      <c r="I155" s="305">
        <f t="shared" si="8"/>
        <v>4217</v>
      </c>
      <c r="J155" s="350">
        <v>1606</v>
      </c>
      <c r="K155" s="120"/>
      <c r="L155" s="438">
        <v>14</v>
      </c>
      <c r="M155" s="306">
        <f>+M154+O155+P155</f>
        <v>73402</v>
      </c>
      <c r="N155" s="305">
        <f t="shared" si="5"/>
        <v>5917</v>
      </c>
      <c r="O155" s="305">
        <f t="shared" si="9"/>
        <v>4285</v>
      </c>
      <c r="P155" s="350">
        <v>1632</v>
      </c>
      <c r="Q155" s="120"/>
      <c r="R155" s="120"/>
      <c r="S155" s="120"/>
      <c r="T155" s="230"/>
    </row>
    <row r="156" spans="2:20" ht="12.75" customHeight="1">
      <c r="B156" s="177"/>
      <c r="C156" s="120"/>
      <c r="D156" s="122"/>
      <c r="E156" s="122"/>
      <c r="F156" s="438">
        <v>15</v>
      </c>
      <c r="G156" s="306">
        <f aca="true" t="shared" si="10" ref="G156:G176">+G155+I156</f>
        <v>76452</v>
      </c>
      <c r="H156" s="305">
        <f t="shared" si="4"/>
        <v>4217</v>
      </c>
      <c r="I156" s="305">
        <f t="shared" si="8"/>
        <v>4217</v>
      </c>
      <c r="J156" s="425"/>
      <c r="K156" s="120"/>
      <c r="L156" s="438">
        <v>15</v>
      </c>
      <c r="M156" s="306">
        <f aca="true" t="shared" si="11" ref="M156:M191">+M155+O156</f>
        <v>77687</v>
      </c>
      <c r="N156" s="305">
        <f t="shared" si="5"/>
        <v>4285</v>
      </c>
      <c r="O156" s="305">
        <f t="shared" si="9"/>
        <v>4285</v>
      </c>
      <c r="P156" s="425"/>
      <c r="Q156" s="120"/>
      <c r="R156" s="120"/>
      <c r="S156" s="120"/>
      <c r="T156" s="230"/>
    </row>
    <row r="157" spans="2:20" ht="12.75" customHeight="1">
      <c r="B157" s="177"/>
      <c r="C157" s="120"/>
      <c r="D157" s="122"/>
      <c r="E157" s="122"/>
      <c r="F157" s="438">
        <v>16</v>
      </c>
      <c r="G157" s="306">
        <f t="shared" si="10"/>
        <v>80669</v>
      </c>
      <c r="H157" s="305">
        <f t="shared" si="4"/>
        <v>4217</v>
      </c>
      <c r="I157" s="305">
        <f t="shared" si="8"/>
        <v>4217</v>
      </c>
      <c r="J157" s="425"/>
      <c r="K157" s="120"/>
      <c r="L157" s="438">
        <v>16</v>
      </c>
      <c r="M157" s="306">
        <f t="shared" si="11"/>
        <v>81972</v>
      </c>
      <c r="N157" s="305">
        <f t="shared" si="5"/>
        <v>4285</v>
      </c>
      <c r="O157" s="305">
        <f t="shared" si="9"/>
        <v>4285</v>
      </c>
      <c r="P157" s="425"/>
      <c r="Q157" s="120"/>
      <c r="R157" s="120"/>
      <c r="S157" s="120"/>
      <c r="T157" s="230"/>
    </row>
    <row r="158" spans="2:20" ht="12.75" customHeight="1">
      <c r="B158" s="177"/>
      <c r="C158" s="120"/>
      <c r="D158" s="122"/>
      <c r="E158" s="122"/>
      <c r="F158" s="438">
        <v>17</v>
      </c>
      <c r="G158" s="306">
        <f t="shared" si="10"/>
        <v>84886</v>
      </c>
      <c r="H158" s="305">
        <f t="shared" si="4"/>
        <v>4217</v>
      </c>
      <c r="I158" s="305">
        <f t="shared" si="8"/>
        <v>4217</v>
      </c>
      <c r="J158" s="425"/>
      <c r="K158" s="120"/>
      <c r="L158" s="438">
        <v>17</v>
      </c>
      <c r="M158" s="306">
        <f t="shared" si="11"/>
        <v>86257</v>
      </c>
      <c r="N158" s="305">
        <f t="shared" si="5"/>
        <v>4285</v>
      </c>
      <c r="O158" s="305">
        <f t="shared" si="9"/>
        <v>4285</v>
      </c>
      <c r="P158" s="425"/>
      <c r="Q158" s="120"/>
      <c r="R158" s="120"/>
      <c r="S158" s="120"/>
      <c r="T158" s="230"/>
    </row>
    <row r="159" spans="2:20" ht="12.75" customHeight="1">
      <c r="B159" s="177"/>
      <c r="C159" s="120"/>
      <c r="D159" s="122"/>
      <c r="E159" s="122"/>
      <c r="F159" s="438">
        <v>18</v>
      </c>
      <c r="G159" s="306">
        <f t="shared" si="10"/>
        <v>89103</v>
      </c>
      <c r="H159" s="305">
        <f t="shared" si="4"/>
        <v>4217</v>
      </c>
      <c r="I159" s="305">
        <f t="shared" si="8"/>
        <v>4217</v>
      </c>
      <c r="J159" s="425"/>
      <c r="K159" s="120"/>
      <c r="L159" s="438">
        <v>18</v>
      </c>
      <c r="M159" s="306">
        <f t="shared" si="11"/>
        <v>90542</v>
      </c>
      <c r="N159" s="305">
        <f t="shared" si="5"/>
        <v>4285</v>
      </c>
      <c r="O159" s="305">
        <f t="shared" si="9"/>
        <v>4285</v>
      </c>
      <c r="P159" s="425"/>
      <c r="Q159" s="120"/>
      <c r="R159" s="120"/>
      <c r="S159" s="120"/>
      <c r="T159" s="230"/>
    </row>
    <row r="160" spans="2:20" ht="12.75" customHeight="1">
      <c r="B160" s="177"/>
      <c r="C160" s="120"/>
      <c r="D160" s="122"/>
      <c r="E160" s="122"/>
      <c r="F160" s="438">
        <v>19</v>
      </c>
      <c r="G160" s="306">
        <f t="shared" si="10"/>
        <v>93320</v>
      </c>
      <c r="H160" s="305">
        <f t="shared" si="4"/>
        <v>4217</v>
      </c>
      <c r="I160" s="305">
        <f t="shared" si="8"/>
        <v>4217</v>
      </c>
      <c r="J160" s="425"/>
      <c r="K160" s="120"/>
      <c r="L160" s="438">
        <v>19</v>
      </c>
      <c r="M160" s="306">
        <f t="shared" si="11"/>
        <v>94827</v>
      </c>
      <c r="N160" s="305">
        <f t="shared" si="5"/>
        <v>4285</v>
      </c>
      <c r="O160" s="305">
        <f t="shared" si="9"/>
        <v>4285</v>
      </c>
      <c r="P160" s="425"/>
      <c r="Q160" s="120"/>
      <c r="R160" s="120"/>
      <c r="S160" s="120"/>
      <c r="T160" s="230"/>
    </row>
    <row r="161" spans="2:20" ht="12.75" customHeight="1">
      <c r="B161" s="177"/>
      <c r="C161" s="120"/>
      <c r="D161" s="122"/>
      <c r="E161" s="122"/>
      <c r="F161" s="438">
        <v>20</v>
      </c>
      <c r="G161" s="306">
        <f t="shared" si="10"/>
        <v>97537</v>
      </c>
      <c r="H161" s="305">
        <f t="shared" si="4"/>
        <v>4217</v>
      </c>
      <c r="I161" s="305">
        <f t="shared" si="8"/>
        <v>4217</v>
      </c>
      <c r="J161" s="425"/>
      <c r="K161" s="120"/>
      <c r="L161" s="438">
        <v>20</v>
      </c>
      <c r="M161" s="306">
        <f t="shared" si="11"/>
        <v>99112</v>
      </c>
      <c r="N161" s="305">
        <f t="shared" si="5"/>
        <v>4285</v>
      </c>
      <c r="O161" s="305">
        <f t="shared" si="9"/>
        <v>4285</v>
      </c>
      <c r="P161" s="425"/>
      <c r="Q161" s="120"/>
      <c r="R161" s="120"/>
      <c r="S161" s="120"/>
      <c r="T161" s="230"/>
    </row>
    <row r="162" spans="2:20" ht="12.75" customHeight="1">
      <c r="B162" s="177"/>
      <c r="C162" s="120"/>
      <c r="D162" s="122"/>
      <c r="E162" s="122"/>
      <c r="F162" s="438">
        <v>21</v>
      </c>
      <c r="G162" s="306">
        <f t="shared" si="10"/>
        <v>101754</v>
      </c>
      <c r="H162" s="305">
        <f t="shared" si="4"/>
        <v>4217</v>
      </c>
      <c r="I162" s="305">
        <f t="shared" si="8"/>
        <v>4217</v>
      </c>
      <c r="J162" s="425"/>
      <c r="K162" s="120"/>
      <c r="L162" s="438">
        <v>21</v>
      </c>
      <c r="M162" s="306">
        <f t="shared" si="11"/>
        <v>103397</v>
      </c>
      <c r="N162" s="305">
        <f t="shared" si="5"/>
        <v>4285</v>
      </c>
      <c r="O162" s="305">
        <f t="shared" si="9"/>
        <v>4285</v>
      </c>
      <c r="P162" s="425"/>
      <c r="Q162" s="120"/>
      <c r="R162" s="120"/>
      <c r="S162" s="120"/>
      <c r="T162" s="230"/>
    </row>
    <row r="163" spans="2:20" ht="12.75" customHeight="1">
      <c r="B163" s="177"/>
      <c r="C163" s="120"/>
      <c r="D163" s="122"/>
      <c r="E163" s="122"/>
      <c r="F163" s="438">
        <v>22</v>
      </c>
      <c r="G163" s="306">
        <f t="shared" si="10"/>
        <v>105971</v>
      </c>
      <c r="H163" s="305">
        <f t="shared" si="4"/>
        <v>4217</v>
      </c>
      <c r="I163" s="305">
        <f t="shared" si="8"/>
        <v>4217</v>
      </c>
      <c r="J163" s="425"/>
      <c r="K163" s="120"/>
      <c r="L163" s="438">
        <v>22</v>
      </c>
      <c r="M163" s="306">
        <f t="shared" si="11"/>
        <v>107682</v>
      </c>
      <c r="N163" s="305">
        <f t="shared" si="5"/>
        <v>4285</v>
      </c>
      <c r="O163" s="305">
        <f t="shared" si="9"/>
        <v>4285</v>
      </c>
      <c r="P163" s="425"/>
      <c r="Q163" s="120"/>
      <c r="R163" s="120"/>
      <c r="S163" s="120"/>
      <c r="T163" s="230"/>
    </row>
    <row r="164" spans="2:20" ht="12.75" customHeight="1">
      <c r="B164" s="177"/>
      <c r="C164" s="120"/>
      <c r="D164" s="122"/>
      <c r="E164" s="122"/>
      <c r="F164" s="438">
        <v>23</v>
      </c>
      <c r="G164" s="306">
        <f t="shared" si="10"/>
        <v>110188</v>
      </c>
      <c r="H164" s="305">
        <f t="shared" si="4"/>
        <v>4217</v>
      </c>
      <c r="I164" s="305">
        <f t="shared" si="8"/>
        <v>4217</v>
      </c>
      <c r="J164" s="425"/>
      <c r="K164" s="120"/>
      <c r="L164" s="438">
        <v>23</v>
      </c>
      <c r="M164" s="306">
        <f t="shared" si="11"/>
        <v>111967</v>
      </c>
      <c r="N164" s="305">
        <f t="shared" si="5"/>
        <v>4285</v>
      </c>
      <c r="O164" s="305">
        <f t="shared" si="9"/>
        <v>4285</v>
      </c>
      <c r="P164" s="425"/>
      <c r="Q164" s="120"/>
      <c r="R164" s="120"/>
      <c r="S164" s="120"/>
      <c r="T164" s="230"/>
    </row>
    <row r="165" spans="2:20" ht="12.75" customHeight="1">
      <c r="B165" s="177"/>
      <c r="C165" s="120"/>
      <c r="D165" s="122"/>
      <c r="E165" s="122"/>
      <c r="F165" s="438">
        <v>24</v>
      </c>
      <c r="G165" s="306">
        <f t="shared" si="10"/>
        <v>114405</v>
      </c>
      <c r="H165" s="305">
        <f t="shared" si="4"/>
        <v>4217</v>
      </c>
      <c r="I165" s="305">
        <f t="shared" si="8"/>
        <v>4217</v>
      </c>
      <c r="J165" s="425"/>
      <c r="K165" s="120"/>
      <c r="L165" s="438">
        <v>24</v>
      </c>
      <c r="M165" s="306">
        <f t="shared" si="11"/>
        <v>116252</v>
      </c>
      <c r="N165" s="305">
        <f t="shared" si="5"/>
        <v>4285</v>
      </c>
      <c r="O165" s="305">
        <f t="shared" si="9"/>
        <v>4285</v>
      </c>
      <c r="P165" s="425"/>
      <c r="Q165" s="120"/>
      <c r="R165" s="120"/>
      <c r="S165" s="120"/>
      <c r="T165" s="230"/>
    </row>
    <row r="166" spans="2:20" ht="12.75" customHeight="1">
      <c r="B166" s="177"/>
      <c r="C166" s="120"/>
      <c r="D166" s="122"/>
      <c r="E166" s="122"/>
      <c r="F166" s="438">
        <v>25</v>
      </c>
      <c r="G166" s="306">
        <f t="shared" si="10"/>
        <v>118622</v>
      </c>
      <c r="H166" s="305">
        <f t="shared" si="4"/>
        <v>4217</v>
      </c>
      <c r="I166" s="305">
        <f t="shared" si="8"/>
        <v>4217</v>
      </c>
      <c r="J166" s="425"/>
      <c r="K166" s="120"/>
      <c r="L166" s="438">
        <v>25</v>
      </c>
      <c r="M166" s="306">
        <f t="shared" si="11"/>
        <v>120537</v>
      </c>
      <c r="N166" s="305">
        <f t="shared" si="5"/>
        <v>4285</v>
      </c>
      <c r="O166" s="305">
        <f t="shared" si="9"/>
        <v>4285</v>
      </c>
      <c r="P166" s="425"/>
      <c r="Q166" s="120"/>
      <c r="R166" s="120"/>
      <c r="S166" s="120"/>
      <c r="T166" s="230"/>
    </row>
    <row r="167" spans="2:20" ht="12.75" customHeight="1">
      <c r="B167" s="177"/>
      <c r="C167" s="120"/>
      <c r="D167" s="122"/>
      <c r="E167" s="122"/>
      <c r="F167" s="438">
        <v>26</v>
      </c>
      <c r="G167" s="306">
        <f t="shared" si="10"/>
        <v>122839</v>
      </c>
      <c r="H167" s="305">
        <f t="shared" si="4"/>
        <v>4217</v>
      </c>
      <c r="I167" s="305">
        <f t="shared" si="8"/>
        <v>4217</v>
      </c>
      <c r="J167" s="425"/>
      <c r="K167" s="120"/>
      <c r="L167" s="438">
        <v>26</v>
      </c>
      <c r="M167" s="306">
        <f t="shared" si="11"/>
        <v>124822</v>
      </c>
      <c r="N167" s="305">
        <f t="shared" si="5"/>
        <v>4285</v>
      </c>
      <c r="O167" s="305">
        <f t="shared" si="9"/>
        <v>4285</v>
      </c>
      <c r="P167" s="425"/>
      <c r="Q167" s="120"/>
      <c r="R167" s="120"/>
      <c r="S167" s="120"/>
      <c r="T167" s="230"/>
    </row>
    <row r="168" spans="2:20" ht="12.75" customHeight="1">
      <c r="B168" s="177"/>
      <c r="C168" s="120"/>
      <c r="D168" s="122"/>
      <c r="E168" s="122"/>
      <c r="F168" s="438">
        <v>27</v>
      </c>
      <c r="G168" s="306">
        <f t="shared" si="10"/>
        <v>127056</v>
      </c>
      <c r="H168" s="305">
        <f t="shared" si="4"/>
        <v>4217</v>
      </c>
      <c r="I168" s="305">
        <f t="shared" si="8"/>
        <v>4217</v>
      </c>
      <c r="J168" s="425"/>
      <c r="K168" s="120"/>
      <c r="L168" s="438">
        <v>27</v>
      </c>
      <c r="M168" s="306">
        <f t="shared" si="11"/>
        <v>129107</v>
      </c>
      <c r="N168" s="305">
        <f t="shared" si="5"/>
        <v>4285</v>
      </c>
      <c r="O168" s="305">
        <f t="shared" si="9"/>
        <v>4285</v>
      </c>
      <c r="P168" s="425"/>
      <c r="Q168" s="120"/>
      <c r="R168" s="120"/>
      <c r="S168" s="120"/>
      <c r="T168" s="230"/>
    </row>
    <row r="169" spans="2:20" ht="12.75" customHeight="1">
      <c r="B169" s="177"/>
      <c r="C169" s="120"/>
      <c r="D169" s="122"/>
      <c r="E169" s="122"/>
      <c r="F169" s="438">
        <v>28</v>
      </c>
      <c r="G169" s="306">
        <f t="shared" si="10"/>
        <v>131273</v>
      </c>
      <c r="H169" s="305">
        <f t="shared" si="4"/>
        <v>4217</v>
      </c>
      <c r="I169" s="305">
        <f t="shared" si="8"/>
        <v>4217</v>
      </c>
      <c r="J169" s="425"/>
      <c r="K169" s="120"/>
      <c r="L169" s="438">
        <v>28</v>
      </c>
      <c r="M169" s="306">
        <f t="shared" si="11"/>
        <v>133392</v>
      </c>
      <c r="N169" s="305">
        <f t="shared" si="5"/>
        <v>4285</v>
      </c>
      <c r="O169" s="305">
        <f t="shared" si="9"/>
        <v>4285</v>
      </c>
      <c r="P169" s="425"/>
      <c r="Q169" s="120"/>
      <c r="R169" s="120"/>
      <c r="S169" s="120"/>
      <c r="T169" s="230"/>
    </row>
    <row r="170" spans="2:20" ht="12.75" customHeight="1">
      <c r="B170" s="177"/>
      <c r="C170" s="120"/>
      <c r="D170" s="122"/>
      <c r="E170" s="122"/>
      <c r="F170" s="438">
        <v>29</v>
      </c>
      <c r="G170" s="306">
        <f t="shared" si="10"/>
        <v>135490</v>
      </c>
      <c r="H170" s="305">
        <f t="shared" si="4"/>
        <v>4217</v>
      </c>
      <c r="I170" s="305">
        <f t="shared" si="8"/>
        <v>4217</v>
      </c>
      <c r="J170" s="425"/>
      <c r="K170" s="120"/>
      <c r="L170" s="438">
        <v>29</v>
      </c>
      <c r="M170" s="306">
        <f t="shared" si="11"/>
        <v>137677</v>
      </c>
      <c r="N170" s="305">
        <f t="shared" si="5"/>
        <v>4285</v>
      </c>
      <c r="O170" s="305">
        <f t="shared" si="9"/>
        <v>4285</v>
      </c>
      <c r="P170" s="425"/>
      <c r="Q170" s="120"/>
      <c r="R170" s="120"/>
      <c r="S170" s="120"/>
      <c r="T170" s="230"/>
    </row>
    <row r="171" spans="2:20" ht="12.75" customHeight="1">
      <c r="B171" s="177"/>
      <c r="C171" s="120"/>
      <c r="D171" s="122"/>
      <c r="E171" s="122"/>
      <c r="F171" s="438">
        <v>30</v>
      </c>
      <c r="G171" s="306">
        <f t="shared" si="10"/>
        <v>139707</v>
      </c>
      <c r="H171" s="305">
        <f t="shared" si="4"/>
        <v>4217</v>
      </c>
      <c r="I171" s="305">
        <f t="shared" si="8"/>
        <v>4217</v>
      </c>
      <c r="J171" s="425"/>
      <c r="K171" s="120"/>
      <c r="L171" s="438">
        <v>30</v>
      </c>
      <c r="M171" s="306">
        <f t="shared" si="11"/>
        <v>141962</v>
      </c>
      <c r="N171" s="305">
        <f t="shared" si="5"/>
        <v>4285</v>
      </c>
      <c r="O171" s="305">
        <f t="shared" si="9"/>
        <v>4285</v>
      </c>
      <c r="P171" s="425"/>
      <c r="Q171" s="120"/>
      <c r="R171" s="120"/>
      <c r="S171" s="120"/>
      <c r="T171" s="230"/>
    </row>
    <row r="172" spans="2:20" ht="12.75" customHeight="1">
      <c r="B172" s="177"/>
      <c r="C172" s="120"/>
      <c r="D172" s="122"/>
      <c r="E172" s="122"/>
      <c r="F172" s="438">
        <v>31</v>
      </c>
      <c r="G172" s="306">
        <f t="shared" si="10"/>
        <v>143924</v>
      </c>
      <c r="H172" s="305">
        <f t="shared" si="4"/>
        <v>4217</v>
      </c>
      <c r="I172" s="305">
        <f t="shared" si="8"/>
        <v>4217</v>
      </c>
      <c r="J172" s="425"/>
      <c r="K172" s="120"/>
      <c r="L172" s="438">
        <v>31</v>
      </c>
      <c r="M172" s="306">
        <f t="shared" si="11"/>
        <v>146247</v>
      </c>
      <c r="N172" s="305">
        <f t="shared" si="5"/>
        <v>4285</v>
      </c>
      <c r="O172" s="305">
        <f t="shared" si="9"/>
        <v>4285</v>
      </c>
      <c r="P172" s="425"/>
      <c r="Q172" s="120"/>
      <c r="R172" s="120"/>
      <c r="S172" s="120"/>
      <c r="T172" s="230"/>
    </row>
    <row r="173" spans="2:20" ht="12.75" customHeight="1">
      <c r="B173" s="177"/>
      <c r="C173" s="120"/>
      <c r="D173" s="122"/>
      <c r="E173" s="122"/>
      <c r="F173" s="438">
        <v>32</v>
      </c>
      <c r="G173" s="306">
        <f t="shared" si="10"/>
        <v>148141</v>
      </c>
      <c r="H173" s="305">
        <f t="shared" si="4"/>
        <v>4217</v>
      </c>
      <c r="I173" s="305">
        <f t="shared" si="8"/>
        <v>4217</v>
      </c>
      <c r="J173" s="425"/>
      <c r="K173" s="120"/>
      <c r="L173" s="438">
        <v>32</v>
      </c>
      <c r="M173" s="306">
        <f t="shared" si="11"/>
        <v>150532</v>
      </c>
      <c r="N173" s="305">
        <f t="shared" si="5"/>
        <v>4285</v>
      </c>
      <c r="O173" s="305">
        <f t="shared" si="9"/>
        <v>4285</v>
      </c>
      <c r="P173" s="425"/>
      <c r="Q173" s="120"/>
      <c r="R173" s="120"/>
      <c r="S173" s="120"/>
      <c r="T173" s="230"/>
    </row>
    <row r="174" spans="2:20" ht="12.75" customHeight="1">
      <c r="B174" s="177"/>
      <c r="C174" s="120"/>
      <c r="D174" s="122"/>
      <c r="E174" s="122"/>
      <c r="F174" s="438">
        <v>33</v>
      </c>
      <c r="G174" s="306">
        <f t="shared" si="10"/>
        <v>152358</v>
      </c>
      <c r="H174" s="305">
        <f t="shared" si="4"/>
        <v>4217</v>
      </c>
      <c r="I174" s="305">
        <f t="shared" si="8"/>
        <v>4217</v>
      </c>
      <c r="J174" s="425"/>
      <c r="K174" s="120"/>
      <c r="L174" s="438">
        <v>33</v>
      </c>
      <c r="M174" s="306">
        <f t="shared" si="11"/>
        <v>154817</v>
      </c>
      <c r="N174" s="305">
        <f t="shared" si="5"/>
        <v>4285</v>
      </c>
      <c r="O174" s="305">
        <f t="shared" si="9"/>
        <v>4285</v>
      </c>
      <c r="P174" s="425"/>
      <c r="Q174" s="120"/>
      <c r="R174" s="120"/>
      <c r="S174" s="120"/>
      <c r="T174" s="230"/>
    </row>
    <row r="175" spans="2:20" ht="12.75" customHeight="1">
      <c r="B175" s="177"/>
      <c r="C175" s="120"/>
      <c r="D175" s="122"/>
      <c r="E175" s="122"/>
      <c r="F175" s="438">
        <v>34</v>
      </c>
      <c r="G175" s="306">
        <f t="shared" si="10"/>
        <v>156575</v>
      </c>
      <c r="H175" s="305">
        <f t="shared" si="4"/>
        <v>4217</v>
      </c>
      <c r="I175" s="305">
        <f t="shared" si="8"/>
        <v>4217</v>
      </c>
      <c r="J175" s="425"/>
      <c r="K175" s="120"/>
      <c r="L175" s="438">
        <v>34</v>
      </c>
      <c r="M175" s="306">
        <f t="shared" si="11"/>
        <v>159102</v>
      </c>
      <c r="N175" s="305">
        <f t="shared" si="5"/>
        <v>4285</v>
      </c>
      <c r="O175" s="305">
        <f t="shared" si="9"/>
        <v>4285</v>
      </c>
      <c r="P175" s="425"/>
      <c r="Q175" s="120"/>
      <c r="R175" s="120"/>
      <c r="S175" s="120"/>
      <c r="T175" s="230"/>
    </row>
    <row r="176" spans="2:20" ht="12.75" customHeight="1">
      <c r="B176" s="177"/>
      <c r="C176" s="120"/>
      <c r="D176" s="122"/>
      <c r="E176" s="122"/>
      <c r="F176" s="438">
        <v>35</v>
      </c>
      <c r="G176" s="306">
        <f t="shared" si="10"/>
        <v>160792</v>
      </c>
      <c r="H176" s="305">
        <f t="shared" si="4"/>
        <v>4217</v>
      </c>
      <c r="I176" s="305">
        <f t="shared" si="8"/>
        <v>4217</v>
      </c>
      <c r="J176" s="425"/>
      <c r="K176" s="120"/>
      <c r="L176" s="438">
        <v>35</v>
      </c>
      <c r="M176" s="306">
        <f t="shared" si="11"/>
        <v>163387</v>
      </c>
      <c r="N176" s="305">
        <f t="shared" si="5"/>
        <v>4285</v>
      </c>
      <c r="O176" s="305">
        <f t="shared" si="9"/>
        <v>4285</v>
      </c>
      <c r="P176" s="425"/>
      <c r="Q176" s="120"/>
      <c r="R176" s="120"/>
      <c r="S176" s="120"/>
      <c r="T176" s="230"/>
    </row>
    <row r="177" spans="2:20" ht="12.75" customHeight="1">
      <c r="B177" s="177"/>
      <c r="C177" s="120"/>
      <c r="D177" s="122"/>
      <c r="E177" s="122"/>
      <c r="F177" s="438">
        <v>36</v>
      </c>
      <c r="G177" s="306">
        <f aca="true" t="shared" si="12" ref="G177:G191">+G176+I177</f>
        <v>165009</v>
      </c>
      <c r="H177" s="305">
        <f aca="true" t="shared" si="13" ref="H177:H191">+G177-G176</f>
        <v>4217</v>
      </c>
      <c r="I177" s="305">
        <f aca="true" t="shared" si="14" ref="I177:I191">I176</f>
        <v>4217</v>
      </c>
      <c r="J177" s="425"/>
      <c r="K177" s="120"/>
      <c r="L177" s="438">
        <v>36</v>
      </c>
      <c r="M177" s="306">
        <f t="shared" si="11"/>
        <v>167672</v>
      </c>
      <c r="N177" s="305">
        <f aca="true" t="shared" si="15" ref="N177:N191">+M177-M176</f>
        <v>4285</v>
      </c>
      <c r="O177" s="305">
        <f aca="true" t="shared" si="16" ref="O177:O191">O176</f>
        <v>4285</v>
      </c>
      <c r="P177" s="425"/>
      <c r="Q177" s="120"/>
      <c r="R177" s="120"/>
      <c r="S177" s="120"/>
      <c r="T177" s="230"/>
    </row>
    <row r="178" spans="2:20" ht="12.75" customHeight="1">
      <c r="B178" s="177"/>
      <c r="C178" s="120"/>
      <c r="D178" s="122"/>
      <c r="E178" s="122"/>
      <c r="F178" s="438">
        <v>37</v>
      </c>
      <c r="G178" s="306">
        <f t="shared" si="12"/>
        <v>169226</v>
      </c>
      <c r="H178" s="305">
        <f t="shared" si="13"/>
        <v>4217</v>
      </c>
      <c r="I178" s="305">
        <f t="shared" si="14"/>
        <v>4217</v>
      </c>
      <c r="J178" s="425"/>
      <c r="K178" s="120"/>
      <c r="L178" s="438">
        <v>37</v>
      </c>
      <c r="M178" s="306">
        <f t="shared" si="11"/>
        <v>171957</v>
      </c>
      <c r="N178" s="305">
        <f t="shared" si="15"/>
        <v>4285</v>
      </c>
      <c r="O178" s="305">
        <f t="shared" si="16"/>
        <v>4285</v>
      </c>
      <c r="P178" s="425"/>
      <c r="Q178" s="120"/>
      <c r="R178" s="120"/>
      <c r="S178" s="120"/>
      <c r="T178" s="230"/>
    </row>
    <row r="179" spans="2:20" ht="12.75" customHeight="1">
      <c r="B179" s="177"/>
      <c r="C179" s="120"/>
      <c r="D179" s="122"/>
      <c r="E179" s="122"/>
      <c r="F179" s="438">
        <v>38</v>
      </c>
      <c r="G179" s="306">
        <f t="shared" si="12"/>
        <v>173443</v>
      </c>
      <c r="H179" s="305">
        <f t="shared" si="13"/>
        <v>4217</v>
      </c>
      <c r="I179" s="305">
        <f t="shared" si="14"/>
        <v>4217</v>
      </c>
      <c r="J179" s="425"/>
      <c r="K179" s="120"/>
      <c r="L179" s="438">
        <v>38</v>
      </c>
      <c r="M179" s="306">
        <f t="shared" si="11"/>
        <v>176242</v>
      </c>
      <c r="N179" s="305">
        <f t="shared" si="15"/>
        <v>4285</v>
      </c>
      <c r="O179" s="305">
        <f t="shared" si="16"/>
        <v>4285</v>
      </c>
      <c r="P179" s="425"/>
      <c r="Q179" s="120"/>
      <c r="R179" s="120"/>
      <c r="S179" s="120"/>
      <c r="T179" s="230"/>
    </row>
    <row r="180" spans="2:20" ht="12.75" customHeight="1">
      <c r="B180" s="177"/>
      <c r="C180" s="120"/>
      <c r="D180" s="122"/>
      <c r="E180" s="122"/>
      <c r="F180" s="438">
        <v>39</v>
      </c>
      <c r="G180" s="306">
        <f t="shared" si="12"/>
        <v>177660</v>
      </c>
      <c r="H180" s="305">
        <f t="shared" si="13"/>
        <v>4217</v>
      </c>
      <c r="I180" s="305">
        <f t="shared" si="14"/>
        <v>4217</v>
      </c>
      <c r="J180" s="425"/>
      <c r="K180" s="120"/>
      <c r="L180" s="438">
        <v>39</v>
      </c>
      <c r="M180" s="306">
        <f t="shared" si="11"/>
        <v>180527</v>
      </c>
      <c r="N180" s="305">
        <f t="shared" si="15"/>
        <v>4285</v>
      </c>
      <c r="O180" s="305">
        <f t="shared" si="16"/>
        <v>4285</v>
      </c>
      <c r="P180" s="425"/>
      <c r="Q180" s="120"/>
      <c r="R180" s="120"/>
      <c r="S180" s="120"/>
      <c r="T180" s="230"/>
    </row>
    <row r="181" spans="2:20" ht="12.75" customHeight="1">
      <c r="B181" s="177"/>
      <c r="C181" s="120"/>
      <c r="D181" s="122"/>
      <c r="E181" s="122"/>
      <c r="F181" s="438">
        <v>40</v>
      </c>
      <c r="G181" s="306">
        <f t="shared" si="12"/>
        <v>181877</v>
      </c>
      <c r="H181" s="305">
        <f t="shared" si="13"/>
        <v>4217</v>
      </c>
      <c r="I181" s="305">
        <f t="shared" si="14"/>
        <v>4217</v>
      </c>
      <c r="J181" s="425"/>
      <c r="K181" s="120"/>
      <c r="L181" s="438">
        <v>40</v>
      </c>
      <c r="M181" s="306">
        <f t="shared" si="11"/>
        <v>184812</v>
      </c>
      <c r="N181" s="305">
        <f t="shared" si="15"/>
        <v>4285</v>
      </c>
      <c r="O181" s="305">
        <f t="shared" si="16"/>
        <v>4285</v>
      </c>
      <c r="P181" s="425"/>
      <c r="Q181" s="120"/>
      <c r="R181" s="120"/>
      <c r="S181" s="120"/>
      <c r="T181" s="230"/>
    </row>
    <row r="182" spans="2:20" ht="12.75" customHeight="1">
      <c r="B182" s="177"/>
      <c r="C182" s="120"/>
      <c r="D182" s="122"/>
      <c r="E182" s="122"/>
      <c r="F182" s="438">
        <v>41</v>
      </c>
      <c r="G182" s="306">
        <f t="shared" si="12"/>
        <v>186094</v>
      </c>
      <c r="H182" s="305">
        <f t="shared" si="13"/>
        <v>4217</v>
      </c>
      <c r="I182" s="305">
        <f t="shared" si="14"/>
        <v>4217</v>
      </c>
      <c r="J182" s="425"/>
      <c r="K182" s="120"/>
      <c r="L182" s="438">
        <v>41</v>
      </c>
      <c r="M182" s="306">
        <f t="shared" si="11"/>
        <v>189097</v>
      </c>
      <c r="N182" s="305">
        <f t="shared" si="15"/>
        <v>4285</v>
      </c>
      <c r="O182" s="305">
        <f t="shared" si="16"/>
        <v>4285</v>
      </c>
      <c r="P182" s="425"/>
      <c r="Q182" s="120"/>
      <c r="R182" s="120"/>
      <c r="S182" s="120"/>
      <c r="T182" s="230"/>
    </row>
    <row r="183" spans="2:20" ht="12.75" customHeight="1">
      <c r="B183" s="177"/>
      <c r="C183" s="120"/>
      <c r="D183" s="122"/>
      <c r="E183" s="122"/>
      <c r="F183" s="438">
        <v>42</v>
      </c>
      <c r="G183" s="306">
        <f t="shared" si="12"/>
        <v>190311</v>
      </c>
      <c r="H183" s="305">
        <f t="shared" si="13"/>
        <v>4217</v>
      </c>
      <c r="I183" s="305">
        <f t="shared" si="14"/>
        <v>4217</v>
      </c>
      <c r="J183" s="425"/>
      <c r="K183" s="120"/>
      <c r="L183" s="438">
        <v>42</v>
      </c>
      <c r="M183" s="306">
        <f t="shared" si="11"/>
        <v>193382</v>
      </c>
      <c r="N183" s="305">
        <f t="shared" si="15"/>
        <v>4285</v>
      </c>
      <c r="O183" s="305">
        <f t="shared" si="16"/>
        <v>4285</v>
      </c>
      <c r="P183" s="425"/>
      <c r="Q183" s="120"/>
      <c r="R183" s="120"/>
      <c r="S183" s="120"/>
      <c r="T183" s="230"/>
    </row>
    <row r="184" spans="2:20" ht="12.75" customHeight="1">
      <c r="B184" s="177"/>
      <c r="C184" s="120"/>
      <c r="D184" s="122"/>
      <c r="E184" s="122"/>
      <c r="F184" s="438">
        <v>43</v>
      </c>
      <c r="G184" s="306">
        <f t="shared" si="12"/>
        <v>194528</v>
      </c>
      <c r="H184" s="305">
        <f t="shared" si="13"/>
        <v>4217</v>
      </c>
      <c r="I184" s="305">
        <f t="shared" si="14"/>
        <v>4217</v>
      </c>
      <c r="J184" s="425"/>
      <c r="K184" s="120"/>
      <c r="L184" s="438">
        <v>43</v>
      </c>
      <c r="M184" s="306">
        <f t="shared" si="11"/>
        <v>197667</v>
      </c>
      <c r="N184" s="305">
        <f t="shared" si="15"/>
        <v>4285</v>
      </c>
      <c r="O184" s="305">
        <f t="shared" si="16"/>
        <v>4285</v>
      </c>
      <c r="P184" s="425"/>
      <c r="Q184" s="120"/>
      <c r="R184" s="120"/>
      <c r="S184" s="120"/>
      <c r="T184" s="230"/>
    </row>
    <row r="185" spans="2:20" ht="12.75" customHeight="1">
      <c r="B185" s="177"/>
      <c r="C185" s="120"/>
      <c r="D185" s="122"/>
      <c r="E185" s="122"/>
      <c r="F185" s="438">
        <v>44</v>
      </c>
      <c r="G185" s="306">
        <f t="shared" si="12"/>
        <v>198745</v>
      </c>
      <c r="H185" s="305">
        <f t="shared" si="13"/>
        <v>4217</v>
      </c>
      <c r="I185" s="305">
        <f t="shared" si="14"/>
        <v>4217</v>
      </c>
      <c r="J185" s="425"/>
      <c r="K185" s="120"/>
      <c r="L185" s="438">
        <v>44</v>
      </c>
      <c r="M185" s="306">
        <f t="shared" si="11"/>
        <v>201952</v>
      </c>
      <c r="N185" s="305">
        <f t="shared" si="15"/>
        <v>4285</v>
      </c>
      <c r="O185" s="305">
        <f t="shared" si="16"/>
        <v>4285</v>
      </c>
      <c r="P185" s="425"/>
      <c r="Q185" s="120"/>
      <c r="R185" s="120"/>
      <c r="S185" s="120"/>
      <c r="T185" s="230"/>
    </row>
    <row r="186" spans="2:20" ht="12.75" customHeight="1">
      <c r="B186" s="177"/>
      <c r="C186" s="120"/>
      <c r="D186" s="122"/>
      <c r="E186" s="122"/>
      <c r="F186" s="438">
        <v>45</v>
      </c>
      <c r="G186" s="306">
        <f t="shared" si="12"/>
        <v>202962</v>
      </c>
      <c r="H186" s="305">
        <f t="shared" si="13"/>
        <v>4217</v>
      </c>
      <c r="I186" s="305">
        <f t="shared" si="14"/>
        <v>4217</v>
      </c>
      <c r="J186" s="425"/>
      <c r="K186" s="120"/>
      <c r="L186" s="438">
        <v>45</v>
      </c>
      <c r="M186" s="306">
        <f t="shared" si="11"/>
        <v>206237</v>
      </c>
      <c r="N186" s="305">
        <f t="shared" si="15"/>
        <v>4285</v>
      </c>
      <c r="O186" s="305">
        <f t="shared" si="16"/>
        <v>4285</v>
      </c>
      <c r="P186" s="425"/>
      <c r="Q186" s="120"/>
      <c r="R186" s="120"/>
      <c r="S186" s="120"/>
      <c r="T186" s="230"/>
    </row>
    <row r="187" spans="2:20" ht="12.75" customHeight="1">
      <c r="B187" s="177"/>
      <c r="C187" s="120"/>
      <c r="D187" s="122"/>
      <c r="E187" s="122"/>
      <c r="F187" s="438">
        <v>46</v>
      </c>
      <c r="G187" s="306">
        <f t="shared" si="12"/>
        <v>207179</v>
      </c>
      <c r="H187" s="305">
        <f t="shared" si="13"/>
        <v>4217</v>
      </c>
      <c r="I187" s="305">
        <f t="shared" si="14"/>
        <v>4217</v>
      </c>
      <c r="J187" s="425"/>
      <c r="K187" s="120"/>
      <c r="L187" s="438">
        <v>46</v>
      </c>
      <c r="M187" s="306">
        <f t="shared" si="11"/>
        <v>210522</v>
      </c>
      <c r="N187" s="305">
        <f t="shared" si="15"/>
        <v>4285</v>
      </c>
      <c r="O187" s="305">
        <f t="shared" si="16"/>
        <v>4285</v>
      </c>
      <c r="P187" s="425"/>
      <c r="Q187" s="120"/>
      <c r="R187" s="120"/>
      <c r="S187" s="120"/>
      <c r="T187" s="230"/>
    </row>
    <row r="188" spans="2:20" ht="12.75" customHeight="1">
      <c r="B188" s="177"/>
      <c r="C188" s="120"/>
      <c r="D188" s="122"/>
      <c r="E188" s="122"/>
      <c r="F188" s="438">
        <v>47</v>
      </c>
      <c r="G188" s="306">
        <f t="shared" si="12"/>
        <v>211396</v>
      </c>
      <c r="H188" s="305">
        <f t="shared" si="13"/>
        <v>4217</v>
      </c>
      <c r="I188" s="305">
        <f t="shared" si="14"/>
        <v>4217</v>
      </c>
      <c r="J188" s="425"/>
      <c r="K188" s="120"/>
      <c r="L188" s="438">
        <v>47</v>
      </c>
      <c r="M188" s="306">
        <f t="shared" si="11"/>
        <v>214807</v>
      </c>
      <c r="N188" s="305">
        <f t="shared" si="15"/>
        <v>4285</v>
      </c>
      <c r="O188" s="305">
        <f t="shared" si="16"/>
        <v>4285</v>
      </c>
      <c r="P188" s="425"/>
      <c r="Q188" s="120"/>
      <c r="R188" s="120"/>
      <c r="S188" s="120"/>
      <c r="T188" s="230"/>
    </row>
    <row r="189" spans="2:20" ht="12.75" customHeight="1">
      <c r="B189" s="177"/>
      <c r="C189" s="120"/>
      <c r="D189" s="122"/>
      <c r="E189" s="122"/>
      <c r="F189" s="438">
        <v>48</v>
      </c>
      <c r="G189" s="306">
        <f t="shared" si="12"/>
        <v>215613</v>
      </c>
      <c r="H189" s="305">
        <f t="shared" si="13"/>
        <v>4217</v>
      </c>
      <c r="I189" s="305">
        <f t="shared" si="14"/>
        <v>4217</v>
      </c>
      <c r="J189" s="425"/>
      <c r="K189" s="120"/>
      <c r="L189" s="438">
        <v>48</v>
      </c>
      <c r="M189" s="306">
        <f t="shared" si="11"/>
        <v>219092</v>
      </c>
      <c r="N189" s="305">
        <f t="shared" si="15"/>
        <v>4285</v>
      </c>
      <c r="O189" s="305">
        <f t="shared" si="16"/>
        <v>4285</v>
      </c>
      <c r="P189" s="425"/>
      <c r="Q189" s="120"/>
      <c r="R189" s="120"/>
      <c r="S189" s="120"/>
      <c r="T189" s="230"/>
    </row>
    <row r="190" spans="2:20" ht="12.75" customHeight="1">
      <c r="B190" s="177"/>
      <c r="C190" s="120"/>
      <c r="D190" s="122"/>
      <c r="E190" s="122"/>
      <c r="F190" s="438">
        <v>49</v>
      </c>
      <c r="G190" s="306">
        <f t="shared" si="12"/>
        <v>219830</v>
      </c>
      <c r="H190" s="305">
        <f t="shared" si="13"/>
        <v>4217</v>
      </c>
      <c r="I190" s="305">
        <f t="shared" si="14"/>
        <v>4217</v>
      </c>
      <c r="J190" s="425"/>
      <c r="K190" s="120"/>
      <c r="L190" s="438">
        <v>49</v>
      </c>
      <c r="M190" s="306">
        <f t="shared" si="11"/>
        <v>223377</v>
      </c>
      <c r="N190" s="305">
        <f t="shared" si="15"/>
        <v>4285</v>
      </c>
      <c r="O190" s="305">
        <f t="shared" si="16"/>
        <v>4285</v>
      </c>
      <c r="P190" s="425"/>
      <c r="Q190" s="120"/>
      <c r="R190" s="120"/>
      <c r="S190" s="120"/>
      <c r="T190" s="230"/>
    </row>
    <row r="191" spans="2:20" ht="12.75" customHeight="1">
      <c r="B191" s="177"/>
      <c r="C191" s="120"/>
      <c r="D191" s="122"/>
      <c r="E191" s="122"/>
      <c r="F191" s="438">
        <v>50</v>
      </c>
      <c r="G191" s="306">
        <f t="shared" si="12"/>
        <v>224047</v>
      </c>
      <c r="H191" s="305">
        <f t="shared" si="13"/>
        <v>4217</v>
      </c>
      <c r="I191" s="305">
        <f t="shared" si="14"/>
        <v>4217</v>
      </c>
      <c r="J191" s="425"/>
      <c r="K191" s="120"/>
      <c r="L191" s="438">
        <v>50</v>
      </c>
      <c r="M191" s="306">
        <f t="shared" si="11"/>
        <v>227662</v>
      </c>
      <c r="N191" s="305">
        <f t="shared" si="15"/>
        <v>4285</v>
      </c>
      <c r="O191" s="305">
        <f t="shared" si="16"/>
        <v>4285</v>
      </c>
      <c r="P191" s="425"/>
      <c r="Q191" s="120"/>
      <c r="R191" s="120"/>
      <c r="S191" s="120"/>
      <c r="T191" s="230"/>
    </row>
    <row r="192" spans="2:20" ht="12.75" customHeight="1">
      <c r="B192" s="177"/>
      <c r="C192" s="120"/>
      <c r="D192" s="122"/>
      <c r="E192" s="122"/>
      <c r="F192" s="120"/>
      <c r="G192" s="120"/>
      <c r="H192" s="120"/>
      <c r="I192" s="120"/>
      <c r="J192" s="120"/>
      <c r="K192" s="120"/>
      <c r="L192" s="120"/>
      <c r="M192" s="120"/>
      <c r="N192" s="120"/>
      <c r="O192" s="120"/>
      <c r="P192" s="120"/>
      <c r="Q192" s="120"/>
      <c r="R192" s="120"/>
      <c r="S192" s="120"/>
      <c r="T192" s="230"/>
    </row>
    <row r="193" spans="2:20" ht="12.75" customHeight="1">
      <c r="B193" s="177"/>
      <c r="T193" s="230"/>
    </row>
    <row r="194" spans="2:40" ht="12.75" customHeight="1" thickBot="1">
      <c r="B194" s="180"/>
      <c r="C194" s="181"/>
      <c r="D194" s="182"/>
      <c r="E194" s="182"/>
      <c r="F194" s="264"/>
      <c r="G194" s="181"/>
      <c r="H194" s="183"/>
      <c r="I194" s="183"/>
      <c r="J194" s="183"/>
      <c r="K194" s="181"/>
      <c r="L194" s="181"/>
      <c r="M194" s="181"/>
      <c r="N194" s="181"/>
      <c r="O194" s="181"/>
      <c r="P194" s="181"/>
      <c r="Q194" s="181"/>
      <c r="R194" s="181"/>
      <c r="S194" s="181"/>
      <c r="T194" s="478"/>
      <c r="AM194" s="113"/>
      <c r="AN194" s="113"/>
    </row>
    <row r="195" spans="6:40" ht="12.75" customHeight="1">
      <c r="F195" s="112"/>
      <c r="G195" s="112"/>
      <c r="H195" s="112"/>
      <c r="I195" s="112"/>
      <c r="J195" s="112"/>
      <c r="AM195" s="113"/>
      <c r="AN195" s="113"/>
    </row>
    <row r="196" spans="6:40" ht="12.75" customHeight="1">
      <c r="F196" s="112"/>
      <c r="G196" s="112"/>
      <c r="H196" s="112"/>
      <c r="I196" s="112"/>
      <c r="J196" s="112"/>
      <c r="AM196" s="113"/>
      <c r="AN196" s="113"/>
    </row>
    <row r="197" spans="6:10" ht="12.75" customHeight="1">
      <c r="F197" s="112"/>
      <c r="G197" s="112"/>
      <c r="H197" s="112"/>
      <c r="I197" s="112"/>
      <c r="J197" s="112"/>
    </row>
    <row r="198" spans="6:10" ht="12.75" customHeight="1">
      <c r="F198" s="112"/>
      <c r="G198" s="112"/>
      <c r="H198" s="112"/>
      <c r="I198" s="112"/>
      <c r="J198" s="112"/>
    </row>
    <row r="199" spans="6:10" ht="12.75" customHeight="1">
      <c r="F199" s="112"/>
      <c r="G199" s="112"/>
      <c r="H199" s="112"/>
      <c r="I199" s="112"/>
      <c r="J199" s="112"/>
    </row>
    <row r="200" spans="6:10" ht="12.75" customHeight="1">
      <c r="F200" s="112"/>
      <c r="G200" s="112"/>
      <c r="H200" s="112"/>
      <c r="I200" s="112"/>
      <c r="J200" s="112"/>
    </row>
    <row r="201" spans="6:10" ht="12.75" customHeight="1">
      <c r="F201" s="112"/>
      <c r="G201" s="112"/>
      <c r="H201" s="112"/>
      <c r="I201" s="112"/>
      <c r="J201" s="112"/>
    </row>
    <row r="202" spans="6:10" ht="12.75" customHeight="1">
      <c r="F202" s="112"/>
      <c r="G202" s="112"/>
      <c r="H202" s="112"/>
      <c r="I202" s="112"/>
      <c r="J202" s="112"/>
    </row>
    <row r="203" spans="6:10" ht="12.75" customHeight="1">
      <c r="F203" s="112"/>
      <c r="G203" s="112"/>
      <c r="H203" s="112"/>
      <c r="I203" s="112"/>
      <c r="J203" s="112"/>
    </row>
    <row r="204" spans="6:10" ht="12.75" customHeight="1">
      <c r="F204" s="112"/>
      <c r="G204" s="112"/>
      <c r="H204" s="112"/>
      <c r="I204" s="112"/>
      <c r="J204" s="112"/>
    </row>
    <row r="205" spans="6:10" ht="12.75" customHeight="1">
      <c r="F205" s="112"/>
      <c r="G205" s="112"/>
      <c r="H205" s="112"/>
      <c r="I205" s="112"/>
      <c r="J205" s="112"/>
    </row>
    <row r="206" spans="6:10" ht="12.75" customHeight="1">
      <c r="F206" s="112"/>
      <c r="G206" s="112"/>
      <c r="H206" s="112"/>
      <c r="I206" s="112"/>
      <c r="J206" s="112"/>
    </row>
    <row r="207" spans="6:10" ht="12.75" customHeight="1">
      <c r="F207" s="112"/>
      <c r="G207" s="112"/>
      <c r="H207" s="112"/>
      <c r="I207" s="112"/>
      <c r="J207" s="112"/>
    </row>
    <row r="208" spans="6:10" ht="12.75" customHeight="1">
      <c r="F208" s="112"/>
      <c r="G208" s="112"/>
      <c r="H208" s="112"/>
      <c r="I208" s="112"/>
      <c r="J208" s="112"/>
    </row>
    <row r="209" spans="6:10" ht="12.75" customHeight="1">
      <c r="F209" s="112"/>
      <c r="G209" s="112"/>
      <c r="H209" s="112"/>
      <c r="I209" s="112"/>
      <c r="J209" s="112"/>
    </row>
    <row r="210" spans="6:10" ht="12.75" customHeight="1">
      <c r="F210" s="112"/>
      <c r="G210" s="112"/>
      <c r="H210" s="112"/>
      <c r="I210" s="112"/>
      <c r="J210" s="112"/>
    </row>
    <row r="211" spans="6:10" ht="12.75" customHeight="1">
      <c r="F211" s="112"/>
      <c r="G211" s="112"/>
      <c r="H211" s="112"/>
      <c r="I211" s="112"/>
      <c r="J211" s="112"/>
    </row>
    <row r="212" spans="6:10" ht="12.75" customHeight="1">
      <c r="F212" s="112"/>
      <c r="G212" s="112"/>
      <c r="H212" s="112"/>
      <c r="I212" s="112"/>
      <c r="J212" s="112"/>
    </row>
    <row r="213" spans="6:10" ht="12.75" customHeight="1">
      <c r="F213" s="112"/>
      <c r="G213" s="112"/>
      <c r="H213" s="112"/>
      <c r="I213" s="112"/>
      <c r="J213" s="112"/>
    </row>
    <row r="214" spans="6:10" ht="12.75" customHeight="1">
      <c r="F214" s="112"/>
      <c r="G214" s="112"/>
      <c r="H214" s="112"/>
      <c r="I214" s="112"/>
      <c r="J214" s="112"/>
    </row>
    <row r="215" spans="6:10" ht="12.75" customHeight="1">
      <c r="F215" s="112"/>
      <c r="G215" s="112"/>
      <c r="H215" s="112"/>
      <c r="I215" s="112"/>
      <c r="J215" s="112"/>
    </row>
    <row r="216" spans="6:10" ht="12.75" customHeight="1">
      <c r="F216" s="112"/>
      <c r="G216" s="112"/>
      <c r="H216" s="112"/>
      <c r="I216" s="112"/>
      <c r="J216" s="112"/>
    </row>
    <row r="217" spans="6:10" ht="12.75" customHeight="1">
      <c r="F217" s="112"/>
      <c r="G217" s="112"/>
      <c r="H217" s="112"/>
      <c r="I217" s="112"/>
      <c r="J217" s="112"/>
    </row>
    <row r="218" spans="6:10" ht="12.75" customHeight="1">
      <c r="F218" s="112"/>
      <c r="G218" s="112"/>
      <c r="H218" s="112"/>
      <c r="I218" s="112"/>
      <c r="J218" s="112"/>
    </row>
    <row r="219" spans="6:10" ht="12.75" customHeight="1">
      <c r="F219" s="112"/>
      <c r="G219" s="112"/>
      <c r="H219" s="112"/>
      <c r="I219" s="112"/>
      <c r="J219" s="112"/>
    </row>
    <row r="220" spans="6:10" ht="12.75" customHeight="1">
      <c r="F220" s="112"/>
      <c r="G220" s="112"/>
      <c r="H220" s="112"/>
      <c r="I220" s="112"/>
      <c r="J220" s="112"/>
    </row>
    <row r="221" spans="6:10" ht="12.75" customHeight="1">
      <c r="F221" s="112"/>
      <c r="G221" s="112"/>
      <c r="H221" s="112"/>
      <c r="I221" s="112"/>
      <c r="J221" s="112"/>
    </row>
    <row r="222" spans="6:10" ht="12.75" customHeight="1">
      <c r="F222" s="112"/>
      <c r="G222" s="112"/>
      <c r="H222" s="112"/>
      <c r="I222" s="112"/>
      <c r="J222" s="112"/>
    </row>
    <row r="223" spans="6:10" ht="12.75" customHeight="1">
      <c r="F223" s="112"/>
      <c r="G223" s="112"/>
      <c r="H223" s="112"/>
      <c r="I223" s="112"/>
      <c r="J223" s="112"/>
    </row>
    <row r="224" spans="6:10" ht="12.75" customHeight="1">
      <c r="F224" s="112"/>
      <c r="G224" s="112"/>
      <c r="H224" s="112"/>
      <c r="I224" s="112"/>
      <c r="J224" s="112"/>
    </row>
    <row r="225" spans="6:10" ht="12.75" customHeight="1">
      <c r="F225" s="112"/>
      <c r="G225" s="112"/>
      <c r="H225" s="112"/>
      <c r="I225" s="112"/>
      <c r="J225" s="112"/>
    </row>
    <row r="226" spans="6:10" ht="12.75" customHeight="1">
      <c r="F226" s="112"/>
      <c r="G226" s="112"/>
      <c r="H226" s="112"/>
      <c r="I226" s="112"/>
      <c r="J226" s="112"/>
    </row>
    <row r="227" spans="6:10" ht="12.75" customHeight="1">
      <c r="F227" s="112"/>
      <c r="G227" s="112"/>
      <c r="H227" s="112"/>
      <c r="I227" s="112"/>
      <c r="J227" s="112"/>
    </row>
    <row r="228" spans="6:10" ht="12.75" customHeight="1">
      <c r="F228" s="112"/>
      <c r="G228" s="112"/>
      <c r="H228" s="112"/>
      <c r="I228" s="112"/>
      <c r="J228" s="112"/>
    </row>
    <row r="229" spans="6:10" ht="12.75" customHeight="1">
      <c r="F229" s="112"/>
      <c r="G229" s="112"/>
      <c r="H229" s="112"/>
      <c r="I229" s="112"/>
      <c r="J229" s="112"/>
    </row>
    <row r="230" spans="6:10" ht="12.75" customHeight="1">
      <c r="F230" s="112"/>
      <c r="G230" s="112"/>
      <c r="H230" s="112"/>
      <c r="I230" s="112"/>
      <c r="J230" s="112"/>
    </row>
    <row r="231" spans="6:10" ht="12.75" customHeight="1">
      <c r="F231" s="112"/>
      <c r="G231" s="112"/>
      <c r="H231" s="112"/>
      <c r="I231" s="112"/>
      <c r="J231" s="112"/>
    </row>
    <row r="232" spans="6:10" ht="12.75" customHeight="1">
      <c r="F232" s="112"/>
      <c r="G232" s="112"/>
      <c r="H232" s="112"/>
      <c r="I232" s="112"/>
      <c r="J232" s="112"/>
    </row>
    <row r="233" spans="6:10" ht="12.75" customHeight="1">
      <c r="F233" s="112"/>
      <c r="G233" s="112"/>
      <c r="H233" s="112"/>
      <c r="I233" s="112"/>
      <c r="J233" s="112"/>
    </row>
    <row r="234" spans="6:10" ht="12.75" customHeight="1">
      <c r="F234" s="112"/>
      <c r="G234" s="112"/>
      <c r="H234" s="112"/>
      <c r="I234" s="112"/>
      <c r="J234" s="112"/>
    </row>
    <row r="235" spans="6:10" ht="12.75" customHeight="1">
      <c r="F235" s="112"/>
      <c r="G235" s="112"/>
      <c r="H235" s="112"/>
      <c r="I235" s="112"/>
      <c r="J235" s="112"/>
    </row>
    <row r="236" spans="6:10" ht="12.75" customHeight="1">
      <c r="F236" s="112"/>
      <c r="G236" s="112"/>
      <c r="H236" s="112"/>
      <c r="I236" s="112"/>
      <c r="J236" s="112"/>
    </row>
    <row r="237" spans="6:10" ht="12.75" customHeight="1">
      <c r="F237" s="112"/>
      <c r="G237" s="112"/>
      <c r="H237" s="112"/>
      <c r="I237" s="112"/>
      <c r="J237" s="112"/>
    </row>
    <row r="238" spans="6:10" ht="12.75" customHeight="1">
      <c r="F238" s="112"/>
      <c r="G238" s="112"/>
      <c r="H238" s="112"/>
      <c r="I238" s="112"/>
      <c r="J238" s="112"/>
    </row>
    <row r="239" spans="6:10" ht="12.75" customHeight="1">
      <c r="F239" s="112"/>
      <c r="G239" s="112"/>
      <c r="H239" s="112"/>
      <c r="I239" s="112"/>
      <c r="J239" s="112"/>
    </row>
    <row r="240" spans="6:10" ht="12.75" customHeight="1">
      <c r="F240" s="112"/>
      <c r="G240" s="112"/>
      <c r="H240" s="112"/>
      <c r="I240" s="112"/>
      <c r="J240" s="112"/>
    </row>
    <row r="241" spans="6:10" ht="12.75" customHeight="1">
      <c r="F241" s="112"/>
      <c r="G241" s="112"/>
      <c r="H241" s="112"/>
      <c r="I241" s="112"/>
      <c r="J241" s="112"/>
    </row>
    <row r="242" spans="6:10" ht="12.75" customHeight="1">
      <c r="F242" s="112"/>
      <c r="G242" s="112"/>
      <c r="H242" s="112"/>
      <c r="I242" s="112"/>
      <c r="J242" s="112"/>
    </row>
    <row r="243" spans="6:10" ht="12.75" customHeight="1">
      <c r="F243" s="112"/>
      <c r="G243" s="112"/>
      <c r="H243" s="112"/>
      <c r="I243" s="112"/>
      <c r="J243" s="112"/>
    </row>
    <row r="244" spans="6:10" ht="12.75" customHeight="1">
      <c r="F244" s="112"/>
      <c r="G244" s="112"/>
      <c r="H244" s="112"/>
      <c r="I244" s="112"/>
      <c r="J244" s="112"/>
    </row>
    <row r="245" spans="6:10" ht="12.75" customHeight="1">
      <c r="F245" s="112"/>
      <c r="G245" s="112"/>
      <c r="H245" s="112"/>
      <c r="I245" s="112"/>
      <c r="J245" s="112"/>
    </row>
    <row r="246" spans="6:10" ht="12.75" customHeight="1">
      <c r="F246" s="112"/>
      <c r="G246" s="112"/>
      <c r="H246" s="112"/>
      <c r="I246" s="112"/>
      <c r="J246" s="112"/>
    </row>
    <row r="247" spans="6:10" ht="12.75" customHeight="1">
      <c r="F247" s="112"/>
      <c r="G247" s="112"/>
      <c r="H247" s="112"/>
      <c r="I247" s="112"/>
      <c r="J247" s="112"/>
    </row>
    <row r="248" spans="6:10" ht="12.75" customHeight="1">
      <c r="F248" s="112"/>
      <c r="G248" s="112"/>
      <c r="H248" s="112"/>
      <c r="I248" s="112"/>
      <c r="J248" s="112"/>
    </row>
    <row r="249" spans="6:10" ht="12.75" customHeight="1">
      <c r="F249" s="112"/>
      <c r="G249" s="112"/>
      <c r="H249" s="112"/>
      <c r="I249" s="112"/>
      <c r="J249" s="112"/>
    </row>
    <row r="250" spans="6:10" ht="12.75" customHeight="1">
      <c r="F250" s="112"/>
      <c r="G250" s="112"/>
      <c r="H250" s="112"/>
      <c r="I250" s="112"/>
      <c r="J250" s="112"/>
    </row>
    <row r="251" spans="6:10" ht="12.75" customHeight="1">
      <c r="F251" s="112"/>
      <c r="G251" s="112"/>
      <c r="H251" s="112"/>
      <c r="I251" s="112"/>
      <c r="J251" s="112"/>
    </row>
    <row r="252" spans="6:10" ht="12.75" customHeight="1">
      <c r="F252" s="112"/>
      <c r="G252" s="112"/>
      <c r="H252" s="112"/>
      <c r="I252" s="112"/>
      <c r="J252" s="112"/>
    </row>
    <row r="253" spans="6:10" ht="12.75" customHeight="1">
      <c r="F253" s="112"/>
      <c r="G253" s="112"/>
      <c r="H253" s="112"/>
      <c r="I253" s="112"/>
      <c r="J253" s="112"/>
    </row>
    <row r="254" spans="6:10" ht="12.75" customHeight="1">
      <c r="F254" s="112"/>
      <c r="G254" s="112"/>
      <c r="H254" s="112"/>
      <c r="I254" s="112"/>
      <c r="J254" s="112"/>
    </row>
    <row r="255" spans="6:10" ht="12.75" customHeight="1">
      <c r="F255" s="112"/>
      <c r="G255" s="112"/>
      <c r="H255" s="112"/>
      <c r="I255" s="112"/>
      <c r="J255" s="112"/>
    </row>
    <row r="256" spans="6:10" ht="12.75" customHeight="1">
      <c r="F256" s="112"/>
      <c r="G256" s="112"/>
      <c r="H256" s="112"/>
      <c r="I256" s="112"/>
      <c r="J256" s="112"/>
    </row>
    <row r="257" spans="6:10" ht="12.75" customHeight="1">
      <c r="F257" s="112"/>
      <c r="G257" s="112"/>
      <c r="H257" s="112"/>
      <c r="I257" s="112"/>
      <c r="J257" s="112"/>
    </row>
    <row r="258" spans="6:10" ht="12.75" customHeight="1">
      <c r="F258" s="112"/>
      <c r="G258" s="112"/>
      <c r="H258" s="112"/>
      <c r="I258" s="112"/>
      <c r="J258" s="112"/>
    </row>
    <row r="259" spans="6:10" ht="12.75" customHeight="1">
      <c r="F259" s="112"/>
      <c r="G259" s="112"/>
      <c r="H259" s="112"/>
      <c r="I259" s="112"/>
      <c r="J259" s="112"/>
    </row>
    <row r="260" spans="6:10" ht="12.75" customHeight="1">
      <c r="F260" s="112"/>
      <c r="G260" s="112"/>
      <c r="H260" s="112"/>
      <c r="I260" s="112"/>
      <c r="J260" s="112"/>
    </row>
    <row r="261" spans="6:10" ht="12.75" customHeight="1">
      <c r="F261" s="112"/>
      <c r="G261" s="112"/>
      <c r="H261" s="112"/>
      <c r="I261" s="112"/>
      <c r="J261" s="112"/>
    </row>
    <row r="262" spans="6:10" ht="12.75" customHeight="1">
      <c r="F262" s="112"/>
      <c r="G262" s="112"/>
      <c r="H262" s="112"/>
      <c r="I262" s="112"/>
      <c r="J262" s="112"/>
    </row>
    <row r="263" spans="6:10" ht="12.75" customHeight="1">
      <c r="F263" s="112"/>
      <c r="G263" s="112"/>
      <c r="H263" s="112"/>
      <c r="I263" s="112"/>
      <c r="J263" s="112"/>
    </row>
    <row r="264" spans="6:10" ht="12.75" customHeight="1">
      <c r="F264" s="112"/>
      <c r="G264" s="112"/>
      <c r="H264" s="112"/>
      <c r="I264" s="112"/>
      <c r="J264" s="112"/>
    </row>
    <row r="265" spans="6:10" ht="12.75" customHeight="1">
      <c r="F265" s="112"/>
      <c r="G265" s="112"/>
      <c r="H265" s="112"/>
      <c r="I265" s="112"/>
      <c r="J265" s="112"/>
    </row>
    <row r="266" spans="6:10" ht="12.75" customHeight="1">
      <c r="F266" s="112"/>
      <c r="G266" s="112"/>
      <c r="H266" s="112"/>
      <c r="I266" s="112"/>
      <c r="J266" s="112"/>
    </row>
    <row r="267" spans="6:10" ht="12.75" customHeight="1">
      <c r="F267" s="112"/>
      <c r="G267" s="112"/>
      <c r="H267" s="112"/>
      <c r="I267" s="112"/>
      <c r="J267" s="112"/>
    </row>
    <row r="268" spans="6:10" ht="12.75" customHeight="1">
      <c r="F268" s="112"/>
      <c r="G268" s="112"/>
      <c r="H268" s="112"/>
      <c r="I268" s="112"/>
      <c r="J268" s="112"/>
    </row>
    <row r="269" spans="6:10" ht="12.75" customHeight="1">
      <c r="F269" s="112"/>
      <c r="G269" s="112"/>
      <c r="H269" s="112"/>
      <c r="I269" s="112"/>
      <c r="J269" s="112"/>
    </row>
    <row r="270" spans="6:10" ht="12.75" customHeight="1">
      <c r="F270" s="112"/>
      <c r="G270" s="112"/>
      <c r="H270" s="112"/>
      <c r="I270" s="112"/>
      <c r="J270" s="112"/>
    </row>
    <row r="271" spans="6:10" ht="12.75" customHeight="1">
      <c r="F271" s="112"/>
      <c r="G271" s="112"/>
      <c r="H271" s="112"/>
      <c r="I271" s="112"/>
      <c r="J271" s="112"/>
    </row>
    <row r="272" spans="6:10" ht="12.75" customHeight="1">
      <c r="F272" s="112"/>
      <c r="G272" s="112"/>
      <c r="H272" s="112"/>
      <c r="I272" s="112"/>
      <c r="J272" s="112"/>
    </row>
    <row r="273" spans="6:10" ht="12.75" customHeight="1">
      <c r="F273" s="112"/>
      <c r="G273" s="112"/>
      <c r="H273" s="112"/>
      <c r="I273" s="112"/>
      <c r="J273" s="112"/>
    </row>
    <row r="274" spans="6:10" ht="12.75" customHeight="1">
      <c r="F274" s="112"/>
      <c r="G274" s="112"/>
      <c r="H274" s="112"/>
      <c r="I274" s="112"/>
      <c r="J274" s="112"/>
    </row>
    <row r="275" spans="6:10" ht="12.75" customHeight="1">
      <c r="F275" s="112"/>
      <c r="G275" s="112"/>
      <c r="H275" s="112"/>
      <c r="I275" s="112"/>
      <c r="J275" s="112"/>
    </row>
    <row r="276" spans="6:10" ht="12.75" customHeight="1">
      <c r="F276" s="112"/>
      <c r="G276" s="112"/>
      <c r="H276" s="112"/>
      <c r="I276" s="112"/>
      <c r="J276" s="112"/>
    </row>
    <row r="277" spans="6:10" ht="12.75" customHeight="1">
      <c r="F277" s="112"/>
      <c r="G277" s="112"/>
      <c r="H277" s="112"/>
      <c r="I277" s="112"/>
      <c r="J277" s="112"/>
    </row>
    <row r="278" spans="6:10" ht="12.75" customHeight="1">
      <c r="F278" s="112"/>
      <c r="G278" s="112"/>
      <c r="H278" s="112"/>
      <c r="I278" s="112"/>
      <c r="J278" s="112"/>
    </row>
    <row r="279" spans="6:10" ht="12.75" customHeight="1">
      <c r="F279" s="112"/>
      <c r="G279" s="112"/>
      <c r="H279" s="112"/>
      <c r="I279" s="112"/>
      <c r="J279" s="112"/>
    </row>
    <row r="280" spans="6:10" ht="12.75" customHeight="1">
      <c r="F280" s="112"/>
      <c r="G280" s="112"/>
      <c r="H280" s="112"/>
      <c r="I280" s="112"/>
      <c r="J280" s="112"/>
    </row>
    <row r="281" spans="6:10" ht="12.75" customHeight="1">
      <c r="F281" s="112"/>
      <c r="G281" s="112"/>
      <c r="H281" s="112"/>
      <c r="I281" s="112"/>
      <c r="J281" s="112"/>
    </row>
    <row r="282" spans="6:10" ht="12.75" customHeight="1">
      <c r="F282" s="112"/>
      <c r="G282" s="112"/>
      <c r="H282" s="112"/>
      <c r="I282" s="112"/>
      <c r="J282" s="112"/>
    </row>
    <row r="283" spans="6:10" ht="12.75" customHeight="1">
      <c r="F283" s="112"/>
      <c r="G283" s="112"/>
      <c r="H283" s="112"/>
      <c r="I283" s="112"/>
      <c r="J283" s="112"/>
    </row>
    <row r="284" spans="6:10" ht="12.75" customHeight="1">
      <c r="F284" s="112"/>
      <c r="G284" s="112"/>
      <c r="H284" s="112"/>
      <c r="I284" s="112"/>
      <c r="J284" s="112"/>
    </row>
    <row r="285" spans="6:10" ht="12.75" customHeight="1">
      <c r="F285" s="112"/>
      <c r="G285" s="112"/>
      <c r="H285" s="112"/>
      <c r="I285" s="112"/>
      <c r="J285" s="112"/>
    </row>
    <row r="286" spans="6:10" ht="12.75" customHeight="1">
      <c r="F286" s="112"/>
      <c r="G286" s="112"/>
      <c r="H286" s="112"/>
      <c r="I286" s="112"/>
      <c r="J286" s="112"/>
    </row>
    <row r="287" spans="6:10" ht="12.75" customHeight="1">
      <c r="F287" s="112"/>
      <c r="G287" s="112"/>
      <c r="H287" s="112"/>
      <c r="I287" s="112"/>
      <c r="J287" s="112"/>
    </row>
    <row r="288" spans="6:10" ht="12.75" customHeight="1">
      <c r="F288" s="112"/>
      <c r="G288" s="112"/>
      <c r="H288" s="112"/>
      <c r="I288" s="112"/>
      <c r="J288" s="112"/>
    </row>
    <row r="289" spans="6:10" ht="12.75" customHeight="1">
      <c r="F289" s="112"/>
      <c r="G289" s="112"/>
      <c r="H289" s="112"/>
      <c r="I289" s="112"/>
      <c r="J289" s="112"/>
    </row>
    <row r="290" spans="6:10" ht="12.75" customHeight="1">
      <c r="F290" s="112"/>
      <c r="G290" s="112"/>
      <c r="H290" s="112"/>
      <c r="I290" s="112"/>
      <c r="J290" s="112"/>
    </row>
    <row r="291" spans="6:10" ht="12.75" customHeight="1">
      <c r="F291" s="112"/>
      <c r="G291" s="112"/>
      <c r="H291" s="112"/>
      <c r="I291" s="112"/>
      <c r="J291" s="112"/>
    </row>
    <row r="292" spans="6:10" ht="12.75" customHeight="1">
      <c r="F292" s="112"/>
      <c r="G292" s="112"/>
      <c r="H292" s="112"/>
      <c r="I292" s="112"/>
      <c r="J292" s="112"/>
    </row>
    <row r="293" spans="6:10" ht="12.75" customHeight="1">
      <c r="F293" s="112"/>
      <c r="G293" s="112"/>
      <c r="H293" s="112"/>
      <c r="I293" s="112"/>
      <c r="J293" s="112"/>
    </row>
    <row r="294" spans="6:10" ht="12.75" customHeight="1">
      <c r="F294" s="112"/>
      <c r="G294" s="112"/>
      <c r="H294" s="112"/>
      <c r="I294" s="112"/>
      <c r="J294" s="112"/>
    </row>
    <row r="295" spans="6:10" ht="12.75" customHeight="1">
      <c r="F295" s="112"/>
      <c r="G295" s="112"/>
      <c r="H295" s="112"/>
      <c r="I295" s="112"/>
      <c r="J295" s="112"/>
    </row>
    <row r="296" spans="6:10" ht="12.75" customHeight="1">
      <c r="F296" s="112"/>
      <c r="G296" s="112"/>
      <c r="H296" s="112"/>
      <c r="I296" s="112"/>
      <c r="J296" s="112"/>
    </row>
    <row r="297" spans="6:10" ht="12.75" customHeight="1">
      <c r="F297" s="112"/>
      <c r="G297" s="112"/>
      <c r="H297" s="112"/>
      <c r="I297" s="112"/>
      <c r="J297" s="112"/>
    </row>
    <row r="298" spans="6:10" ht="12.75" customHeight="1">
      <c r="F298" s="112"/>
      <c r="G298" s="112"/>
      <c r="H298" s="112"/>
      <c r="I298" s="112"/>
      <c r="J298" s="112"/>
    </row>
    <row r="299" spans="6:10" ht="12.75" customHeight="1">
      <c r="F299" s="112"/>
      <c r="G299" s="112"/>
      <c r="H299" s="112"/>
      <c r="I299" s="112"/>
      <c r="J299" s="112"/>
    </row>
    <row r="300" spans="6:10" ht="12.75" customHeight="1">
      <c r="F300" s="112"/>
      <c r="G300" s="112"/>
      <c r="H300" s="112"/>
      <c r="I300" s="112"/>
      <c r="J300" s="112"/>
    </row>
    <row r="301" spans="6:10" ht="12.75" customHeight="1">
      <c r="F301" s="112"/>
      <c r="G301" s="112"/>
      <c r="H301" s="112"/>
      <c r="I301" s="112"/>
      <c r="J301" s="112"/>
    </row>
    <row r="302" spans="6:10" ht="12.75" customHeight="1">
      <c r="F302" s="112"/>
      <c r="G302" s="112"/>
      <c r="H302" s="112"/>
      <c r="I302" s="112"/>
      <c r="J302" s="112"/>
    </row>
    <row r="303" spans="6:10" ht="12.75" customHeight="1">
      <c r="F303" s="112"/>
      <c r="G303" s="112"/>
      <c r="H303" s="112"/>
      <c r="I303" s="112"/>
      <c r="J303" s="112"/>
    </row>
    <row r="304" spans="6:10" ht="12.75" customHeight="1">
      <c r="F304" s="112"/>
      <c r="G304" s="112"/>
      <c r="H304" s="112"/>
      <c r="I304" s="112"/>
      <c r="J304" s="112"/>
    </row>
    <row r="305" spans="6:10" ht="12.75" customHeight="1">
      <c r="F305" s="112"/>
      <c r="G305" s="112"/>
      <c r="H305" s="112"/>
      <c r="I305" s="112"/>
      <c r="J305" s="112"/>
    </row>
    <row r="306" spans="6:10" ht="12.75" customHeight="1">
      <c r="F306" s="112"/>
      <c r="G306" s="112"/>
      <c r="H306" s="112"/>
      <c r="I306" s="112"/>
      <c r="J306" s="112"/>
    </row>
    <row r="307" spans="6:10" ht="12.75" customHeight="1">
      <c r="F307" s="112"/>
      <c r="G307" s="112"/>
      <c r="H307" s="112"/>
      <c r="I307" s="112"/>
      <c r="J307" s="112"/>
    </row>
    <row r="308" spans="6:10" ht="12.75" customHeight="1">
      <c r="F308" s="112"/>
      <c r="G308" s="112"/>
      <c r="H308" s="112"/>
      <c r="I308" s="112"/>
      <c r="J308" s="112"/>
    </row>
    <row r="309" spans="6:10" ht="12.75" customHeight="1">
      <c r="F309" s="112"/>
      <c r="G309" s="112"/>
      <c r="H309" s="112"/>
      <c r="I309" s="112"/>
      <c r="J309" s="112"/>
    </row>
    <row r="310" spans="6:10" ht="12.75" customHeight="1">
      <c r="F310" s="112"/>
      <c r="G310" s="112"/>
      <c r="H310" s="112"/>
      <c r="I310" s="112"/>
      <c r="J310" s="112"/>
    </row>
    <row r="311" spans="6:10" ht="12.75" customHeight="1">
      <c r="F311" s="112"/>
      <c r="G311" s="112"/>
      <c r="H311" s="112"/>
      <c r="I311" s="112"/>
      <c r="J311" s="112"/>
    </row>
    <row r="312" spans="6:10" ht="12.75" customHeight="1">
      <c r="F312" s="112"/>
      <c r="G312" s="112"/>
      <c r="H312" s="112"/>
      <c r="I312" s="112"/>
      <c r="J312" s="112"/>
    </row>
    <row r="313" spans="6:10" ht="12.75" customHeight="1">
      <c r="F313" s="112"/>
      <c r="G313" s="112"/>
      <c r="H313" s="112"/>
      <c r="I313" s="112"/>
      <c r="J313" s="112"/>
    </row>
    <row r="314" spans="6:10" ht="12.75" customHeight="1">
      <c r="F314" s="112"/>
      <c r="G314" s="112"/>
      <c r="H314" s="112"/>
      <c r="I314" s="112"/>
      <c r="J314" s="112"/>
    </row>
    <row r="315" spans="6:10" ht="12.75" customHeight="1">
      <c r="F315" s="112"/>
      <c r="G315" s="112"/>
      <c r="H315" s="112"/>
      <c r="I315" s="112"/>
      <c r="J315" s="112"/>
    </row>
    <row r="316" spans="6:10" ht="12.75" customHeight="1">
      <c r="F316" s="112"/>
      <c r="G316" s="112"/>
      <c r="H316" s="112"/>
      <c r="I316" s="112"/>
      <c r="J316" s="112"/>
    </row>
    <row r="317" spans="6:10" ht="12.75" customHeight="1">
      <c r="F317" s="112"/>
      <c r="G317" s="112"/>
      <c r="H317" s="112"/>
      <c r="I317" s="112"/>
      <c r="J317" s="112"/>
    </row>
    <row r="318" spans="6:10" ht="12.75" customHeight="1">
      <c r="F318" s="112"/>
      <c r="G318" s="112"/>
      <c r="H318" s="112"/>
      <c r="I318" s="112"/>
      <c r="J318" s="112"/>
    </row>
    <row r="319" spans="6:10" ht="12.75" customHeight="1">
      <c r="F319" s="112"/>
      <c r="G319" s="112"/>
      <c r="H319" s="112"/>
      <c r="I319" s="112"/>
      <c r="J319" s="112"/>
    </row>
    <row r="320" spans="6:10" ht="12.75" customHeight="1">
      <c r="F320" s="112"/>
      <c r="G320" s="112"/>
      <c r="H320" s="112"/>
      <c r="I320" s="112"/>
      <c r="J320" s="112"/>
    </row>
    <row r="321" spans="6:10" ht="12.75" customHeight="1">
      <c r="F321" s="112"/>
      <c r="G321" s="112"/>
      <c r="H321" s="112"/>
      <c r="I321" s="112"/>
      <c r="J321" s="112"/>
    </row>
    <row r="322" spans="6:10" ht="12.75" customHeight="1">
      <c r="F322" s="112"/>
      <c r="G322" s="112"/>
      <c r="H322" s="112"/>
      <c r="I322" s="112"/>
      <c r="J322" s="112"/>
    </row>
    <row r="323" spans="6:10" ht="12.75" customHeight="1">
      <c r="F323" s="112"/>
      <c r="G323" s="112"/>
      <c r="H323" s="112"/>
      <c r="I323" s="112"/>
      <c r="J323" s="112"/>
    </row>
    <row r="324" spans="6:10" ht="12.75" customHeight="1">
      <c r="F324" s="112"/>
      <c r="G324" s="112"/>
      <c r="H324" s="112"/>
      <c r="I324" s="112"/>
      <c r="J324" s="112"/>
    </row>
    <row r="325" spans="6:10" ht="12.75" customHeight="1">
      <c r="F325" s="112"/>
      <c r="G325" s="112"/>
      <c r="H325" s="112"/>
      <c r="I325" s="112"/>
      <c r="J325" s="112"/>
    </row>
    <row r="326" spans="6:10" ht="12.75" customHeight="1">
      <c r="F326" s="112"/>
      <c r="G326" s="112"/>
      <c r="H326" s="112"/>
      <c r="I326" s="112"/>
      <c r="J326" s="112"/>
    </row>
    <row r="327" spans="6:10" ht="12.75" customHeight="1">
      <c r="F327" s="112"/>
      <c r="G327" s="112"/>
      <c r="H327" s="112"/>
      <c r="I327" s="112"/>
      <c r="J327" s="112"/>
    </row>
    <row r="328" spans="6:10" ht="12.75" customHeight="1">
      <c r="F328" s="112"/>
      <c r="G328" s="112"/>
      <c r="H328" s="112"/>
      <c r="I328" s="112"/>
      <c r="J328" s="112"/>
    </row>
    <row r="329" spans="6:10" ht="12.75" customHeight="1">
      <c r="F329" s="112"/>
      <c r="G329" s="112"/>
      <c r="H329" s="112"/>
      <c r="I329" s="112"/>
      <c r="J329" s="112"/>
    </row>
    <row r="330" spans="6:10" ht="12.75" customHeight="1">
      <c r="F330" s="112"/>
      <c r="G330" s="112"/>
      <c r="H330" s="112"/>
      <c r="I330" s="112"/>
      <c r="J330" s="112"/>
    </row>
    <row r="331" spans="6:10" ht="12.75" customHeight="1">
      <c r="F331" s="112"/>
      <c r="G331" s="112"/>
      <c r="H331" s="112"/>
      <c r="I331" s="112"/>
      <c r="J331" s="112"/>
    </row>
    <row r="332" spans="6:10" ht="12.75" customHeight="1">
      <c r="F332" s="112"/>
      <c r="G332" s="112"/>
      <c r="H332" s="112"/>
      <c r="I332" s="112"/>
      <c r="J332" s="112"/>
    </row>
    <row r="333" spans="6:10" ht="12.75" customHeight="1">
      <c r="F333" s="112"/>
      <c r="G333" s="112"/>
      <c r="H333" s="112"/>
      <c r="I333" s="112"/>
      <c r="J333" s="112"/>
    </row>
    <row r="334" spans="6:10" ht="12.75" customHeight="1">
      <c r="F334" s="112"/>
      <c r="G334" s="112"/>
      <c r="H334" s="112"/>
      <c r="I334" s="112"/>
      <c r="J334" s="112"/>
    </row>
    <row r="335" spans="6:10" ht="12.75" customHeight="1">
      <c r="F335" s="112"/>
      <c r="G335" s="112"/>
      <c r="H335" s="112"/>
      <c r="I335" s="112"/>
      <c r="J335" s="112"/>
    </row>
    <row r="336" spans="6:10" ht="12.75" customHeight="1">
      <c r="F336" s="112"/>
      <c r="G336" s="112"/>
      <c r="H336" s="112"/>
      <c r="I336" s="112"/>
      <c r="J336" s="112"/>
    </row>
    <row r="337" spans="6:10" ht="12.75" customHeight="1">
      <c r="F337" s="112"/>
      <c r="G337" s="112"/>
      <c r="H337" s="112"/>
      <c r="I337" s="112"/>
      <c r="J337" s="112"/>
    </row>
    <row r="338" spans="6:10" ht="12.75" customHeight="1">
      <c r="F338" s="112"/>
      <c r="G338" s="112"/>
      <c r="H338" s="112"/>
      <c r="I338" s="112"/>
      <c r="J338" s="112"/>
    </row>
    <row r="339" spans="6:10" ht="12.75" customHeight="1">
      <c r="F339" s="112"/>
      <c r="G339" s="112"/>
      <c r="H339" s="112"/>
      <c r="I339" s="112"/>
      <c r="J339" s="112"/>
    </row>
    <row r="340" spans="6:10" ht="12.75" customHeight="1">
      <c r="F340" s="112"/>
      <c r="G340" s="112"/>
      <c r="H340" s="112"/>
      <c r="I340" s="112"/>
      <c r="J340" s="112"/>
    </row>
    <row r="341" spans="6:10" ht="12.75" customHeight="1">
      <c r="F341" s="112"/>
      <c r="G341" s="112"/>
      <c r="H341" s="112"/>
      <c r="I341" s="112"/>
      <c r="J341" s="112"/>
    </row>
    <row r="342" spans="6:10" ht="12.75" customHeight="1">
      <c r="F342" s="112"/>
      <c r="G342" s="112"/>
      <c r="H342" s="112"/>
      <c r="I342" s="112"/>
      <c r="J342" s="112"/>
    </row>
    <row r="343" spans="6:10" ht="12.75" customHeight="1">
      <c r="F343" s="112"/>
      <c r="G343" s="112"/>
      <c r="H343" s="112"/>
      <c r="I343" s="112"/>
      <c r="J343" s="112"/>
    </row>
    <row r="344" spans="6:10" ht="12.75" customHeight="1">
      <c r="F344" s="112"/>
      <c r="G344" s="112"/>
      <c r="H344" s="112"/>
      <c r="I344" s="112"/>
      <c r="J344" s="112"/>
    </row>
    <row r="345" spans="6:10" ht="12.75" customHeight="1">
      <c r="F345" s="112"/>
      <c r="G345" s="112"/>
      <c r="H345" s="112"/>
      <c r="I345" s="112"/>
      <c r="J345" s="112"/>
    </row>
    <row r="346" spans="6:10" ht="12.75" customHeight="1">
      <c r="F346" s="112"/>
      <c r="G346" s="112"/>
      <c r="H346" s="112"/>
      <c r="I346" s="112"/>
      <c r="J346" s="112"/>
    </row>
    <row r="347" spans="6:10" ht="12.75" customHeight="1">
      <c r="F347" s="112"/>
      <c r="G347" s="112"/>
      <c r="H347" s="112"/>
      <c r="I347" s="112"/>
      <c r="J347" s="112"/>
    </row>
    <row r="348" spans="6:10" ht="12.75" customHeight="1">
      <c r="F348" s="112"/>
      <c r="G348" s="112"/>
      <c r="H348" s="112"/>
      <c r="I348" s="112"/>
      <c r="J348" s="112"/>
    </row>
    <row r="349" spans="6:10" ht="12.75" customHeight="1">
      <c r="F349" s="112"/>
      <c r="G349" s="112"/>
      <c r="H349" s="112"/>
      <c r="I349" s="112"/>
      <c r="J349" s="112"/>
    </row>
    <row r="350" spans="6:10" ht="12.75" customHeight="1">
      <c r="F350" s="112"/>
      <c r="G350" s="112"/>
      <c r="H350" s="112"/>
      <c r="I350" s="112"/>
      <c r="J350" s="112"/>
    </row>
    <row r="351" spans="6:10" ht="12.75" customHeight="1">
      <c r="F351" s="112"/>
      <c r="G351" s="112"/>
      <c r="H351" s="112"/>
      <c r="I351" s="112"/>
      <c r="J351" s="112"/>
    </row>
    <row r="352" spans="6:10" ht="12.75" customHeight="1">
      <c r="F352" s="112"/>
      <c r="G352" s="112"/>
      <c r="H352" s="112"/>
      <c r="I352" s="112"/>
      <c r="J352" s="112"/>
    </row>
    <row r="353" spans="6:10" ht="12.75" customHeight="1">
      <c r="F353" s="112"/>
      <c r="G353" s="112"/>
      <c r="H353" s="112"/>
      <c r="I353" s="112"/>
      <c r="J353" s="112"/>
    </row>
    <row r="354" spans="6:10" ht="12.75" customHeight="1">
      <c r="F354" s="112"/>
      <c r="G354" s="112"/>
      <c r="H354" s="112"/>
      <c r="I354" s="112"/>
      <c r="J354" s="112"/>
    </row>
    <row r="355" spans="6:10" ht="12.75" customHeight="1">
      <c r="F355" s="112"/>
      <c r="G355" s="112"/>
      <c r="H355" s="112"/>
      <c r="I355" s="112"/>
      <c r="J355" s="112"/>
    </row>
    <row r="356" spans="6:10" ht="12.75" customHeight="1">
      <c r="F356" s="112"/>
      <c r="G356" s="112"/>
      <c r="H356" s="112"/>
      <c r="I356" s="112"/>
      <c r="J356" s="112"/>
    </row>
    <row r="357" spans="6:10" ht="12.75" customHeight="1">
      <c r="F357" s="112"/>
      <c r="G357" s="112"/>
      <c r="H357" s="112"/>
      <c r="I357" s="112"/>
      <c r="J357" s="112"/>
    </row>
    <row r="358" spans="6:10" ht="12.75" customHeight="1">
      <c r="F358" s="112"/>
      <c r="G358" s="112"/>
      <c r="H358" s="112"/>
      <c r="I358" s="112"/>
      <c r="J358" s="112"/>
    </row>
    <row r="359" spans="6:10" ht="12.75" customHeight="1">
      <c r="F359" s="112"/>
      <c r="G359" s="112"/>
      <c r="H359" s="112"/>
      <c r="I359" s="112"/>
      <c r="J359" s="112"/>
    </row>
    <row r="360" spans="6:10" ht="12.75" customHeight="1">
      <c r="F360" s="112"/>
      <c r="G360" s="112"/>
      <c r="H360" s="112"/>
      <c r="I360" s="112"/>
      <c r="J360" s="112"/>
    </row>
    <row r="361" spans="6:10" ht="12.75" customHeight="1">
      <c r="F361" s="112"/>
      <c r="G361" s="112"/>
      <c r="H361" s="112"/>
      <c r="I361" s="112"/>
      <c r="J361" s="112"/>
    </row>
    <row r="362" spans="6:10" ht="12.75" customHeight="1">
      <c r="F362" s="112"/>
      <c r="G362" s="112"/>
      <c r="H362" s="112"/>
      <c r="I362" s="112"/>
      <c r="J362" s="112"/>
    </row>
    <row r="363" spans="6:10" ht="12.75" customHeight="1">
      <c r="F363" s="112"/>
      <c r="G363" s="112"/>
      <c r="H363" s="112"/>
      <c r="I363" s="112"/>
      <c r="J363" s="112"/>
    </row>
    <row r="364" spans="6:10" ht="12.75" customHeight="1">
      <c r="F364" s="112"/>
      <c r="G364" s="112"/>
      <c r="H364" s="112"/>
      <c r="I364" s="112"/>
      <c r="J364" s="112"/>
    </row>
    <row r="365" spans="6:10" ht="12.75" customHeight="1">
      <c r="F365" s="112"/>
      <c r="G365" s="112"/>
      <c r="H365" s="112"/>
      <c r="I365" s="112"/>
      <c r="J365" s="112"/>
    </row>
    <row r="366" spans="6:10" ht="12.75" customHeight="1">
      <c r="F366" s="112"/>
      <c r="G366" s="112"/>
      <c r="H366" s="112"/>
      <c r="I366" s="112"/>
      <c r="J366" s="112"/>
    </row>
    <row r="367" spans="6:10" ht="12.75" customHeight="1">
      <c r="F367" s="112"/>
      <c r="G367" s="112"/>
      <c r="H367" s="112"/>
      <c r="I367" s="112"/>
      <c r="J367" s="112"/>
    </row>
    <row r="368" spans="6:10" ht="12.75" customHeight="1">
      <c r="F368" s="112"/>
      <c r="G368" s="112"/>
      <c r="H368" s="112"/>
      <c r="I368" s="112"/>
      <c r="J368" s="112"/>
    </row>
    <row r="369" spans="6:10" ht="12.75" customHeight="1">
      <c r="F369" s="112"/>
      <c r="G369" s="112"/>
      <c r="H369" s="112"/>
      <c r="I369" s="112"/>
      <c r="J369" s="112"/>
    </row>
    <row r="370" spans="6:10" ht="12.75" customHeight="1">
      <c r="F370" s="112"/>
      <c r="G370" s="112"/>
      <c r="H370" s="112"/>
      <c r="I370" s="112"/>
      <c r="J370" s="112"/>
    </row>
    <row r="371" spans="6:10" ht="12.75" customHeight="1">
      <c r="F371" s="112"/>
      <c r="G371" s="112"/>
      <c r="H371" s="112"/>
      <c r="I371" s="112"/>
      <c r="J371" s="112"/>
    </row>
    <row r="372" spans="6:10" ht="12.75" customHeight="1">
      <c r="F372" s="112"/>
      <c r="G372" s="112"/>
      <c r="H372" s="112"/>
      <c r="I372" s="112"/>
      <c r="J372" s="112"/>
    </row>
    <row r="373" spans="6:10" ht="12.75" customHeight="1">
      <c r="F373" s="112"/>
      <c r="G373" s="112"/>
      <c r="H373" s="112"/>
      <c r="I373" s="112"/>
      <c r="J373" s="112"/>
    </row>
    <row r="374" spans="6:10" ht="12.75" customHeight="1">
      <c r="F374" s="112"/>
      <c r="G374" s="112"/>
      <c r="H374" s="112"/>
      <c r="I374" s="112"/>
      <c r="J374" s="112"/>
    </row>
    <row r="375" spans="6:10" ht="12.75" customHeight="1">
      <c r="F375" s="112"/>
      <c r="G375" s="112"/>
      <c r="H375" s="112"/>
      <c r="I375" s="112"/>
      <c r="J375" s="112"/>
    </row>
    <row r="376" spans="6:10" ht="12.75" customHeight="1">
      <c r="F376" s="112"/>
      <c r="G376" s="112"/>
      <c r="H376" s="112"/>
      <c r="I376" s="112"/>
      <c r="J376" s="112"/>
    </row>
    <row r="377" spans="6:10" ht="12.75" customHeight="1">
      <c r="F377" s="112"/>
      <c r="G377" s="112"/>
      <c r="H377" s="112"/>
      <c r="I377" s="112"/>
      <c r="J377" s="112"/>
    </row>
    <row r="378" spans="6:10" ht="12.75" customHeight="1">
      <c r="F378" s="112"/>
      <c r="G378" s="112"/>
      <c r="H378" s="112"/>
      <c r="I378" s="112"/>
      <c r="J378" s="112"/>
    </row>
    <row r="379" spans="6:10" ht="12.75" customHeight="1">
      <c r="F379" s="112"/>
      <c r="G379" s="112"/>
      <c r="H379" s="112"/>
      <c r="I379" s="112"/>
      <c r="J379" s="112"/>
    </row>
    <row r="380" spans="6:10" ht="12.75" customHeight="1">
      <c r="F380" s="112"/>
      <c r="G380" s="112"/>
      <c r="H380" s="112"/>
      <c r="I380" s="112"/>
      <c r="J380" s="112"/>
    </row>
    <row r="381" spans="6:10" ht="12.75" customHeight="1">
      <c r="F381" s="112"/>
      <c r="G381" s="112"/>
      <c r="H381" s="112"/>
      <c r="I381" s="112"/>
      <c r="J381" s="112"/>
    </row>
    <row r="382" spans="6:10" ht="12.75" customHeight="1">
      <c r="F382" s="112"/>
      <c r="G382" s="112"/>
      <c r="H382" s="112"/>
      <c r="I382" s="112"/>
      <c r="J382" s="112"/>
    </row>
    <row r="383" spans="6:10" ht="12.75" customHeight="1">
      <c r="F383" s="112"/>
      <c r="G383" s="112"/>
      <c r="H383" s="112"/>
      <c r="I383" s="112"/>
      <c r="J383" s="112"/>
    </row>
    <row r="384" spans="6:10" ht="12.75" customHeight="1">
      <c r="F384" s="112"/>
      <c r="G384" s="112"/>
      <c r="H384" s="112"/>
      <c r="I384" s="112"/>
      <c r="J384" s="112"/>
    </row>
    <row r="385" spans="6:10" ht="12.75" customHeight="1">
      <c r="F385" s="112"/>
      <c r="G385" s="112"/>
      <c r="H385" s="112"/>
      <c r="I385" s="112"/>
      <c r="J385" s="112"/>
    </row>
    <row r="386" spans="6:10" ht="12.75" customHeight="1">
      <c r="F386" s="112"/>
      <c r="G386" s="112"/>
      <c r="H386" s="112"/>
      <c r="I386" s="112"/>
      <c r="J386" s="112"/>
    </row>
    <row r="387" spans="6:10" ht="12.75" customHeight="1">
      <c r="F387" s="112"/>
      <c r="G387" s="112"/>
      <c r="H387" s="112"/>
      <c r="I387" s="112"/>
      <c r="J387" s="112"/>
    </row>
    <row r="388" spans="6:10" ht="12.75" customHeight="1">
      <c r="F388" s="112"/>
      <c r="G388" s="112"/>
      <c r="H388" s="112"/>
      <c r="I388" s="112"/>
      <c r="J388" s="112"/>
    </row>
    <row r="389" spans="6:10" ht="12.75" customHeight="1">
      <c r="F389" s="112"/>
      <c r="G389" s="112"/>
      <c r="H389" s="112"/>
      <c r="I389" s="112"/>
      <c r="J389" s="112"/>
    </row>
    <row r="390" spans="6:10" ht="12.75" customHeight="1">
      <c r="F390" s="112"/>
      <c r="G390" s="112"/>
      <c r="H390" s="112"/>
      <c r="I390" s="112"/>
      <c r="J390" s="112"/>
    </row>
    <row r="391" spans="6:10" ht="12.75" customHeight="1">
      <c r="F391" s="112"/>
      <c r="G391" s="112"/>
      <c r="H391" s="112"/>
      <c r="I391" s="112"/>
      <c r="J391" s="112"/>
    </row>
    <row r="392" spans="6:10" ht="12.75" customHeight="1">
      <c r="F392" s="112"/>
      <c r="G392" s="112"/>
      <c r="H392" s="112"/>
      <c r="I392" s="112"/>
      <c r="J392" s="112"/>
    </row>
    <row r="393" spans="6:10" ht="12.75" customHeight="1">
      <c r="F393" s="112"/>
      <c r="G393" s="112"/>
      <c r="H393" s="112"/>
      <c r="I393" s="112"/>
      <c r="J393" s="112"/>
    </row>
    <row r="394" spans="6:10" ht="12.75" customHeight="1">
      <c r="F394" s="112"/>
      <c r="G394" s="112"/>
      <c r="H394" s="112"/>
      <c r="I394" s="112"/>
      <c r="J394" s="112"/>
    </row>
    <row r="395" spans="6:10" ht="12.75" customHeight="1">
      <c r="F395" s="112"/>
      <c r="G395" s="112"/>
      <c r="H395" s="112"/>
      <c r="I395" s="112"/>
      <c r="J395" s="112"/>
    </row>
    <row r="396" spans="6:10" ht="12.75" customHeight="1">
      <c r="F396" s="112"/>
      <c r="G396" s="112"/>
      <c r="H396" s="112"/>
      <c r="I396" s="112"/>
      <c r="J396" s="112"/>
    </row>
    <row r="397" spans="6:10" ht="12.75" customHeight="1">
      <c r="F397" s="112"/>
      <c r="G397" s="112"/>
      <c r="H397" s="112"/>
      <c r="I397" s="112"/>
      <c r="J397" s="112"/>
    </row>
    <row r="398" spans="6:10" ht="12.75" customHeight="1">
      <c r="F398" s="112"/>
      <c r="G398" s="112"/>
      <c r="H398" s="112"/>
      <c r="I398" s="112"/>
      <c r="J398" s="112"/>
    </row>
    <row r="399" spans="6:10" ht="12.75" customHeight="1">
      <c r="F399" s="112"/>
      <c r="G399" s="112"/>
      <c r="H399" s="112"/>
      <c r="I399" s="112"/>
      <c r="J399" s="112"/>
    </row>
    <row r="400" spans="6:10" ht="12.75" customHeight="1">
      <c r="F400" s="112"/>
      <c r="G400" s="112"/>
      <c r="H400" s="112"/>
      <c r="I400" s="112"/>
      <c r="J400" s="112"/>
    </row>
    <row r="401" spans="6:10" ht="12.75" customHeight="1">
      <c r="F401" s="112"/>
      <c r="G401" s="112"/>
      <c r="H401" s="112"/>
      <c r="I401" s="112"/>
      <c r="J401" s="112"/>
    </row>
    <row r="402" spans="6:10" ht="12.75" customHeight="1">
      <c r="F402" s="112"/>
      <c r="G402" s="112"/>
      <c r="H402" s="112"/>
      <c r="I402" s="112"/>
      <c r="J402" s="112"/>
    </row>
    <row r="403" spans="6:10" ht="12.75" customHeight="1">
      <c r="F403" s="112"/>
      <c r="G403" s="112"/>
      <c r="H403" s="112"/>
      <c r="I403" s="112"/>
      <c r="J403" s="112"/>
    </row>
    <row r="404" spans="6:10" ht="12.75" customHeight="1">
      <c r="F404" s="112"/>
      <c r="G404" s="112"/>
      <c r="H404" s="112"/>
      <c r="I404" s="112"/>
      <c r="J404" s="112"/>
    </row>
    <row r="405" spans="6:10" ht="12.75" customHeight="1">
      <c r="F405" s="112"/>
      <c r="G405" s="112"/>
      <c r="H405" s="112"/>
      <c r="I405" s="112"/>
      <c r="J405" s="112"/>
    </row>
    <row r="406" spans="6:10" ht="12.75" customHeight="1">
      <c r="F406" s="112"/>
      <c r="G406" s="112"/>
      <c r="H406" s="112"/>
      <c r="I406" s="112"/>
      <c r="J406" s="112"/>
    </row>
    <row r="407" spans="6:10" ht="12.75" customHeight="1">
      <c r="F407" s="112"/>
      <c r="G407" s="112"/>
      <c r="H407" s="112"/>
      <c r="I407" s="112"/>
      <c r="J407" s="112"/>
    </row>
    <row r="408" spans="6:10" ht="12.75" customHeight="1">
      <c r="F408" s="112"/>
      <c r="G408" s="112"/>
      <c r="H408" s="112"/>
      <c r="I408" s="112"/>
      <c r="J408" s="112"/>
    </row>
    <row r="409" spans="6:10" ht="12.75" customHeight="1">
      <c r="F409" s="112"/>
      <c r="G409" s="112"/>
      <c r="H409" s="112"/>
      <c r="I409" s="112"/>
      <c r="J409" s="112"/>
    </row>
    <row r="410" spans="6:10" ht="12.75" customHeight="1">
      <c r="F410" s="112"/>
      <c r="G410" s="112"/>
      <c r="H410" s="112"/>
      <c r="I410" s="112"/>
      <c r="J410" s="112"/>
    </row>
    <row r="411" spans="6:10" ht="12.75" customHeight="1">
      <c r="F411" s="112"/>
      <c r="G411" s="112"/>
      <c r="H411" s="112"/>
      <c r="I411" s="112"/>
      <c r="J411" s="112"/>
    </row>
    <row r="412" spans="6:10" ht="12.75" customHeight="1">
      <c r="F412" s="112"/>
      <c r="G412" s="112"/>
      <c r="H412" s="112"/>
      <c r="I412" s="112"/>
      <c r="J412" s="112"/>
    </row>
    <row r="413" spans="6:10" ht="12.75" customHeight="1">
      <c r="F413" s="112"/>
      <c r="G413" s="112"/>
      <c r="H413" s="112"/>
      <c r="I413" s="112"/>
      <c r="J413" s="112"/>
    </row>
    <row r="414" spans="6:10" ht="12.75" customHeight="1">
      <c r="F414" s="112"/>
      <c r="G414" s="112"/>
      <c r="H414" s="112"/>
      <c r="I414" s="112"/>
      <c r="J414" s="112"/>
    </row>
    <row r="415" spans="6:10" ht="12.75" customHeight="1">
      <c r="F415" s="112"/>
      <c r="G415" s="112"/>
      <c r="H415" s="112"/>
      <c r="I415" s="112"/>
      <c r="J415" s="112"/>
    </row>
    <row r="416" spans="6:10" ht="12.75" customHeight="1">
      <c r="F416" s="112"/>
      <c r="G416" s="112"/>
      <c r="H416" s="112"/>
      <c r="I416" s="112"/>
      <c r="J416" s="112"/>
    </row>
    <row r="417" spans="6:10" ht="12.75" customHeight="1">
      <c r="F417" s="112"/>
      <c r="G417" s="112"/>
      <c r="H417" s="112"/>
      <c r="I417" s="112"/>
      <c r="J417" s="112"/>
    </row>
    <row r="418" spans="6:10" ht="12.75" customHeight="1">
      <c r="F418" s="112"/>
      <c r="G418" s="112"/>
      <c r="H418" s="112"/>
      <c r="I418" s="112"/>
      <c r="J418" s="112"/>
    </row>
    <row r="419" spans="6:10" ht="12.75" customHeight="1">
      <c r="F419" s="112"/>
      <c r="G419" s="112"/>
      <c r="H419" s="112"/>
      <c r="I419" s="112"/>
      <c r="J419" s="112"/>
    </row>
    <row r="420" spans="6:10" ht="12.75" customHeight="1">
      <c r="F420" s="112"/>
      <c r="G420" s="112"/>
      <c r="H420" s="112"/>
      <c r="I420" s="112"/>
      <c r="J420" s="112"/>
    </row>
    <row r="421" spans="6:10" ht="12.75" customHeight="1">
      <c r="F421" s="112"/>
      <c r="G421" s="112"/>
      <c r="H421" s="112"/>
      <c r="I421" s="112"/>
      <c r="J421" s="112"/>
    </row>
    <row r="422" spans="6:10" ht="12.75" customHeight="1">
      <c r="F422" s="112"/>
      <c r="G422" s="112"/>
      <c r="H422" s="112"/>
      <c r="I422" s="112"/>
      <c r="J422" s="112"/>
    </row>
    <row r="423" spans="6:10" ht="12.75" customHeight="1">
      <c r="F423" s="112"/>
      <c r="G423" s="112"/>
      <c r="H423" s="112"/>
      <c r="I423" s="112"/>
      <c r="J423" s="112"/>
    </row>
    <row r="424" spans="6:10" ht="12.75" customHeight="1">
      <c r="F424" s="112"/>
      <c r="G424" s="112"/>
      <c r="H424" s="112"/>
      <c r="I424" s="112"/>
      <c r="J424" s="112"/>
    </row>
    <row r="425" spans="6:10" ht="12.75" customHeight="1">
      <c r="F425" s="112"/>
      <c r="G425" s="112"/>
      <c r="H425" s="112"/>
      <c r="I425" s="112"/>
      <c r="J425" s="112"/>
    </row>
    <row r="426" spans="6:10" ht="12.75" customHeight="1">
      <c r="F426" s="112"/>
      <c r="G426" s="112"/>
      <c r="H426" s="112"/>
      <c r="I426" s="112"/>
      <c r="J426" s="112"/>
    </row>
    <row r="427" spans="6:10" ht="12.75" customHeight="1">
      <c r="F427" s="112"/>
      <c r="G427" s="112"/>
      <c r="H427" s="112"/>
      <c r="I427" s="112"/>
      <c r="J427" s="112"/>
    </row>
    <row r="428" spans="6:10" ht="12.75" customHeight="1">
      <c r="F428" s="112"/>
      <c r="G428" s="112"/>
      <c r="H428" s="112"/>
      <c r="I428" s="112"/>
      <c r="J428" s="112"/>
    </row>
    <row r="429" spans="6:10" ht="12.75" customHeight="1">
      <c r="F429" s="112"/>
      <c r="G429" s="112"/>
      <c r="H429" s="112"/>
      <c r="I429" s="112"/>
      <c r="J429" s="112"/>
    </row>
    <row r="430" spans="6:10" ht="12.75" customHeight="1">
      <c r="F430" s="112"/>
      <c r="G430" s="112"/>
      <c r="H430" s="112"/>
      <c r="I430" s="112"/>
      <c r="J430" s="112"/>
    </row>
    <row r="431" spans="6:10" ht="12.75" customHeight="1">
      <c r="F431" s="112"/>
      <c r="G431" s="112"/>
      <c r="H431" s="112"/>
      <c r="I431" s="112"/>
      <c r="J431" s="112"/>
    </row>
    <row r="432" spans="6:10" ht="12.75" customHeight="1">
      <c r="F432" s="112"/>
      <c r="G432" s="112"/>
      <c r="H432" s="112"/>
      <c r="I432" s="112"/>
      <c r="J432" s="112"/>
    </row>
    <row r="433" spans="6:10" ht="12.75" customHeight="1">
      <c r="F433" s="112"/>
      <c r="G433" s="112"/>
      <c r="H433" s="112"/>
      <c r="I433" s="112"/>
      <c r="J433" s="112"/>
    </row>
    <row r="434" spans="6:10" ht="12.75" customHeight="1">
      <c r="F434" s="112"/>
      <c r="G434" s="112"/>
      <c r="H434" s="112"/>
      <c r="I434" s="112"/>
      <c r="J434" s="112"/>
    </row>
    <row r="435" spans="6:10" ht="12.75" customHeight="1">
      <c r="F435" s="112"/>
      <c r="G435" s="112"/>
      <c r="H435" s="112"/>
      <c r="I435" s="112"/>
      <c r="J435" s="112"/>
    </row>
    <row r="436" spans="6:10" ht="12.75" customHeight="1">
      <c r="F436" s="112"/>
      <c r="G436" s="112"/>
      <c r="H436" s="112"/>
      <c r="I436" s="112"/>
      <c r="J436" s="112"/>
    </row>
    <row r="437" spans="6:10" ht="12.75" customHeight="1">
      <c r="F437" s="112"/>
      <c r="G437" s="112"/>
      <c r="H437" s="112"/>
      <c r="I437" s="112"/>
      <c r="J437" s="112"/>
    </row>
    <row r="438" spans="6:10" ht="12.75" customHeight="1">
      <c r="F438" s="112"/>
      <c r="G438" s="112"/>
      <c r="H438" s="112"/>
      <c r="I438" s="112"/>
      <c r="J438" s="112"/>
    </row>
    <row r="439" spans="6:10" ht="12.75" customHeight="1">
      <c r="F439" s="112"/>
      <c r="G439" s="112"/>
      <c r="H439" s="112"/>
      <c r="I439" s="112"/>
      <c r="J439" s="112"/>
    </row>
    <row r="440" spans="6:10" ht="12.75" customHeight="1">
      <c r="F440" s="112"/>
      <c r="G440" s="112"/>
      <c r="H440" s="112"/>
      <c r="I440" s="112"/>
      <c r="J440" s="112"/>
    </row>
    <row r="441" spans="6:10" ht="12.75" customHeight="1">
      <c r="F441" s="112"/>
      <c r="G441" s="112"/>
      <c r="H441" s="112"/>
      <c r="I441" s="112"/>
      <c r="J441" s="112"/>
    </row>
    <row r="442" spans="6:10" ht="12.75" customHeight="1">
      <c r="F442" s="112"/>
      <c r="G442" s="112"/>
      <c r="H442" s="112"/>
      <c r="I442" s="112"/>
      <c r="J442" s="112"/>
    </row>
    <row r="443" spans="6:10" ht="12.75" customHeight="1">
      <c r="F443" s="112"/>
      <c r="G443" s="112"/>
      <c r="H443" s="112"/>
      <c r="I443" s="112"/>
      <c r="J443" s="112"/>
    </row>
    <row r="444" spans="6:10" ht="12.75" customHeight="1">
      <c r="F444" s="112"/>
      <c r="G444" s="112"/>
      <c r="H444" s="112"/>
      <c r="I444" s="112"/>
      <c r="J444" s="112"/>
    </row>
    <row r="445" spans="6:10" ht="12.75" customHeight="1">
      <c r="F445" s="112"/>
      <c r="G445" s="112"/>
      <c r="H445" s="112"/>
      <c r="I445" s="112"/>
      <c r="J445" s="112"/>
    </row>
    <row r="446" spans="6:10" ht="12.75" customHeight="1">
      <c r="F446" s="112"/>
      <c r="G446" s="112"/>
      <c r="H446" s="112"/>
      <c r="I446" s="112"/>
      <c r="J446" s="112"/>
    </row>
    <row r="447" spans="6:10" ht="12.75" customHeight="1">
      <c r="F447" s="112"/>
      <c r="G447" s="112"/>
      <c r="H447" s="112"/>
      <c r="I447" s="112"/>
      <c r="J447" s="112"/>
    </row>
    <row r="448" spans="6:10" ht="12.75" customHeight="1">
      <c r="F448" s="112"/>
      <c r="G448" s="112"/>
      <c r="H448" s="112"/>
      <c r="I448" s="112"/>
      <c r="J448" s="112"/>
    </row>
    <row r="449" spans="6:10" ht="12.75" customHeight="1">
      <c r="F449" s="112"/>
      <c r="G449" s="112"/>
      <c r="H449" s="112"/>
      <c r="I449" s="112"/>
      <c r="J449" s="112"/>
    </row>
    <row r="450" spans="6:10" ht="12.75" customHeight="1">
      <c r="F450" s="112"/>
      <c r="G450" s="112"/>
      <c r="H450" s="112"/>
      <c r="I450" s="112"/>
      <c r="J450" s="112"/>
    </row>
    <row r="451" spans="6:10" ht="12.75" customHeight="1">
      <c r="F451" s="112"/>
      <c r="G451" s="112"/>
      <c r="H451" s="112"/>
      <c r="I451" s="112"/>
      <c r="J451" s="112"/>
    </row>
    <row r="452" spans="6:10" ht="12.75" customHeight="1">
      <c r="F452" s="112"/>
      <c r="G452" s="112"/>
      <c r="H452" s="112"/>
      <c r="I452" s="112"/>
      <c r="J452" s="112"/>
    </row>
    <row r="453" spans="6:10" ht="12.75" customHeight="1">
      <c r="F453" s="112"/>
      <c r="G453" s="112"/>
      <c r="H453" s="112"/>
      <c r="I453" s="112"/>
      <c r="J453" s="112"/>
    </row>
    <row r="454" spans="6:10" ht="12.75" customHeight="1">
      <c r="F454" s="112"/>
      <c r="G454" s="112"/>
      <c r="H454" s="112"/>
      <c r="I454" s="112"/>
      <c r="J454" s="112"/>
    </row>
    <row r="455" spans="6:10" ht="12.75" customHeight="1">
      <c r="F455" s="112"/>
      <c r="G455" s="112"/>
      <c r="H455" s="112"/>
      <c r="I455" s="112"/>
      <c r="J455" s="112"/>
    </row>
    <row r="456" spans="6:10" ht="12.75" customHeight="1">
      <c r="F456" s="112"/>
      <c r="G456" s="112"/>
      <c r="H456" s="112"/>
      <c r="I456" s="112"/>
      <c r="J456" s="112"/>
    </row>
    <row r="457" spans="6:10" ht="12.75" customHeight="1">
      <c r="F457" s="112"/>
      <c r="G457" s="112"/>
      <c r="H457" s="112"/>
      <c r="I457" s="112"/>
      <c r="J457" s="112"/>
    </row>
    <row r="458" spans="6:10" ht="12.75" customHeight="1">
      <c r="F458" s="112"/>
      <c r="G458" s="112"/>
      <c r="H458" s="112"/>
      <c r="I458" s="112"/>
      <c r="J458" s="112"/>
    </row>
    <row r="459" spans="6:10" ht="12.75" customHeight="1">
      <c r="F459" s="112"/>
      <c r="G459" s="112"/>
      <c r="H459" s="112"/>
      <c r="I459" s="112"/>
      <c r="J459" s="112"/>
    </row>
    <row r="460" spans="6:10" ht="12.75" customHeight="1">
      <c r="F460" s="112"/>
      <c r="G460" s="112"/>
      <c r="H460" s="112"/>
      <c r="I460" s="112"/>
      <c r="J460" s="112"/>
    </row>
    <row r="461" spans="6:10" ht="12.75" customHeight="1">
      <c r="F461" s="112"/>
      <c r="G461" s="112"/>
      <c r="H461" s="112"/>
      <c r="I461" s="112"/>
      <c r="J461" s="112"/>
    </row>
    <row r="462" spans="6:10" ht="12.75" customHeight="1">
      <c r="F462" s="112"/>
      <c r="G462" s="112"/>
      <c r="H462" s="112"/>
      <c r="I462" s="112"/>
      <c r="J462" s="112"/>
    </row>
    <row r="463" spans="6:10" ht="12.75" customHeight="1">
      <c r="F463" s="112"/>
      <c r="G463" s="112"/>
      <c r="H463" s="112"/>
      <c r="I463" s="112"/>
      <c r="J463" s="112"/>
    </row>
    <row r="464" spans="6:10" ht="12.75" customHeight="1">
      <c r="F464" s="112"/>
      <c r="G464" s="112"/>
      <c r="H464" s="112"/>
      <c r="I464" s="112"/>
      <c r="J464" s="112"/>
    </row>
    <row r="465" spans="6:10" ht="12.75" customHeight="1">
      <c r="F465" s="112"/>
      <c r="G465" s="112"/>
      <c r="H465" s="112"/>
      <c r="I465" s="112"/>
      <c r="J465" s="112"/>
    </row>
    <row r="466" spans="6:10" ht="12.75" customHeight="1">
      <c r="F466" s="112"/>
      <c r="G466" s="112"/>
      <c r="H466" s="112"/>
      <c r="I466" s="112"/>
      <c r="J466" s="112"/>
    </row>
    <row r="467" spans="6:10" ht="12.75" customHeight="1">
      <c r="F467" s="112"/>
      <c r="G467" s="112"/>
      <c r="H467" s="112"/>
      <c r="I467" s="112"/>
      <c r="J467" s="112"/>
    </row>
    <row r="468" spans="6:10" ht="12.75" customHeight="1">
      <c r="F468" s="112"/>
      <c r="G468" s="112"/>
      <c r="H468" s="112"/>
      <c r="I468" s="112"/>
      <c r="J468" s="112"/>
    </row>
    <row r="469" spans="6:10" ht="12.75" customHeight="1">
      <c r="F469" s="112"/>
      <c r="G469" s="112"/>
      <c r="H469" s="112"/>
      <c r="I469" s="112"/>
      <c r="J469" s="112"/>
    </row>
    <row r="470" spans="6:10" ht="12.75" customHeight="1">
      <c r="F470" s="112"/>
      <c r="G470" s="112"/>
      <c r="H470" s="112"/>
      <c r="I470" s="112"/>
      <c r="J470" s="112"/>
    </row>
    <row r="471" spans="6:10" ht="12.75" customHeight="1">
      <c r="F471" s="112"/>
      <c r="G471" s="112"/>
      <c r="H471" s="112"/>
      <c r="I471" s="112"/>
      <c r="J471" s="112"/>
    </row>
    <row r="472" spans="6:10" ht="12.75" customHeight="1">
      <c r="F472" s="112"/>
      <c r="G472" s="112"/>
      <c r="H472" s="112"/>
      <c r="I472" s="112"/>
      <c r="J472" s="112"/>
    </row>
    <row r="473" spans="6:10" ht="12.75" customHeight="1">
      <c r="F473" s="112"/>
      <c r="G473" s="112"/>
      <c r="H473" s="112"/>
      <c r="I473" s="112"/>
      <c r="J473" s="112"/>
    </row>
    <row r="474" spans="6:10" ht="12.75" customHeight="1">
      <c r="F474" s="112"/>
      <c r="G474" s="112"/>
      <c r="H474" s="112"/>
      <c r="I474" s="112"/>
      <c r="J474" s="112"/>
    </row>
    <row r="475" spans="6:10" ht="12.75" customHeight="1">
      <c r="F475" s="112"/>
      <c r="G475" s="112"/>
      <c r="H475" s="112"/>
      <c r="I475" s="112"/>
      <c r="J475" s="112"/>
    </row>
    <row r="476" spans="6:10" ht="12.75" customHeight="1">
      <c r="F476" s="112"/>
      <c r="G476" s="112"/>
      <c r="H476" s="112"/>
      <c r="I476" s="112"/>
      <c r="J476" s="112"/>
    </row>
    <row r="477" spans="6:10" ht="12.75" customHeight="1">
      <c r="F477" s="112"/>
      <c r="G477" s="112"/>
      <c r="H477" s="112"/>
      <c r="I477" s="112"/>
      <c r="J477" s="112"/>
    </row>
    <row r="478" spans="6:10" ht="12.75" customHeight="1">
      <c r="F478" s="112"/>
      <c r="G478" s="112"/>
      <c r="H478" s="112"/>
      <c r="I478" s="112"/>
      <c r="J478" s="112"/>
    </row>
    <row r="479" spans="6:10" ht="12.75" customHeight="1">
      <c r="F479" s="112"/>
      <c r="G479" s="112"/>
      <c r="H479" s="112"/>
      <c r="I479" s="112"/>
      <c r="J479" s="112"/>
    </row>
    <row r="480" spans="6:10" ht="12.75" customHeight="1">
      <c r="F480" s="112"/>
      <c r="G480" s="112"/>
      <c r="H480" s="112"/>
      <c r="I480" s="112"/>
      <c r="J480" s="112"/>
    </row>
    <row r="481" spans="6:10" ht="12.75" customHeight="1">
      <c r="F481" s="112"/>
      <c r="G481" s="112"/>
      <c r="H481" s="112"/>
      <c r="I481" s="112"/>
      <c r="J481" s="112"/>
    </row>
    <row r="482" spans="6:10" ht="12.75" customHeight="1">
      <c r="F482" s="112"/>
      <c r="G482" s="112"/>
      <c r="H482" s="112"/>
      <c r="I482" s="112"/>
      <c r="J482" s="112"/>
    </row>
    <row r="483" spans="6:10" ht="12.75" customHeight="1">
      <c r="F483" s="112"/>
      <c r="G483" s="112"/>
      <c r="H483" s="112"/>
      <c r="I483" s="112"/>
      <c r="J483" s="112"/>
    </row>
    <row r="484" spans="6:10" ht="12.75" customHeight="1">
      <c r="F484" s="112"/>
      <c r="G484" s="112"/>
      <c r="H484" s="112"/>
      <c r="I484" s="112"/>
      <c r="J484" s="112"/>
    </row>
    <row r="485" spans="6:10" ht="12.75" customHeight="1">
      <c r="F485" s="112"/>
      <c r="G485" s="112"/>
      <c r="H485" s="112"/>
      <c r="I485" s="112"/>
      <c r="J485" s="112"/>
    </row>
    <row r="486" spans="6:10" ht="12.75" customHeight="1">
      <c r="F486" s="112"/>
      <c r="G486" s="112"/>
      <c r="H486" s="112"/>
      <c r="I486" s="112"/>
      <c r="J486" s="112"/>
    </row>
    <row r="487" spans="6:10" ht="12.75" customHeight="1">
      <c r="F487" s="112"/>
      <c r="G487" s="112"/>
      <c r="H487" s="112"/>
      <c r="I487" s="112"/>
      <c r="J487" s="112"/>
    </row>
    <row r="488" spans="6:10" ht="12.75" customHeight="1">
      <c r="F488" s="112"/>
      <c r="G488" s="112"/>
      <c r="H488" s="112"/>
      <c r="I488" s="112"/>
      <c r="J488" s="112"/>
    </row>
    <row r="489" spans="6:10" ht="12.75" customHeight="1">
      <c r="F489" s="112"/>
      <c r="G489" s="112"/>
      <c r="H489" s="112"/>
      <c r="I489" s="112"/>
      <c r="J489" s="112"/>
    </row>
    <row r="490" spans="6:10" ht="12.75" customHeight="1">
      <c r="F490" s="112"/>
      <c r="G490" s="112"/>
      <c r="H490" s="112"/>
      <c r="I490" s="112"/>
      <c r="J490" s="112"/>
    </row>
    <row r="491" spans="6:10" ht="12.75" customHeight="1">
      <c r="F491" s="112"/>
      <c r="G491" s="112"/>
      <c r="H491" s="112"/>
      <c r="I491" s="112"/>
      <c r="J491" s="112"/>
    </row>
    <row r="492" spans="6:10" ht="12.75" customHeight="1">
      <c r="F492" s="112"/>
      <c r="G492" s="112"/>
      <c r="H492" s="112"/>
      <c r="I492" s="112"/>
      <c r="J492" s="112"/>
    </row>
    <row r="493" spans="6:10" ht="12.75" customHeight="1">
      <c r="F493" s="112"/>
      <c r="G493" s="112"/>
      <c r="H493" s="112"/>
      <c r="I493" s="112"/>
      <c r="J493" s="112"/>
    </row>
    <row r="494" spans="6:10" ht="12.75" customHeight="1">
      <c r="F494" s="112"/>
      <c r="G494" s="112"/>
      <c r="H494" s="112"/>
      <c r="I494" s="112"/>
      <c r="J494" s="112"/>
    </row>
    <row r="495" spans="6:10" ht="12.75" customHeight="1">
      <c r="F495" s="112"/>
      <c r="G495" s="112"/>
      <c r="H495" s="112"/>
      <c r="I495" s="112"/>
      <c r="J495" s="112"/>
    </row>
    <row r="496" spans="6:10" ht="12.75" customHeight="1">
      <c r="F496" s="112"/>
      <c r="G496" s="112"/>
      <c r="H496" s="112"/>
      <c r="I496" s="112"/>
      <c r="J496" s="112"/>
    </row>
    <row r="497" spans="6:10" ht="12.75" customHeight="1">
      <c r="F497" s="112"/>
      <c r="G497" s="112"/>
      <c r="H497" s="112"/>
      <c r="I497" s="112"/>
      <c r="J497" s="112"/>
    </row>
    <row r="498" spans="6:10" ht="12.75" customHeight="1">
      <c r="F498" s="112"/>
      <c r="G498" s="112"/>
      <c r="H498" s="112"/>
      <c r="I498" s="112"/>
      <c r="J498" s="112"/>
    </row>
    <row r="499" spans="6:10" ht="12.75" customHeight="1">
      <c r="F499" s="112"/>
      <c r="G499" s="112"/>
      <c r="H499" s="112"/>
      <c r="I499" s="112"/>
      <c r="J499" s="112"/>
    </row>
    <row r="500" spans="6:10" ht="12.75" customHeight="1">
      <c r="F500" s="112"/>
      <c r="G500" s="112"/>
      <c r="H500" s="112"/>
      <c r="I500" s="112"/>
      <c r="J500" s="112"/>
    </row>
    <row r="501" spans="6:10" ht="12.75" customHeight="1">
      <c r="F501" s="112"/>
      <c r="G501" s="112"/>
      <c r="H501" s="112"/>
      <c r="I501" s="112"/>
      <c r="J501" s="112"/>
    </row>
    <row r="502" spans="6:10" ht="12.75" customHeight="1">
      <c r="F502" s="112"/>
      <c r="G502" s="112"/>
      <c r="H502" s="112"/>
      <c r="I502" s="112"/>
      <c r="J502" s="112"/>
    </row>
    <row r="503" spans="6:10" ht="12.75" customHeight="1">
      <c r="F503" s="112"/>
      <c r="G503" s="112"/>
      <c r="H503" s="112"/>
      <c r="I503" s="112"/>
      <c r="J503" s="112"/>
    </row>
    <row r="504" spans="6:10" ht="12.75" customHeight="1">
      <c r="F504" s="112"/>
      <c r="G504" s="112"/>
      <c r="H504" s="112"/>
      <c r="I504" s="112"/>
      <c r="J504" s="112"/>
    </row>
    <row r="505" spans="6:10" ht="12.75" customHeight="1">
      <c r="F505" s="112"/>
      <c r="G505" s="112"/>
      <c r="H505" s="112"/>
      <c r="I505" s="112"/>
      <c r="J505" s="112"/>
    </row>
    <row r="506" spans="6:10" ht="12.75" customHeight="1">
      <c r="F506" s="112"/>
      <c r="G506" s="112"/>
      <c r="H506" s="112"/>
      <c r="I506" s="112"/>
      <c r="J506" s="112"/>
    </row>
    <row r="507" spans="6:10" ht="12.75" customHeight="1">
      <c r="F507" s="112"/>
      <c r="G507" s="112"/>
      <c r="H507" s="112"/>
      <c r="I507" s="112"/>
      <c r="J507" s="112"/>
    </row>
    <row r="508" spans="6:10" ht="12.75" customHeight="1">
      <c r="F508" s="112"/>
      <c r="G508" s="112"/>
      <c r="H508" s="112"/>
      <c r="I508" s="112"/>
      <c r="J508" s="112"/>
    </row>
    <row r="509" spans="6:10" ht="12.75" customHeight="1">
      <c r="F509" s="112"/>
      <c r="G509" s="112"/>
      <c r="H509" s="112"/>
      <c r="I509" s="112"/>
      <c r="J509" s="112"/>
    </row>
    <row r="510" spans="6:10" ht="12.75" customHeight="1">
      <c r="F510" s="112"/>
      <c r="G510" s="112"/>
      <c r="H510" s="112"/>
      <c r="I510" s="112"/>
      <c r="J510" s="112"/>
    </row>
    <row r="511" spans="6:10" ht="12.75" customHeight="1">
      <c r="F511" s="112"/>
      <c r="G511" s="112"/>
      <c r="H511" s="112"/>
      <c r="I511" s="112"/>
      <c r="J511" s="112"/>
    </row>
    <row r="512" spans="6:10" ht="12.75" customHeight="1">
      <c r="F512" s="112"/>
      <c r="G512" s="112"/>
      <c r="H512" s="112"/>
      <c r="I512" s="112"/>
      <c r="J512" s="112"/>
    </row>
    <row r="513" spans="6:10" ht="12.75" customHeight="1">
      <c r="F513" s="112"/>
      <c r="G513" s="112"/>
      <c r="H513" s="112"/>
      <c r="I513" s="112"/>
      <c r="J513" s="112"/>
    </row>
    <row r="514" spans="6:10" ht="12.75" customHeight="1">
      <c r="F514" s="112"/>
      <c r="G514" s="112"/>
      <c r="H514" s="112"/>
      <c r="I514" s="112"/>
      <c r="J514" s="112"/>
    </row>
    <row r="515" spans="6:10" ht="12.75" customHeight="1">
      <c r="F515" s="112"/>
      <c r="G515" s="112"/>
      <c r="H515" s="112"/>
      <c r="I515" s="112"/>
      <c r="J515" s="112"/>
    </row>
    <row r="516" spans="6:10" ht="12.75" customHeight="1">
      <c r="F516" s="112"/>
      <c r="G516" s="112"/>
      <c r="H516" s="112"/>
      <c r="I516" s="112"/>
      <c r="J516" s="112"/>
    </row>
    <row r="517" spans="6:10" ht="12.75" customHeight="1">
      <c r="F517" s="112"/>
      <c r="G517" s="112"/>
      <c r="H517" s="112"/>
      <c r="I517" s="112"/>
      <c r="J517" s="112"/>
    </row>
    <row r="518" spans="6:10" ht="12.75" customHeight="1">
      <c r="F518" s="112"/>
      <c r="G518" s="112"/>
      <c r="H518" s="112"/>
      <c r="I518" s="112"/>
      <c r="J518" s="112"/>
    </row>
    <row r="519" spans="6:10" ht="12.75" customHeight="1">
      <c r="F519" s="112"/>
      <c r="G519" s="112"/>
      <c r="H519" s="112"/>
      <c r="I519" s="112"/>
      <c r="J519" s="112"/>
    </row>
    <row r="520" spans="6:10" ht="12.75" customHeight="1">
      <c r="F520" s="112"/>
      <c r="G520" s="112"/>
      <c r="H520" s="112"/>
      <c r="I520" s="112"/>
      <c r="J520" s="112"/>
    </row>
    <row r="521" spans="6:10" ht="12.75" customHeight="1">
      <c r="F521" s="112"/>
      <c r="G521" s="112"/>
      <c r="H521" s="112"/>
      <c r="I521" s="112"/>
      <c r="J521" s="112"/>
    </row>
    <row r="522" spans="6:10" ht="12.75" customHeight="1">
      <c r="F522" s="112"/>
      <c r="G522" s="112"/>
      <c r="H522" s="112"/>
      <c r="I522" s="112"/>
      <c r="J522" s="112"/>
    </row>
    <row r="523" spans="6:10" ht="12.75" customHeight="1">
      <c r="F523" s="112"/>
      <c r="G523" s="112"/>
      <c r="H523" s="112"/>
      <c r="I523" s="112"/>
      <c r="J523" s="112"/>
    </row>
    <row r="524" spans="6:10" ht="12.75" customHeight="1">
      <c r="F524" s="112"/>
      <c r="G524" s="112"/>
      <c r="H524" s="112"/>
      <c r="I524" s="112"/>
      <c r="J524" s="112"/>
    </row>
    <row r="525" spans="6:10" ht="12.75" customHeight="1">
      <c r="F525" s="112"/>
      <c r="G525" s="112"/>
      <c r="H525" s="112"/>
      <c r="I525" s="112"/>
      <c r="J525" s="112"/>
    </row>
    <row r="526" spans="6:10" ht="12.75" customHeight="1">
      <c r="F526" s="112"/>
      <c r="G526" s="112"/>
      <c r="H526" s="112"/>
      <c r="I526" s="112"/>
      <c r="J526" s="112"/>
    </row>
    <row r="527" spans="6:10" ht="12.75" customHeight="1">
      <c r="F527" s="112"/>
      <c r="G527" s="112"/>
      <c r="H527" s="112"/>
      <c r="I527" s="112"/>
      <c r="J527" s="112"/>
    </row>
    <row r="528" spans="6:10" ht="12.75" customHeight="1">
      <c r="F528" s="112"/>
      <c r="G528" s="112"/>
      <c r="H528" s="112"/>
      <c r="I528" s="112"/>
      <c r="J528" s="112"/>
    </row>
    <row r="529" spans="6:10" ht="12.75" customHeight="1">
      <c r="F529" s="112"/>
      <c r="G529" s="112"/>
      <c r="H529" s="112"/>
      <c r="I529" s="112"/>
      <c r="J529" s="112"/>
    </row>
    <row r="530" spans="6:10" ht="12.75" customHeight="1">
      <c r="F530" s="112"/>
      <c r="G530" s="112"/>
      <c r="H530" s="112"/>
      <c r="I530" s="112"/>
      <c r="J530" s="112"/>
    </row>
    <row r="531" spans="6:10" ht="12.75" customHeight="1">
      <c r="F531" s="112"/>
      <c r="G531" s="112"/>
      <c r="H531" s="112"/>
      <c r="I531" s="112"/>
      <c r="J531" s="112"/>
    </row>
    <row r="532" spans="6:10" ht="12.75" customHeight="1">
      <c r="F532" s="112"/>
      <c r="G532" s="112"/>
      <c r="H532" s="112"/>
      <c r="I532" s="112"/>
      <c r="J532" s="112"/>
    </row>
    <row r="533" spans="6:10" ht="12.75" customHeight="1">
      <c r="F533" s="112"/>
      <c r="G533" s="112"/>
      <c r="H533" s="112"/>
      <c r="I533" s="112"/>
      <c r="J533" s="112"/>
    </row>
    <row r="534" spans="6:10" ht="12.75" customHeight="1">
      <c r="F534" s="112"/>
      <c r="G534" s="112"/>
      <c r="H534" s="112"/>
      <c r="I534" s="112"/>
      <c r="J534" s="112"/>
    </row>
    <row r="535" spans="6:10" ht="12.75" customHeight="1">
      <c r="F535" s="112"/>
      <c r="G535" s="112"/>
      <c r="H535" s="112"/>
      <c r="I535" s="112"/>
      <c r="J535" s="112"/>
    </row>
    <row r="536" spans="6:10" ht="12.75" customHeight="1">
      <c r="F536" s="112"/>
      <c r="G536" s="112"/>
      <c r="H536" s="112"/>
      <c r="I536" s="112"/>
      <c r="J536" s="112"/>
    </row>
    <row r="537" spans="6:10" ht="12.75" customHeight="1">
      <c r="F537" s="112"/>
      <c r="G537" s="112"/>
      <c r="H537" s="112"/>
      <c r="I537" s="112"/>
      <c r="J537" s="112"/>
    </row>
    <row r="538" spans="6:10" ht="12.75" customHeight="1">
      <c r="F538" s="112"/>
      <c r="G538" s="112"/>
      <c r="H538" s="112"/>
      <c r="I538" s="112"/>
      <c r="J538" s="112"/>
    </row>
    <row r="539" spans="6:10" ht="12.75" customHeight="1">
      <c r="F539" s="112"/>
      <c r="G539" s="112"/>
      <c r="H539" s="112"/>
      <c r="I539" s="112"/>
      <c r="J539" s="112"/>
    </row>
    <row r="540" spans="6:10" ht="12.75" customHeight="1">
      <c r="F540" s="112"/>
      <c r="G540" s="112"/>
      <c r="H540" s="112"/>
      <c r="I540" s="112"/>
      <c r="J540" s="112"/>
    </row>
    <row r="541" spans="6:10" ht="12.75" customHeight="1">
      <c r="F541" s="112"/>
      <c r="G541" s="112"/>
      <c r="H541" s="112"/>
      <c r="I541" s="112"/>
      <c r="J541" s="112"/>
    </row>
    <row r="542" spans="6:10" ht="12.75" customHeight="1">
      <c r="F542" s="112"/>
      <c r="G542" s="112"/>
      <c r="H542" s="112"/>
      <c r="I542" s="112"/>
      <c r="J542" s="112"/>
    </row>
    <row r="543" spans="6:10" ht="12.75" customHeight="1">
      <c r="F543" s="112"/>
      <c r="G543" s="112"/>
      <c r="H543" s="112"/>
      <c r="I543" s="112"/>
      <c r="J543" s="112"/>
    </row>
    <row r="544" spans="6:10" ht="12.75" customHeight="1">
      <c r="F544" s="112"/>
      <c r="G544" s="112"/>
      <c r="H544" s="112"/>
      <c r="I544" s="112"/>
      <c r="J544" s="112"/>
    </row>
    <row r="545" spans="6:10" ht="12.75" customHeight="1">
      <c r="F545" s="112"/>
      <c r="G545" s="112"/>
      <c r="H545" s="112"/>
      <c r="I545" s="112"/>
      <c r="J545" s="112"/>
    </row>
    <row r="546" spans="6:10" ht="12.75" customHeight="1">
      <c r="F546" s="112"/>
      <c r="G546" s="112"/>
      <c r="H546" s="112"/>
      <c r="I546" s="112"/>
      <c r="J546" s="112"/>
    </row>
    <row r="547" spans="6:10" ht="12.75" customHeight="1">
      <c r="F547" s="112"/>
      <c r="G547" s="112"/>
      <c r="H547" s="112"/>
      <c r="I547" s="112"/>
      <c r="J547" s="112"/>
    </row>
    <row r="548" spans="6:10" ht="12.75" customHeight="1">
      <c r="F548" s="112"/>
      <c r="G548" s="112"/>
      <c r="H548" s="112"/>
      <c r="I548" s="112"/>
      <c r="J548" s="112"/>
    </row>
    <row r="549" spans="6:10" ht="12.75" customHeight="1">
      <c r="F549" s="112"/>
      <c r="G549" s="112"/>
      <c r="H549" s="112"/>
      <c r="I549" s="112"/>
      <c r="J549" s="112"/>
    </row>
    <row r="550" spans="6:10" ht="12.75" customHeight="1">
      <c r="F550" s="112"/>
      <c r="G550" s="112"/>
      <c r="H550" s="112"/>
      <c r="I550" s="112"/>
      <c r="J550" s="112"/>
    </row>
    <row r="551" spans="6:10" ht="12.75" customHeight="1">
      <c r="F551" s="112"/>
      <c r="G551" s="112"/>
      <c r="H551" s="112"/>
      <c r="I551" s="112"/>
      <c r="J551" s="112"/>
    </row>
    <row r="552" spans="6:10" ht="12.75" customHeight="1">
      <c r="F552" s="112"/>
      <c r="G552" s="112"/>
      <c r="H552" s="112"/>
      <c r="I552" s="112"/>
      <c r="J552" s="112"/>
    </row>
    <row r="553" spans="6:10" ht="12.75" customHeight="1">
      <c r="F553" s="112"/>
      <c r="G553" s="112"/>
      <c r="H553" s="112"/>
      <c r="I553" s="112"/>
      <c r="J553" s="112"/>
    </row>
    <row r="554" spans="6:10" ht="12.75" customHeight="1">
      <c r="F554" s="112"/>
      <c r="G554" s="112"/>
      <c r="H554" s="112"/>
      <c r="I554" s="112"/>
      <c r="J554" s="112"/>
    </row>
    <row r="555" spans="6:10" ht="12.75" customHeight="1">
      <c r="F555" s="112"/>
      <c r="G555" s="112"/>
      <c r="H555" s="112"/>
      <c r="I555" s="112"/>
      <c r="J555" s="112"/>
    </row>
    <row r="556" spans="6:10" ht="12.75" customHeight="1">
      <c r="F556" s="112"/>
      <c r="G556" s="112"/>
      <c r="H556" s="112"/>
      <c r="I556" s="112"/>
      <c r="J556" s="112"/>
    </row>
    <row r="557" spans="6:10" ht="12.75" customHeight="1">
      <c r="F557" s="112"/>
      <c r="G557" s="112"/>
      <c r="H557" s="112"/>
      <c r="I557" s="112"/>
      <c r="J557" s="112"/>
    </row>
    <row r="558" spans="6:10" ht="12.75" customHeight="1">
      <c r="F558" s="112"/>
      <c r="G558" s="112"/>
      <c r="H558" s="112"/>
      <c r="I558" s="112"/>
      <c r="J558" s="112"/>
    </row>
    <row r="559" spans="6:10" ht="12.75" customHeight="1">
      <c r="F559" s="112"/>
      <c r="G559" s="112"/>
      <c r="H559" s="112"/>
      <c r="I559" s="112"/>
      <c r="J559" s="112"/>
    </row>
    <row r="560" spans="6:10" ht="12.75" customHeight="1">
      <c r="F560" s="112"/>
      <c r="G560" s="112"/>
      <c r="H560" s="112"/>
      <c r="I560" s="112"/>
      <c r="J560" s="112"/>
    </row>
    <row r="561" spans="6:10" ht="12.75" customHeight="1">
      <c r="F561" s="112"/>
      <c r="G561" s="112"/>
      <c r="H561" s="112"/>
      <c r="I561" s="112"/>
      <c r="J561" s="112"/>
    </row>
    <row r="562" spans="6:10" ht="12.75" customHeight="1">
      <c r="F562" s="112"/>
      <c r="G562" s="112"/>
      <c r="H562" s="112"/>
      <c r="I562" s="112"/>
      <c r="J562" s="112"/>
    </row>
    <row r="563" spans="6:10" ht="12.75" customHeight="1">
      <c r="F563" s="112"/>
      <c r="G563" s="112"/>
      <c r="H563" s="112"/>
      <c r="I563" s="112"/>
      <c r="J563" s="112"/>
    </row>
    <row r="564" spans="6:10" ht="12.75" customHeight="1">
      <c r="F564" s="112"/>
      <c r="G564" s="112"/>
      <c r="H564" s="112"/>
      <c r="I564" s="112"/>
      <c r="J564" s="112"/>
    </row>
    <row r="565" spans="6:10" ht="12.75" customHeight="1">
      <c r="F565" s="112"/>
      <c r="G565" s="112"/>
      <c r="H565" s="112"/>
      <c r="I565" s="112"/>
      <c r="J565" s="112"/>
    </row>
    <row r="566" spans="6:10" ht="12.75" customHeight="1">
      <c r="F566" s="112"/>
      <c r="G566" s="112"/>
      <c r="H566" s="112"/>
      <c r="I566" s="112"/>
      <c r="J566" s="112"/>
    </row>
    <row r="567" spans="6:10" ht="12.75" customHeight="1">
      <c r="F567" s="112"/>
      <c r="G567" s="112"/>
      <c r="H567" s="112"/>
      <c r="I567" s="112"/>
      <c r="J567" s="112"/>
    </row>
    <row r="568" spans="6:10" ht="12.75" customHeight="1">
      <c r="F568" s="112"/>
      <c r="G568" s="112"/>
      <c r="H568" s="112"/>
      <c r="I568" s="112"/>
      <c r="J568" s="112"/>
    </row>
    <row r="569" spans="6:10" ht="12.75" customHeight="1">
      <c r="F569" s="112"/>
      <c r="G569" s="112"/>
      <c r="H569" s="112"/>
      <c r="I569" s="112"/>
      <c r="J569" s="112"/>
    </row>
    <row r="570" spans="6:10" ht="12.75" customHeight="1">
      <c r="F570" s="112"/>
      <c r="G570" s="112"/>
      <c r="H570" s="112"/>
      <c r="I570" s="112"/>
      <c r="J570" s="112"/>
    </row>
    <row r="571" spans="6:10" ht="12.75" customHeight="1">
      <c r="F571" s="112"/>
      <c r="G571" s="112"/>
      <c r="H571" s="112"/>
      <c r="I571" s="112"/>
      <c r="J571" s="112"/>
    </row>
    <row r="572" spans="6:10" ht="12.75" customHeight="1">
      <c r="F572" s="112"/>
      <c r="G572" s="112"/>
      <c r="H572" s="112"/>
      <c r="I572" s="112"/>
      <c r="J572" s="112"/>
    </row>
    <row r="573" spans="6:10" ht="12.75" customHeight="1">
      <c r="F573" s="112"/>
      <c r="G573" s="112"/>
      <c r="H573" s="112"/>
      <c r="I573" s="112"/>
      <c r="J573" s="112"/>
    </row>
    <row r="574" spans="6:10" ht="12.75" customHeight="1">
      <c r="F574" s="112"/>
      <c r="G574" s="112"/>
      <c r="H574" s="112"/>
      <c r="I574" s="112"/>
      <c r="J574" s="112"/>
    </row>
    <row r="575" spans="6:10" ht="12.75" customHeight="1">
      <c r="F575" s="112"/>
      <c r="G575" s="112"/>
      <c r="H575" s="112"/>
      <c r="I575" s="112"/>
      <c r="J575" s="112"/>
    </row>
    <row r="576" spans="6:10" ht="12.75" customHeight="1">
      <c r="F576" s="112"/>
      <c r="G576" s="112"/>
      <c r="H576" s="112"/>
      <c r="I576" s="112"/>
      <c r="J576" s="112"/>
    </row>
    <row r="577" spans="6:10" ht="12.75" customHeight="1">
      <c r="F577" s="112"/>
      <c r="G577" s="112"/>
      <c r="H577" s="112"/>
      <c r="I577" s="112"/>
      <c r="J577" s="112"/>
    </row>
    <row r="578" spans="6:10" ht="12.75" customHeight="1">
      <c r="F578" s="112"/>
      <c r="G578" s="112"/>
      <c r="H578" s="112"/>
      <c r="I578" s="112"/>
      <c r="J578" s="112"/>
    </row>
    <row r="579" spans="6:10" ht="12.75" customHeight="1">
      <c r="F579" s="112"/>
      <c r="G579" s="112"/>
      <c r="H579" s="112"/>
      <c r="I579" s="112"/>
      <c r="J579" s="112"/>
    </row>
    <row r="580" spans="6:10" ht="12.75" customHeight="1">
      <c r="F580" s="112"/>
      <c r="G580" s="112"/>
      <c r="H580" s="112"/>
      <c r="I580" s="112"/>
      <c r="J580" s="112"/>
    </row>
    <row r="581" spans="6:10" ht="12.75" customHeight="1">
      <c r="F581" s="112"/>
      <c r="G581" s="112"/>
      <c r="H581" s="112"/>
      <c r="I581" s="112"/>
      <c r="J581" s="112"/>
    </row>
    <row r="582" spans="6:10" ht="12.75" customHeight="1">
      <c r="F582" s="112"/>
      <c r="G582" s="112"/>
      <c r="H582" s="112"/>
      <c r="I582" s="112"/>
      <c r="J582" s="112"/>
    </row>
    <row r="583" spans="6:10" ht="12.75" customHeight="1">
      <c r="F583" s="112"/>
      <c r="G583" s="112"/>
      <c r="H583" s="112"/>
      <c r="I583" s="112"/>
      <c r="J583" s="112"/>
    </row>
    <row r="584" spans="6:10" ht="12.75" customHeight="1">
      <c r="F584" s="112"/>
      <c r="G584" s="112"/>
      <c r="H584" s="112"/>
      <c r="I584" s="112"/>
      <c r="J584" s="112"/>
    </row>
    <row r="585" spans="6:10" ht="12.75" customHeight="1">
      <c r="F585" s="112"/>
      <c r="G585" s="112"/>
      <c r="H585" s="112"/>
      <c r="I585" s="112"/>
      <c r="J585" s="112"/>
    </row>
    <row r="586" spans="6:10" ht="12.75" customHeight="1">
      <c r="F586" s="112"/>
      <c r="G586" s="112"/>
      <c r="H586" s="112"/>
      <c r="I586" s="112"/>
      <c r="J586" s="112"/>
    </row>
    <row r="587" spans="6:10" ht="12.75" customHeight="1">
      <c r="F587" s="112"/>
      <c r="G587" s="112"/>
      <c r="H587" s="112"/>
      <c r="I587" s="112"/>
      <c r="J587" s="112"/>
    </row>
    <row r="588" spans="6:10" ht="12.75" customHeight="1">
      <c r="F588" s="112"/>
      <c r="G588" s="112"/>
      <c r="H588" s="112"/>
      <c r="I588" s="112"/>
      <c r="J588" s="112"/>
    </row>
    <row r="589" spans="6:10" ht="12.75" customHeight="1">
      <c r="F589" s="112"/>
      <c r="G589" s="112"/>
      <c r="H589" s="112"/>
      <c r="I589" s="112"/>
      <c r="J589" s="112"/>
    </row>
    <row r="590" spans="6:10" ht="12.75" customHeight="1">
      <c r="F590" s="112"/>
      <c r="G590" s="112"/>
      <c r="H590" s="112"/>
      <c r="I590" s="112"/>
      <c r="J590" s="112"/>
    </row>
    <row r="591" spans="6:10" ht="12.75" customHeight="1">
      <c r="F591" s="112"/>
      <c r="G591" s="112"/>
      <c r="H591" s="112"/>
      <c r="I591" s="112"/>
      <c r="J591" s="112"/>
    </row>
    <row r="592" spans="6:10" ht="12.75" customHeight="1">
      <c r="F592" s="112"/>
      <c r="G592" s="112"/>
      <c r="H592" s="112"/>
      <c r="I592" s="112"/>
      <c r="J592" s="112"/>
    </row>
    <row r="593" spans="6:10" ht="12.75" customHeight="1">
      <c r="F593" s="112"/>
      <c r="G593" s="112"/>
      <c r="H593" s="112"/>
      <c r="I593" s="112"/>
      <c r="J593" s="112"/>
    </row>
    <row r="594" spans="6:10" ht="12.75" customHeight="1">
      <c r="F594" s="112"/>
      <c r="G594" s="112"/>
      <c r="H594" s="112"/>
      <c r="I594" s="112"/>
      <c r="J594" s="112"/>
    </row>
    <row r="595" spans="6:10" ht="12.75" customHeight="1">
      <c r="F595" s="112"/>
      <c r="G595" s="112"/>
      <c r="H595" s="112"/>
      <c r="I595" s="112"/>
      <c r="J595" s="112"/>
    </row>
    <row r="596" spans="6:10" ht="12.75" customHeight="1">
      <c r="F596" s="112"/>
      <c r="G596" s="112"/>
      <c r="H596" s="112"/>
      <c r="I596" s="112"/>
      <c r="J596" s="112"/>
    </row>
    <row r="597" spans="6:10" ht="12.75" customHeight="1">
      <c r="F597" s="112"/>
      <c r="G597" s="112"/>
      <c r="H597" s="112"/>
      <c r="I597" s="112"/>
      <c r="J597" s="112"/>
    </row>
    <row r="598" spans="6:10" ht="12.75" customHeight="1">
      <c r="F598" s="112"/>
      <c r="G598" s="112"/>
      <c r="H598" s="112"/>
      <c r="I598" s="112"/>
      <c r="J598" s="112"/>
    </row>
    <row r="599" spans="6:10" ht="12.75" customHeight="1">
      <c r="F599" s="112"/>
      <c r="G599" s="112"/>
      <c r="H599" s="112"/>
      <c r="I599" s="112"/>
      <c r="J599" s="112"/>
    </row>
    <row r="600" spans="6:10" ht="12.75" customHeight="1">
      <c r="F600" s="112"/>
      <c r="G600" s="112"/>
      <c r="H600" s="112"/>
      <c r="I600" s="112"/>
      <c r="J600" s="112"/>
    </row>
    <row r="601" spans="6:10" ht="12.75" customHeight="1">
      <c r="F601" s="112"/>
      <c r="G601" s="112"/>
      <c r="H601" s="112"/>
      <c r="I601" s="112"/>
      <c r="J601" s="112"/>
    </row>
    <row r="602" spans="6:10" ht="12.75" customHeight="1">
      <c r="F602" s="112"/>
      <c r="G602" s="112"/>
      <c r="H602" s="112"/>
      <c r="I602" s="112"/>
      <c r="J602" s="112"/>
    </row>
    <row r="603" spans="6:10" ht="12.75" customHeight="1">
      <c r="F603" s="112"/>
      <c r="G603" s="112"/>
      <c r="H603" s="112"/>
      <c r="I603" s="112"/>
      <c r="J603" s="112"/>
    </row>
    <row r="604" spans="6:10" ht="12.75" customHeight="1">
      <c r="F604" s="112"/>
      <c r="G604" s="112"/>
      <c r="H604" s="112"/>
      <c r="I604" s="112"/>
      <c r="J604" s="112"/>
    </row>
    <row r="605" spans="6:10" ht="12.75" customHeight="1">
      <c r="F605" s="112"/>
      <c r="G605" s="112"/>
      <c r="H605" s="112"/>
      <c r="I605" s="112"/>
      <c r="J605" s="112"/>
    </row>
    <row r="606" spans="6:10" ht="12.75" customHeight="1">
      <c r="F606" s="112"/>
      <c r="G606" s="112"/>
      <c r="H606" s="112"/>
      <c r="I606" s="112"/>
      <c r="J606" s="112"/>
    </row>
    <row r="607" spans="6:10" ht="12.75" customHeight="1">
      <c r="F607" s="112"/>
      <c r="G607" s="112"/>
      <c r="H607" s="112"/>
      <c r="I607" s="112"/>
      <c r="J607" s="112"/>
    </row>
    <row r="608" spans="6:10" ht="12.75" customHeight="1">
      <c r="F608" s="112"/>
      <c r="G608" s="112"/>
      <c r="H608" s="112"/>
      <c r="I608" s="112"/>
      <c r="J608" s="112"/>
    </row>
    <row r="609" spans="6:10" ht="12.75" customHeight="1">
      <c r="F609" s="112"/>
      <c r="G609" s="112"/>
      <c r="H609" s="112"/>
      <c r="I609" s="112"/>
      <c r="J609" s="112"/>
    </row>
    <row r="610" spans="6:10" ht="12.75" customHeight="1">
      <c r="F610" s="112"/>
      <c r="G610" s="112"/>
      <c r="H610" s="112"/>
      <c r="I610" s="112"/>
      <c r="J610" s="112"/>
    </row>
    <row r="611" spans="6:10" ht="12.75" customHeight="1">
      <c r="F611" s="112"/>
      <c r="G611" s="112"/>
      <c r="H611" s="112"/>
      <c r="I611" s="112"/>
      <c r="J611" s="112"/>
    </row>
    <row r="612" spans="6:10" ht="12.75" customHeight="1">
      <c r="F612" s="112"/>
      <c r="G612" s="112"/>
      <c r="H612" s="112"/>
      <c r="I612" s="112"/>
      <c r="J612" s="112"/>
    </row>
    <row r="613" spans="6:10" ht="12.75" customHeight="1">
      <c r="F613" s="112"/>
      <c r="G613" s="112"/>
      <c r="H613" s="112"/>
      <c r="I613" s="112"/>
      <c r="J613" s="112"/>
    </row>
    <row r="614" spans="6:10" ht="12.75" customHeight="1">
      <c r="F614" s="112"/>
      <c r="G614" s="112"/>
      <c r="H614" s="112"/>
      <c r="I614" s="112"/>
      <c r="J614" s="112"/>
    </row>
    <row r="615" spans="6:10" ht="12.75" customHeight="1">
      <c r="F615" s="112"/>
      <c r="G615" s="112"/>
      <c r="H615" s="112"/>
      <c r="I615" s="112"/>
      <c r="J615" s="112"/>
    </row>
    <row r="616" spans="6:10" ht="12.75" customHeight="1">
      <c r="F616" s="112"/>
      <c r="G616" s="112"/>
      <c r="H616" s="112"/>
      <c r="I616" s="112"/>
      <c r="J616" s="112"/>
    </row>
    <row r="617" spans="6:10" ht="12.75" customHeight="1">
      <c r="F617" s="112"/>
      <c r="G617" s="112"/>
      <c r="H617" s="112"/>
      <c r="I617" s="112"/>
      <c r="J617" s="112"/>
    </row>
    <row r="618" spans="6:10" ht="12.75" customHeight="1">
      <c r="F618" s="112"/>
      <c r="G618" s="112"/>
      <c r="H618" s="112"/>
      <c r="I618" s="112"/>
      <c r="J618" s="112"/>
    </row>
    <row r="619" spans="6:10" ht="12.75" customHeight="1">
      <c r="F619" s="112"/>
      <c r="G619" s="112"/>
      <c r="H619" s="112"/>
      <c r="I619" s="112"/>
      <c r="J619" s="112"/>
    </row>
    <row r="620" spans="6:10" ht="12.75" customHeight="1">
      <c r="F620" s="112"/>
      <c r="G620" s="112"/>
      <c r="H620" s="112"/>
      <c r="I620" s="112"/>
      <c r="J620" s="112"/>
    </row>
    <row r="621" spans="6:10" ht="12.75" customHeight="1">
      <c r="F621" s="112"/>
      <c r="G621" s="112"/>
      <c r="H621" s="112"/>
      <c r="I621" s="112"/>
      <c r="J621" s="112"/>
    </row>
    <row r="622" spans="6:10" ht="12.75" customHeight="1">
      <c r="F622" s="112"/>
      <c r="G622" s="112"/>
      <c r="H622" s="112"/>
      <c r="I622" s="112"/>
      <c r="J622" s="112"/>
    </row>
    <row r="623" spans="6:10" ht="12.75" customHeight="1">
      <c r="F623" s="112"/>
      <c r="G623" s="112"/>
      <c r="H623" s="112"/>
      <c r="I623" s="112"/>
      <c r="J623" s="112"/>
    </row>
    <row r="624" spans="6:10" ht="12.75" customHeight="1">
      <c r="F624" s="112"/>
      <c r="G624" s="112"/>
      <c r="H624" s="112"/>
      <c r="I624" s="112"/>
      <c r="J624" s="112"/>
    </row>
    <row r="625" spans="6:10" ht="12.75" customHeight="1">
      <c r="F625" s="112"/>
      <c r="G625" s="112"/>
      <c r="H625" s="112"/>
      <c r="I625" s="112"/>
      <c r="J625" s="112"/>
    </row>
    <row r="626" spans="6:10" ht="12.75" customHeight="1">
      <c r="F626" s="112"/>
      <c r="G626" s="112"/>
      <c r="H626" s="112"/>
      <c r="I626" s="112"/>
      <c r="J626" s="112"/>
    </row>
    <row r="627" spans="6:10" ht="12.75" customHeight="1">
      <c r="F627" s="112"/>
      <c r="G627" s="112"/>
      <c r="H627" s="112"/>
      <c r="I627" s="112"/>
      <c r="J627" s="112"/>
    </row>
    <row r="628" spans="6:10" ht="12.75" customHeight="1">
      <c r="F628" s="112"/>
      <c r="G628" s="112"/>
      <c r="H628" s="112"/>
      <c r="I628" s="112"/>
      <c r="J628" s="112"/>
    </row>
    <row r="629" spans="6:10" ht="12.75" customHeight="1">
      <c r="F629" s="112"/>
      <c r="G629" s="112"/>
      <c r="H629" s="112"/>
      <c r="I629" s="112"/>
      <c r="J629" s="112"/>
    </row>
    <row r="630" spans="6:10" ht="12.75" customHeight="1">
      <c r="F630" s="112"/>
      <c r="G630" s="112"/>
      <c r="H630" s="112"/>
      <c r="I630" s="112"/>
      <c r="J630" s="112"/>
    </row>
    <row r="631" spans="6:10" ht="12.75" customHeight="1">
      <c r="F631" s="112"/>
      <c r="G631" s="112"/>
      <c r="H631" s="112"/>
      <c r="I631" s="112"/>
      <c r="J631" s="112"/>
    </row>
    <row r="632" spans="6:10" ht="12.75" customHeight="1">
      <c r="F632" s="112"/>
      <c r="G632" s="112"/>
      <c r="H632" s="112"/>
      <c r="I632" s="112"/>
      <c r="J632" s="112"/>
    </row>
    <row r="633" spans="6:10" ht="12.75" customHeight="1">
      <c r="F633" s="112"/>
      <c r="G633" s="112"/>
      <c r="H633" s="112"/>
      <c r="I633" s="112"/>
      <c r="J633" s="112"/>
    </row>
    <row r="634" spans="6:10" ht="12.75" customHeight="1">
      <c r="F634" s="112"/>
      <c r="G634" s="112"/>
      <c r="H634" s="112"/>
      <c r="I634" s="112"/>
      <c r="J634" s="112"/>
    </row>
    <row r="635" spans="6:10" ht="12.75" customHeight="1">
      <c r="F635" s="112"/>
      <c r="G635" s="112"/>
      <c r="H635" s="112"/>
      <c r="I635" s="112"/>
      <c r="J635" s="112"/>
    </row>
    <row r="636" spans="6:10" ht="12.75" customHeight="1">
      <c r="F636" s="112"/>
      <c r="G636" s="112"/>
      <c r="H636" s="112"/>
      <c r="I636" s="112"/>
      <c r="J636" s="112"/>
    </row>
    <row r="637" spans="6:10" ht="12.75" customHeight="1">
      <c r="F637" s="112"/>
      <c r="G637" s="112"/>
      <c r="H637" s="112"/>
      <c r="I637" s="112"/>
      <c r="J637" s="112"/>
    </row>
    <row r="638" spans="6:10" ht="12.75" customHeight="1">
      <c r="F638" s="112"/>
      <c r="G638" s="112"/>
      <c r="H638" s="112"/>
      <c r="I638" s="112"/>
      <c r="J638" s="112"/>
    </row>
    <row r="639" spans="6:10" ht="12.75" customHeight="1">
      <c r="F639" s="112"/>
      <c r="G639" s="112"/>
      <c r="H639" s="112"/>
      <c r="I639" s="112"/>
      <c r="J639" s="112"/>
    </row>
    <row r="640" spans="6:10" ht="12.75" customHeight="1">
      <c r="F640" s="112"/>
      <c r="G640" s="112"/>
      <c r="H640" s="112"/>
      <c r="I640" s="112"/>
      <c r="J640" s="112"/>
    </row>
    <row r="641" spans="6:10" ht="12.75" customHeight="1">
      <c r="F641" s="112"/>
      <c r="G641" s="112"/>
      <c r="H641" s="112"/>
      <c r="I641" s="112"/>
      <c r="J641" s="112"/>
    </row>
    <row r="642" spans="6:10" ht="12.75" customHeight="1">
      <c r="F642" s="112"/>
      <c r="G642" s="112"/>
      <c r="H642" s="112"/>
      <c r="I642" s="112"/>
      <c r="J642" s="112"/>
    </row>
    <row r="643" spans="6:10" ht="12.75" customHeight="1">
      <c r="F643" s="112"/>
      <c r="G643" s="112"/>
      <c r="H643" s="112"/>
      <c r="I643" s="112"/>
      <c r="J643" s="112"/>
    </row>
    <row r="644" spans="6:10" ht="12.75" customHeight="1">
      <c r="F644" s="112"/>
      <c r="G644" s="112"/>
      <c r="H644" s="112"/>
      <c r="I644" s="112"/>
      <c r="J644" s="112"/>
    </row>
    <row r="645" spans="6:10" ht="12.75" customHeight="1">
      <c r="F645" s="112"/>
      <c r="G645" s="112"/>
      <c r="H645" s="112"/>
      <c r="I645" s="112"/>
      <c r="J645" s="112"/>
    </row>
    <row r="646" spans="6:10" ht="12.75" customHeight="1">
      <c r="F646" s="112"/>
      <c r="G646" s="112"/>
      <c r="H646" s="112"/>
      <c r="I646" s="112"/>
      <c r="J646" s="112"/>
    </row>
    <row r="647" spans="6:10" ht="12.75" customHeight="1">
      <c r="F647" s="112"/>
      <c r="G647" s="112"/>
      <c r="H647" s="112"/>
      <c r="I647" s="112"/>
      <c r="J647" s="112"/>
    </row>
    <row r="648" spans="6:10" ht="12.75" customHeight="1">
      <c r="F648" s="112"/>
      <c r="G648" s="112"/>
      <c r="H648" s="112"/>
      <c r="I648" s="112"/>
      <c r="J648" s="112"/>
    </row>
    <row r="649" spans="6:10" ht="12.75" customHeight="1">
      <c r="F649" s="112"/>
      <c r="G649" s="112"/>
      <c r="H649" s="112"/>
      <c r="I649" s="112"/>
      <c r="J649" s="112"/>
    </row>
    <row r="650" spans="6:10" ht="12.75" customHeight="1">
      <c r="F650" s="112"/>
      <c r="G650" s="112"/>
      <c r="H650" s="112"/>
      <c r="I650" s="112"/>
      <c r="J650" s="112"/>
    </row>
    <row r="651" spans="6:10" ht="12.75" customHeight="1">
      <c r="F651" s="112"/>
      <c r="G651" s="112"/>
      <c r="H651" s="112"/>
      <c r="I651" s="112"/>
      <c r="J651" s="112"/>
    </row>
    <row r="652" spans="6:10" ht="12.75" customHeight="1">
      <c r="F652" s="112"/>
      <c r="G652" s="112"/>
      <c r="H652" s="112"/>
      <c r="I652" s="112"/>
      <c r="J652" s="112"/>
    </row>
    <row r="653" spans="6:10" ht="12.75" customHeight="1">
      <c r="F653" s="112"/>
      <c r="G653" s="112"/>
      <c r="H653" s="112"/>
      <c r="I653" s="112"/>
      <c r="J653" s="112"/>
    </row>
    <row r="654" spans="6:10" ht="12.75" customHeight="1">
      <c r="F654" s="112"/>
      <c r="G654" s="112"/>
      <c r="H654" s="112"/>
      <c r="I654" s="112"/>
      <c r="J654" s="112"/>
    </row>
    <row r="655" spans="6:10" ht="12.75" customHeight="1">
      <c r="F655" s="112"/>
      <c r="G655" s="112"/>
      <c r="H655" s="112"/>
      <c r="I655" s="112"/>
      <c r="J655" s="112"/>
    </row>
    <row r="656" spans="6:10" ht="12.75" customHeight="1">
      <c r="F656" s="112"/>
      <c r="G656" s="112"/>
      <c r="H656" s="112"/>
      <c r="I656" s="112"/>
      <c r="J656" s="112"/>
    </row>
    <row r="657" spans="6:10" ht="12.75" customHeight="1">
      <c r="F657" s="112"/>
      <c r="G657" s="112"/>
      <c r="H657" s="112"/>
      <c r="I657" s="112"/>
      <c r="J657" s="112"/>
    </row>
    <row r="658" spans="6:10" ht="12.75" customHeight="1">
      <c r="F658" s="112"/>
      <c r="G658" s="112"/>
      <c r="H658" s="112"/>
      <c r="I658" s="112"/>
      <c r="J658" s="112"/>
    </row>
    <row r="659" spans="6:10" ht="12.75" customHeight="1">
      <c r="F659" s="112"/>
      <c r="G659" s="112"/>
      <c r="H659" s="112"/>
      <c r="I659" s="112"/>
      <c r="J659" s="112"/>
    </row>
    <row r="660" spans="6:10" ht="12.75" customHeight="1">
      <c r="F660" s="112"/>
      <c r="G660" s="112"/>
      <c r="H660" s="112"/>
      <c r="I660" s="112"/>
      <c r="J660" s="112"/>
    </row>
    <row r="661" spans="6:10" ht="12.75" customHeight="1">
      <c r="F661" s="112"/>
      <c r="G661" s="112"/>
      <c r="H661" s="112"/>
      <c r="I661" s="112"/>
      <c r="J661" s="112"/>
    </row>
    <row r="662" spans="6:10" ht="12.75" customHeight="1">
      <c r="F662" s="112"/>
      <c r="G662" s="112"/>
      <c r="H662" s="112"/>
      <c r="I662" s="112"/>
      <c r="J662" s="112"/>
    </row>
    <row r="663" spans="6:10" ht="12.75" customHeight="1">
      <c r="F663" s="112"/>
      <c r="G663" s="112"/>
      <c r="H663" s="112"/>
      <c r="I663" s="112"/>
      <c r="J663" s="112"/>
    </row>
    <row r="664" spans="6:10" ht="12.75" customHeight="1">
      <c r="F664" s="112"/>
      <c r="G664" s="112"/>
      <c r="H664" s="112"/>
      <c r="I664" s="112"/>
      <c r="J664" s="112"/>
    </row>
    <row r="665" spans="6:10" ht="12.75" customHeight="1">
      <c r="F665" s="112"/>
      <c r="G665" s="112"/>
      <c r="H665" s="112"/>
      <c r="I665" s="112"/>
      <c r="J665" s="112"/>
    </row>
    <row r="666" spans="6:10" ht="12.75" customHeight="1">
      <c r="F666" s="112"/>
      <c r="G666" s="112"/>
      <c r="H666" s="112"/>
      <c r="I666" s="112"/>
      <c r="J666" s="112"/>
    </row>
    <row r="667" spans="6:10" ht="12.75" customHeight="1">
      <c r="F667" s="112"/>
      <c r="G667" s="112"/>
      <c r="H667" s="112"/>
      <c r="I667" s="112"/>
      <c r="J667" s="112"/>
    </row>
    <row r="668" spans="6:10" ht="12.75" customHeight="1">
      <c r="F668" s="112"/>
      <c r="G668" s="112"/>
      <c r="H668" s="112"/>
      <c r="I668" s="112"/>
      <c r="J668" s="112"/>
    </row>
    <row r="669" spans="6:10" ht="12.75" customHeight="1">
      <c r="F669" s="112"/>
      <c r="G669" s="112"/>
      <c r="H669" s="112"/>
      <c r="I669" s="112"/>
      <c r="J669" s="112"/>
    </row>
    <row r="670" spans="6:10" ht="12.75" customHeight="1">
      <c r="F670" s="112"/>
      <c r="G670" s="112"/>
      <c r="H670" s="112"/>
      <c r="I670" s="112"/>
      <c r="J670" s="112"/>
    </row>
    <row r="671" spans="6:10" ht="12.75" customHeight="1">
      <c r="F671" s="112"/>
      <c r="G671" s="112"/>
      <c r="H671" s="112"/>
      <c r="I671" s="112"/>
      <c r="J671" s="112"/>
    </row>
    <row r="672" spans="6:10" ht="12.75" customHeight="1">
      <c r="F672" s="112"/>
      <c r="G672" s="112"/>
      <c r="H672" s="112"/>
      <c r="I672" s="112"/>
      <c r="J672" s="112"/>
    </row>
    <row r="673" spans="6:10" ht="12.75" customHeight="1">
      <c r="F673" s="112"/>
      <c r="G673" s="112"/>
      <c r="H673" s="112"/>
      <c r="I673" s="112"/>
      <c r="J673" s="112"/>
    </row>
    <row r="674" spans="6:10" ht="12.75" customHeight="1">
      <c r="F674" s="112"/>
      <c r="G674" s="112"/>
      <c r="H674" s="112"/>
      <c r="I674" s="112"/>
      <c r="J674" s="112"/>
    </row>
    <row r="675" spans="6:10" ht="12.75" customHeight="1">
      <c r="F675" s="112"/>
      <c r="G675" s="112"/>
      <c r="H675" s="112"/>
      <c r="I675" s="112"/>
      <c r="J675" s="112"/>
    </row>
    <row r="676" spans="6:10" ht="12.75" customHeight="1">
      <c r="F676" s="112"/>
      <c r="G676" s="112"/>
      <c r="H676" s="112"/>
      <c r="I676" s="112"/>
      <c r="J676" s="112"/>
    </row>
    <row r="677" spans="6:10" ht="12.75" customHeight="1">
      <c r="F677" s="112"/>
      <c r="G677" s="112"/>
      <c r="H677" s="112"/>
      <c r="I677" s="112"/>
      <c r="J677" s="112"/>
    </row>
  </sheetData>
  <sheetProtection password="DE55" sheet="1" objects="1" scenarios="1"/>
  <mergeCells count="5">
    <mergeCell ref="H75:I75"/>
    <mergeCell ref="L75:M75"/>
    <mergeCell ref="D77:E77"/>
    <mergeCell ref="L94:M94"/>
    <mergeCell ref="I94:J94"/>
  </mergeCells>
  <dataValidations count="1">
    <dataValidation type="list" allowBlank="1" showInputMessage="1" showErrorMessage="1" sqref="D77">
      <formula1>"dove kinderen, slechthorende kinderen, kinderen met ersntige spraakmoeilijkheden, lichamelijk gehandicapte kinderen, langdurig zieke kinderen met een lichamelijke handicap, zeer moeilijk lerende kinderen, meervoudig gehandicapte leerlingen, cluster 4"</formula1>
    </dataValidation>
  </dataValidations>
  <printOptions/>
  <pageMargins left="0.7874015748031497" right="0.7874015748031497" top="0.984251968503937" bottom="0.984251968503937" header="0.5118110236220472" footer="0.5118110236220472"/>
  <pageSetup horizontalDpi="600" verticalDpi="600" orientation="portrait" paperSize="9" scale="49" r:id="rId4"/>
  <headerFooter alignWithMargins="0">
    <oddHeader>&amp;L&amp;"Arial,Vet"&amp;F&amp;R&amp;"Arial,Vet"&amp;A</oddHeader>
    <oddFooter>&amp;L&amp;"Arial,Vet"keizer / goedhart&amp;C&amp;"Arial,Vet"&amp;D&amp;R&amp;"Arial,Vet"pagina &amp;P</oddFooter>
  </headerFooter>
  <rowBreaks count="1" manualBreakCount="1">
    <brk id="87" min="1" max="20" man="1"/>
  </rowBreaks>
  <colBreaks count="1" manualBreakCount="1">
    <brk id="20" min="1" max="78" man="1"/>
  </colBreaks>
  <drawing r:id="rId3"/>
  <legacyDrawing r:id="rId2"/>
</worksheet>
</file>

<file path=xl/worksheets/sheet2.xml><?xml version="1.0" encoding="utf-8"?>
<worksheet xmlns="http://schemas.openxmlformats.org/spreadsheetml/2006/main" xmlns:r="http://schemas.openxmlformats.org/officeDocument/2006/relationships">
  <sheetPr codeName="Blad4"/>
  <dimension ref="B2:Z129"/>
  <sheetViews>
    <sheetView showGridLines="0" zoomScale="85" zoomScaleNormal="85" zoomScaleSheetLayoutView="70" workbookViewId="0" topLeftCell="A1">
      <pane ySplit="10" topLeftCell="BM11" activePane="bottomLeft" state="frozen"/>
      <selection pane="topLeft" activeCell="I5" sqref="I5"/>
      <selection pane="bottomLeft" activeCell="B2" sqref="B2"/>
    </sheetView>
  </sheetViews>
  <sheetFormatPr defaultColWidth="9.140625" defaultRowHeight="12.75"/>
  <cols>
    <col min="1" max="1" width="5.7109375" style="5" customWidth="1"/>
    <col min="2" max="3" width="2.7109375" style="5" customWidth="1"/>
    <col min="4" max="4" width="8.57421875" style="5" customWidth="1"/>
    <col min="5" max="5" width="40.7109375" style="5" customWidth="1"/>
    <col min="6" max="6" width="2.7109375" style="5" customWidth="1"/>
    <col min="7" max="11" width="16.8515625" style="43" customWidth="1"/>
    <col min="12" max="14" width="2.7109375" style="5" customWidth="1"/>
    <col min="15" max="15" width="1.7109375" style="5" customWidth="1"/>
    <col min="16" max="16" width="8.57421875" style="5" customWidth="1"/>
    <col min="17" max="17" width="0.71875" style="5" customWidth="1"/>
    <col min="18" max="18" width="40.7109375" style="5" customWidth="1"/>
    <col min="19" max="19" width="2.421875" style="5" customWidth="1"/>
    <col min="20" max="24" width="14.7109375" style="43" customWidth="1"/>
    <col min="25" max="25" width="1.7109375" style="5" customWidth="1"/>
    <col min="26" max="26" width="2.57421875" style="5" customWidth="1"/>
    <col min="27" max="30" width="12.28125" style="5" customWidth="1"/>
    <col min="31" max="39" width="11.7109375" style="5" customWidth="1"/>
    <col min="40" max="16384" width="9.140625" style="5" customWidth="1"/>
  </cols>
  <sheetData>
    <row r="1" ht="12.75" customHeight="1" thickBot="1"/>
    <row r="2" spans="2:13" ht="12.75">
      <c r="B2" s="15"/>
      <c r="C2" s="1"/>
      <c r="D2" s="1"/>
      <c r="E2" s="1"/>
      <c r="F2" s="1"/>
      <c r="G2" s="63"/>
      <c r="H2" s="63"/>
      <c r="I2" s="63"/>
      <c r="J2" s="63"/>
      <c r="K2" s="63"/>
      <c r="L2" s="1"/>
      <c r="M2" s="2"/>
    </row>
    <row r="3" spans="2:13" ht="12.75">
      <c r="B3" s="3"/>
      <c r="M3" s="6"/>
    </row>
    <row r="4" spans="2:15" ht="18">
      <c r="B4" s="20"/>
      <c r="C4" s="85" t="s">
        <v>603</v>
      </c>
      <c r="M4" s="6"/>
      <c r="N4" s="85"/>
      <c r="O4" s="85"/>
    </row>
    <row r="5" spans="2:17" ht="12.75" customHeight="1">
      <c r="B5" s="3"/>
      <c r="D5" s="40"/>
      <c r="M5" s="6"/>
      <c r="P5" s="40"/>
      <c r="Q5" s="40"/>
    </row>
    <row r="6" spans="2:17" ht="12.75" customHeight="1">
      <c r="B6" s="3"/>
      <c r="D6" s="40"/>
      <c r="M6" s="6"/>
      <c r="P6" s="40"/>
      <c r="Q6" s="40"/>
    </row>
    <row r="7" spans="2:17" ht="12.75" customHeight="1">
      <c r="B7" s="3"/>
      <c r="D7" s="40"/>
      <c r="M7" s="6"/>
      <c r="P7" s="40"/>
      <c r="Q7" s="40"/>
    </row>
    <row r="8" spans="2:17" ht="12.75" customHeight="1">
      <c r="B8" s="3"/>
      <c r="D8" s="40"/>
      <c r="E8" s="7" t="s">
        <v>78</v>
      </c>
      <c r="G8" s="263" t="str">
        <f>tab!G11</f>
        <v>2007/08</v>
      </c>
      <c r="H8" s="263" t="str">
        <f>tab!H11</f>
        <v>2008/09</v>
      </c>
      <c r="I8" s="263" t="str">
        <f>tab!I11</f>
        <v>2009/10</v>
      </c>
      <c r="J8" s="263" t="str">
        <f>tab!J11</f>
        <v>2010/11</v>
      </c>
      <c r="K8" s="263" t="str">
        <f>tab!K11</f>
        <v>2011/12</v>
      </c>
      <c r="M8" s="6"/>
      <c r="P8" s="40"/>
      <c r="Q8" s="40"/>
    </row>
    <row r="9" spans="2:13" ht="12.75" customHeight="1">
      <c r="B9" s="3"/>
      <c r="E9" s="7" t="s">
        <v>82</v>
      </c>
      <c r="F9" s="7"/>
      <c r="G9" s="19">
        <f>tab!F13</f>
        <v>2006</v>
      </c>
      <c r="H9" s="19">
        <f>G9+1</f>
        <v>2007</v>
      </c>
      <c r="I9" s="19">
        <f>H9+1</f>
        <v>2008</v>
      </c>
      <c r="J9" s="19">
        <f>I9+1</f>
        <v>2009</v>
      </c>
      <c r="K9" s="19">
        <f>J9+1</f>
        <v>2010</v>
      </c>
      <c r="L9" s="73"/>
      <c r="M9" s="65"/>
    </row>
    <row r="10" spans="2:26" ht="12.75" customHeight="1">
      <c r="B10" s="3"/>
      <c r="E10" s="7"/>
      <c r="F10" s="7"/>
      <c r="G10" s="66"/>
      <c r="H10" s="66"/>
      <c r="I10" s="66"/>
      <c r="J10" s="66"/>
      <c r="K10" s="66"/>
      <c r="L10" s="73"/>
      <c r="M10" s="65"/>
      <c r="R10" s="7"/>
      <c r="S10" s="40"/>
      <c r="T10" s="66"/>
      <c r="U10" s="66"/>
      <c r="V10" s="66"/>
      <c r="W10" s="66"/>
      <c r="X10" s="66"/>
      <c r="Y10" s="73"/>
      <c r="Z10" s="73"/>
    </row>
    <row r="11" spans="2:26" ht="12.75" customHeight="1">
      <c r="B11" s="3"/>
      <c r="E11" s="7"/>
      <c r="F11" s="7"/>
      <c r="G11" s="66"/>
      <c r="H11" s="66"/>
      <c r="I11" s="66"/>
      <c r="J11" s="66"/>
      <c r="K11" s="66"/>
      <c r="L11" s="73"/>
      <c r="M11" s="65"/>
      <c r="R11" s="7"/>
      <c r="S11" s="40"/>
      <c r="T11" s="66"/>
      <c r="U11" s="66"/>
      <c r="V11" s="66"/>
      <c r="W11" s="66"/>
      <c r="X11" s="66"/>
      <c r="Y11" s="73"/>
      <c r="Z11" s="73"/>
    </row>
    <row r="12" spans="2:26" ht="12.75" customHeight="1">
      <c r="B12" s="3"/>
      <c r="C12" s="30"/>
      <c r="D12" s="30"/>
      <c r="E12" s="28"/>
      <c r="F12" s="28"/>
      <c r="G12" s="97"/>
      <c r="H12" s="97"/>
      <c r="I12" s="97"/>
      <c r="J12" s="97"/>
      <c r="K12" s="97"/>
      <c r="L12" s="89"/>
      <c r="M12" s="65"/>
      <c r="R12" s="7"/>
      <c r="S12" s="40"/>
      <c r="T12" s="66"/>
      <c r="U12" s="66"/>
      <c r="V12" s="66"/>
      <c r="W12" s="66"/>
      <c r="X12" s="66"/>
      <c r="Y12" s="73"/>
      <c r="Z12" s="73"/>
    </row>
    <row r="13" spans="2:26" ht="12.75" customHeight="1">
      <c r="B13" s="3"/>
      <c r="C13" s="30"/>
      <c r="D13" s="30" t="s">
        <v>331</v>
      </c>
      <c r="E13" s="28"/>
      <c r="F13" s="28"/>
      <c r="G13" s="338" t="s">
        <v>649</v>
      </c>
      <c r="H13" s="339"/>
      <c r="I13" s="339"/>
      <c r="J13" s="97"/>
      <c r="K13" s="97"/>
      <c r="L13" s="89"/>
      <c r="M13" s="65"/>
      <c r="R13" s="7"/>
      <c r="S13" s="40"/>
      <c r="T13" s="66"/>
      <c r="U13" s="66"/>
      <c r="V13" s="66"/>
      <c r="W13" s="66"/>
      <c r="X13" s="66"/>
      <c r="Y13" s="73"/>
      <c r="Z13" s="73"/>
    </row>
    <row r="14" spans="2:26" ht="12.75" customHeight="1">
      <c r="B14" s="3"/>
      <c r="C14" s="30"/>
      <c r="D14" s="30" t="s">
        <v>330</v>
      </c>
      <c r="E14" s="28"/>
      <c r="F14" s="28"/>
      <c r="G14" s="338" t="s">
        <v>642</v>
      </c>
      <c r="H14" s="339"/>
      <c r="I14" s="339"/>
      <c r="J14" s="97"/>
      <c r="K14" s="97"/>
      <c r="L14" s="89"/>
      <c r="M14" s="65"/>
      <c r="R14" s="7"/>
      <c r="S14" s="40"/>
      <c r="T14" s="66"/>
      <c r="U14" s="66"/>
      <c r="V14" s="66"/>
      <c r="W14" s="66"/>
      <c r="X14" s="66"/>
      <c r="Y14" s="73"/>
      <c r="Z14" s="73"/>
    </row>
    <row r="15" spans="2:26" ht="12.75" customHeight="1">
      <c r="B15" s="3"/>
      <c r="C15" s="30"/>
      <c r="D15" s="30"/>
      <c r="E15" s="28"/>
      <c r="F15" s="28"/>
      <c r="G15" s="97"/>
      <c r="H15" s="97"/>
      <c r="I15" s="97"/>
      <c r="J15" s="97"/>
      <c r="K15" s="97"/>
      <c r="L15" s="89"/>
      <c r="M15" s="65"/>
      <c r="R15" s="7"/>
      <c r="S15" s="40"/>
      <c r="T15" s="66"/>
      <c r="U15" s="66"/>
      <c r="V15" s="66"/>
      <c r="W15" s="66"/>
      <c r="X15" s="66"/>
      <c r="Y15" s="73"/>
      <c r="Z15" s="73"/>
    </row>
    <row r="16" spans="2:26" ht="12.75" customHeight="1">
      <c r="B16" s="3"/>
      <c r="E16" s="7"/>
      <c r="F16" s="7"/>
      <c r="G16" s="66"/>
      <c r="H16" s="66"/>
      <c r="I16" s="66"/>
      <c r="J16" s="66"/>
      <c r="K16" s="66"/>
      <c r="L16" s="73"/>
      <c r="M16" s="65"/>
      <c r="R16" s="7"/>
      <c r="S16" s="40"/>
      <c r="T16" s="66"/>
      <c r="U16" s="66"/>
      <c r="V16" s="66"/>
      <c r="W16" s="66"/>
      <c r="X16" s="66"/>
      <c r="Y16" s="73"/>
      <c r="Z16" s="73"/>
    </row>
    <row r="17" spans="2:26" ht="12.75" customHeight="1">
      <c r="B17" s="3"/>
      <c r="C17" s="30"/>
      <c r="D17" s="30"/>
      <c r="E17" s="28"/>
      <c r="F17" s="28"/>
      <c r="G17" s="97"/>
      <c r="H17" s="97"/>
      <c r="I17" s="97"/>
      <c r="J17" s="97"/>
      <c r="K17" s="97"/>
      <c r="L17" s="89"/>
      <c r="M17" s="65"/>
      <c r="T17" s="5"/>
      <c r="U17" s="5"/>
      <c r="V17" s="5"/>
      <c r="W17" s="5"/>
      <c r="X17" s="5"/>
      <c r="Z17" s="73"/>
    </row>
    <row r="18" spans="2:26" ht="12.75" customHeight="1">
      <c r="B18" s="3"/>
      <c r="C18" s="30"/>
      <c r="D18" s="27" t="s">
        <v>624</v>
      </c>
      <c r="E18" s="28"/>
      <c r="F18" s="28"/>
      <c r="G18" s="97"/>
      <c r="H18" s="97"/>
      <c r="I18" s="97"/>
      <c r="J18" s="97"/>
      <c r="K18" s="97"/>
      <c r="L18" s="89"/>
      <c r="M18" s="65"/>
      <c r="T18" s="5"/>
      <c r="U18" s="5"/>
      <c r="V18" s="5"/>
      <c r="W18" s="5"/>
      <c r="X18" s="5"/>
      <c r="Z18" s="73"/>
    </row>
    <row r="19" spans="2:26" ht="12.75" customHeight="1">
      <c r="B19" s="3"/>
      <c r="C19" s="30"/>
      <c r="D19" s="30"/>
      <c r="E19" s="28"/>
      <c r="F19" s="28"/>
      <c r="G19" s="97"/>
      <c r="H19" s="97"/>
      <c r="I19" s="97"/>
      <c r="J19" s="97"/>
      <c r="K19" s="97"/>
      <c r="L19" s="89"/>
      <c r="M19" s="65"/>
      <c r="T19" s="5"/>
      <c r="U19" s="5"/>
      <c r="V19" s="5"/>
      <c r="W19" s="5"/>
      <c r="X19" s="5"/>
      <c r="Z19" s="73"/>
    </row>
    <row r="20" spans="2:26" ht="12.75" customHeight="1">
      <c r="B20" s="3"/>
      <c r="C20" s="30"/>
      <c r="D20" s="27" t="s">
        <v>376</v>
      </c>
      <c r="E20" s="28"/>
      <c r="F20" s="28"/>
      <c r="G20" s="97"/>
      <c r="H20" s="97"/>
      <c r="I20" s="97"/>
      <c r="J20" s="97"/>
      <c r="K20" s="97"/>
      <c r="L20" s="89"/>
      <c r="M20" s="65"/>
      <c r="T20" s="5"/>
      <c r="U20" s="5"/>
      <c r="V20" s="5"/>
      <c r="W20" s="5"/>
      <c r="X20" s="5"/>
      <c r="Z20" s="73"/>
    </row>
    <row r="21" spans="2:26" ht="12.75" customHeight="1">
      <c r="B21" s="3"/>
      <c r="C21" s="30"/>
      <c r="D21" s="30" t="s">
        <v>378</v>
      </c>
      <c r="E21" s="28"/>
      <c r="F21" s="28"/>
      <c r="G21" s="61">
        <v>80</v>
      </c>
      <c r="H21" s="61">
        <f aca="true" t="shared" si="0" ref="H21:K22">G21</f>
        <v>80</v>
      </c>
      <c r="I21" s="158">
        <f t="shared" si="0"/>
        <v>80</v>
      </c>
      <c r="J21" s="158">
        <f t="shared" si="0"/>
        <v>80</v>
      </c>
      <c r="K21" s="158">
        <f t="shared" si="0"/>
        <v>80</v>
      </c>
      <c r="L21" s="89"/>
      <c r="M21" s="65"/>
      <c r="T21" s="5"/>
      <c r="U21" s="5"/>
      <c r="V21" s="5"/>
      <c r="W21" s="5"/>
      <c r="X21" s="5"/>
      <c r="Z21" s="73"/>
    </row>
    <row r="22" spans="2:26" ht="12.75" customHeight="1">
      <c r="B22" s="3"/>
      <c r="C22" s="30"/>
      <c r="D22" s="30" t="s">
        <v>666</v>
      </c>
      <c r="E22" s="28"/>
      <c r="F22" s="28"/>
      <c r="G22" s="61">
        <v>10</v>
      </c>
      <c r="H22" s="61">
        <f t="shared" si="0"/>
        <v>10</v>
      </c>
      <c r="I22" s="158">
        <f t="shared" si="0"/>
        <v>10</v>
      </c>
      <c r="J22" s="158">
        <f t="shared" si="0"/>
        <v>10</v>
      </c>
      <c r="K22" s="158">
        <f t="shared" si="0"/>
        <v>10</v>
      </c>
      <c r="L22" s="89"/>
      <c r="M22" s="65"/>
      <c r="T22" s="5"/>
      <c r="U22" s="5"/>
      <c r="V22" s="5"/>
      <c r="W22" s="5"/>
      <c r="X22" s="5"/>
      <c r="Z22" s="73"/>
    </row>
    <row r="23" spans="2:26" ht="12.75" customHeight="1">
      <c r="B23" s="3"/>
      <c r="C23" s="30"/>
      <c r="D23" s="151" t="s">
        <v>411</v>
      </c>
      <c r="E23" s="30"/>
      <c r="F23" s="30"/>
      <c r="G23" s="53" t="s">
        <v>100</v>
      </c>
      <c r="H23" s="147"/>
      <c r="I23" s="147"/>
      <c r="J23" s="147"/>
      <c r="K23" s="147"/>
      <c r="L23" s="148"/>
      <c r="M23" s="68"/>
      <c r="T23" s="5"/>
      <c r="U23" s="5"/>
      <c r="V23" s="5"/>
      <c r="W23" s="5"/>
      <c r="X23" s="5"/>
      <c r="Z23" s="156"/>
    </row>
    <row r="24" spans="2:26" ht="12.75" customHeight="1">
      <c r="B24" s="3"/>
      <c r="C24" s="30"/>
      <c r="D24" s="24"/>
      <c r="E24" s="28"/>
      <c r="F24" s="28"/>
      <c r="G24" s="97"/>
      <c r="H24" s="97"/>
      <c r="I24" s="97"/>
      <c r="J24" s="97"/>
      <c r="K24" s="97"/>
      <c r="L24" s="89"/>
      <c r="M24" s="65"/>
      <c r="T24" s="5"/>
      <c r="U24" s="5"/>
      <c r="V24" s="5"/>
      <c r="W24" s="5"/>
      <c r="X24" s="5"/>
      <c r="Z24" s="73"/>
    </row>
    <row r="25" spans="2:26" ht="12.75" customHeight="1">
      <c r="B25" s="3"/>
      <c r="C25" s="30"/>
      <c r="D25" s="27" t="s">
        <v>377</v>
      </c>
      <c r="E25" s="30"/>
      <c r="F25" s="30"/>
      <c r="G25" s="147"/>
      <c r="H25" s="147"/>
      <c r="I25" s="147"/>
      <c r="J25" s="147"/>
      <c r="K25" s="147"/>
      <c r="L25" s="147"/>
      <c r="M25" s="67"/>
      <c r="T25" s="5"/>
      <c r="U25" s="5"/>
      <c r="V25" s="5"/>
      <c r="W25" s="5"/>
      <c r="X25" s="5"/>
      <c r="Z25" s="155"/>
    </row>
    <row r="26" spans="2:26" ht="12.75" customHeight="1">
      <c r="B26" s="3"/>
      <c r="C26" s="30"/>
      <c r="D26" s="24" t="s">
        <v>374</v>
      </c>
      <c r="E26" s="24"/>
      <c r="F26" s="24"/>
      <c r="G26" s="61">
        <v>90</v>
      </c>
      <c r="H26" s="61">
        <f>G26</f>
        <v>90</v>
      </c>
      <c r="I26" s="158">
        <f aca="true" t="shared" si="1" ref="I26:K27">H26</f>
        <v>90</v>
      </c>
      <c r="J26" s="158">
        <f t="shared" si="1"/>
        <v>90</v>
      </c>
      <c r="K26" s="158">
        <f t="shared" si="1"/>
        <v>90</v>
      </c>
      <c r="L26" s="31"/>
      <c r="M26" s="52"/>
      <c r="T26" s="5"/>
      <c r="U26" s="5"/>
      <c r="V26" s="5"/>
      <c r="W26" s="5"/>
      <c r="X26" s="5"/>
      <c r="Z26" s="33"/>
    </row>
    <row r="27" spans="2:26" ht="12.75" customHeight="1">
      <c r="B27" s="3"/>
      <c r="C27" s="30"/>
      <c r="D27" s="24" t="s">
        <v>384</v>
      </c>
      <c r="E27" s="24"/>
      <c r="F27" s="24"/>
      <c r="G27" s="61">
        <v>1</v>
      </c>
      <c r="H27" s="61">
        <f>G27</f>
        <v>1</v>
      </c>
      <c r="I27" s="158">
        <f t="shared" si="1"/>
        <v>1</v>
      </c>
      <c r="J27" s="158">
        <f t="shared" si="1"/>
        <v>1</v>
      </c>
      <c r="K27" s="158">
        <f t="shared" si="1"/>
        <v>1</v>
      </c>
      <c r="L27" s="31"/>
      <c r="M27" s="52"/>
      <c r="T27" s="5"/>
      <c r="U27" s="5"/>
      <c r="V27" s="5"/>
      <c r="W27" s="5"/>
      <c r="X27" s="5"/>
      <c r="Z27" s="33"/>
    </row>
    <row r="28" spans="2:26" ht="12.75" customHeight="1">
      <c r="B28" s="3"/>
      <c r="C28" s="30"/>
      <c r="D28" s="24"/>
      <c r="E28" s="24"/>
      <c r="F28" s="24"/>
      <c r="G28" s="24"/>
      <c r="H28" s="24"/>
      <c r="I28" s="24"/>
      <c r="J28" s="24"/>
      <c r="K28" s="24"/>
      <c r="L28" s="31"/>
      <c r="M28" s="52"/>
      <c r="T28" s="5"/>
      <c r="U28" s="5"/>
      <c r="V28" s="5"/>
      <c r="W28" s="5"/>
      <c r="X28" s="5"/>
      <c r="Z28" s="33"/>
    </row>
    <row r="29" spans="2:26" ht="12.75" customHeight="1">
      <c r="B29" s="3"/>
      <c r="G29" s="155"/>
      <c r="H29" s="155"/>
      <c r="I29" s="155"/>
      <c r="J29" s="155"/>
      <c r="K29" s="155"/>
      <c r="L29" s="156"/>
      <c r="M29" s="68"/>
      <c r="T29" s="5"/>
      <c r="U29" s="5"/>
      <c r="V29" s="5"/>
      <c r="W29" s="5"/>
      <c r="X29" s="5"/>
      <c r="Z29" s="156"/>
    </row>
    <row r="30" spans="2:26" ht="12.75" customHeight="1">
      <c r="B30" s="3"/>
      <c r="C30" s="30"/>
      <c r="D30" s="30"/>
      <c r="E30" s="30"/>
      <c r="F30" s="30"/>
      <c r="G30" s="147"/>
      <c r="H30" s="147"/>
      <c r="I30" s="147"/>
      <c r="J30" s="147"/>
      <c r="K30" s="147"/>
      <c r="L30" s="148"/>
      <c r="M30" s="68"/>
      <c r="T30" s="5"/>
      <c r="U30" s="5"/>
      <c r="V30" s="5"/>
      <c r="W30" s="5"/>
      <c r="X30" s="5"/>
      <c r="Z30" s="156"/>
    </row>
    <row r="31" spans="2:26" ht="12.75" customHeight="1">
      <c r="B31" s="3"/>
      <c r="C31" s="30"/>
      <c r="D31" s="27" t="s">
        <v>643</v>
      </c>
      <c r="E31" s="30"/>
      <c r="F31" s="30"/>
      <c r="G31" s="147"/>
      <c r="H31" s="147"/>
      <c r="I31" s="147"/>
      <c r="J31" s="147"/>
      <c r="K31" s="147"/>
      <c r="L31" s="148"/>
      <c r="M31" s="68"/>
      <c r="T31" s="5"/>
      <c r="U31" s="5"/>
      <c r="V31" s="5"/>
      <c r="W31" s="5"/>
      <c r="X31" s="5"/>
      <c r="Z31" s="156"/>
    </row>
    <row r="32" spans="2:26" ht="12.75" customHeight="1">
      <c r="B32" s="3"/>
      <c r="C32" s="30"/>
      <c r="D32" s="27"/>
      <c r="E32" s="30"/>
      <c r="F32" s="30"/>
      <c r="G32" s="147"/>
      <c r="H32" s="147"/>
      <c r="I32" s="147"/>
      <c r="J32" s="147"/>
      <c r="K32" s="147"/>
      <c r="L32" s="148"/>
      <c r="M32" s="68"/>
      <c r="T32" s="5"/>
      <c r="U32" s="5"/>
      <c r="V32" s="5"/>
      <c r="W32" s="5"/>
      <c r="X32" s="5"/>
      <c r="Z32" s="156"/>
    </row>
    <row r="33" spans="2:26" ht="12.75" customHeight="1">
      <c r="B33" s="3"/>
      <c r="C33" s="31"/>
      <c r="D33" s="146" t="s">
        <v>9</v>
      </c>
      <c r="E33" s="146"/>
      <c r="F33" s="30"/>
      <c r="G33" s="17">
        <v>0</v>
      </c>
      <c r="H33" s="17">
        <v>0</v>
      </c>
      <c r="I33" s="17">
        <v>0</v>
      </c>
      <c r="J33" s="17">
        <v>0</v>
      </c>
      <c r="K33" s="17">
        <v>0</v>
      </c>
      <c r="L33" s="148"/>
      <c r="M33" s="68"/>
      <c r="T33" s="5"/>
      <c r="U33" s="5"/>
      <c r="V33" s="5"/>
      <c r="W33" s="5"/>
      <c r="X33" s="5"/>
      <c r="Z33" s="156"/>
    </row>
    <row r="34" spans="2:26" ht="12.75" customHeight="1">
      <c r="B34" s="3"/>
      <c r="C34" s="31"/>
      <c r="D34" s="146" t="s">
        <v>10</v>
      </c>
      <c r="E34" s="146"/>
      <c r="F34" s="30"/>
      <c r="G34" s="17">
        <v>0</v>
      </c>
      <c r="H34" s="17">
        <v>0</v>
      </c>
      <c r="I34" s="17">
        <v>0</v>
      </c>
      <c r="J34" s="17">
        <v>0</v>
      </c>
      <c r="K34" s="17">
        <v>0</v>
      </c>
      <c r="L34" s="148"/>
      <c r="M34" s="68"/>
      <c r="T34" s="5"/>
      <c r="U34" s="5"/>
      <c r="V34" s="5"/>
      <c r="W34" s="5"/>
      <c r="X34" s="5"/>
      <c r="Z34" s="156"/>
    </row>
    <row r="35" spans="2:26" ht="12.75" customHeight="1">
      <c r="B35" s="3"/>
      <c r="C35" s="31"/>
      <c r="D35" s="146" t="s">
        <v>11</v>
      </c>
      <c r="E35" s="146"/>
      <c r="F35" s="30"/>
      <c r="G35" s="17">
        <v>0</v>
      </c>
      <c r="H35" s="17">
        <v>0</v>
      </c>
      <c r="I35" s="17">
        <v>0</v>
      </c>
      <c r="J35" s="17">
        <v>0</v>
      </c>
      <c r="K35" s="17">
        <v>0</v>
      </c>
      <c r="L35" s="148"/>
      <c r="M35" s="68"/>
      <c r="T35" s="5"/>
      <c r="U35" s="5"/>
      <c r="V35" s="5"/>
      <c r="W35" s="5"/>
      <c r="X35" s="5"/>
      <c r="Z35" s="156"/>
    </row>
    <row r="36" spans="2:26" ht="12.75" customHeight="1">
      <c r="B36" s="3"/>
      <c r="C36" s="31"/>
      <c r="D36" s="146" t="s">
        <v>12</v>
      </c>
      <c r="E36" s="146"/>
      <c r="F36" s="30"/>
      <c r="G36" s="17">
        <v>0</v>
      </c>
      <c r="H36" s="17">
        <v>0</v>
      </c>
      <c r="I36" s="17">
        <v>0</v>
      </c>
      <c r="J36" s="17">
        <v>0</v>
      </c>
      <c r="K36" s="17">
        <v>0</v>
      </c>
      <c r="L36" s="148"/>
      <c r="M36" s="68"/>
      <c r="T36" s="5"/>
      <c r="U36" s="5"/>
      <c r="V36" s="5"/>
      <c r="W36" s="5"/>
      <c r="X36" s="5"/>
      <c r="Z36" s="156"/>
    </row>
    <row r="37" spans="2:26" ht="12.75" customHeight="1">
      <c r="B37" s="3"/>
      <c r="C37" s="31"/>
      <c r="D37" s="146" t="s">
        <v>13</v>
      </c>
      <c r="E37" s="146"/>
      <c r="F37" s="30"/>
      <c r="G37" s="17">
        <v>0</v>
      </c>
      <c r="H37" s="17">
        <v>0</v>
      </c>
      <c r="I37" s="17">
        <v>0</v>
      </c>
      <c r="J37" s="17">
        <v>0</v>
      </c>
      <c r="K37" s="17">
        <v>0</v>
      </c>
      <c r="L37" s="148"/>
      <c r="M37" s="68"/>
      <c r="T37" s="5"/>
      <c r="U37" s="5"/>
      <c r="V37" s="5"/>
      <c r="W37" s="5"/>
      <c r="X37" s="5"/>
      <c r="Z37" s="156"/>
    </row>
    <row r="38" spans="2:26" ht="12.75" customHeight="1">
      <c r="B38" s="3"/>
      <c r="C38" s="31"/>
      <c r="D38" s="146" t="s">
        <v>14</v>
      </c>
      <c r="E38" s="146"/>
      <c r="F38" s="30"/>
      <c r="G38" s="17">
        <v>0</v>
      </c>
      <c r="H38" s="17">
        <v>0</v>
      </c>
      <c r="I38" s="17">
        <v>0</v>
      </c>
      <c r="J38" s="17">
        <v>0</v>
      </c>
      <c r="K38" s="17">
        <v>0</v>
      </c>
      <c r="L38" s="148"/>
      <c r="M38" s="68"/>
      <c r="T38" s="5"/>
      <c r="U38" s="5"/>
      <c r="V38" s="5"/>
      <c r="W38" s="5"/>
      <c r="X38" s="5"/>
      <c r="Z38" s="156"/>
    </row>
    <row r="39" spans="2:26" ht="12.75" customHeight="1">
      <c r="B39" s="3"/>
      <c r="C39" s="31"/>
      <c r="D39" s="146" t="s">
        <v>632</v>
      </c>
      <c r="E39" s="146"/>
      <c r="F39" s="30"/>
      <c r="G39" s="17">
        <v>0</v>
      </c>
      <c r="H39" s="17">
        <v>0</v>
      </c>
      <c r="I39" s="17">
        <v>0</v>
      </c>
      <c r="J39" s="17">
        <v>0</v>
      </c>
      <c r="K39" s="17">
        <v>0</v>
      </c>
      <c r="L39" s="148"/>
      <c r="M39" s="68"/>
      <c r="T39" s="5"/>
      <c r="U39" s="5"/>
      <c r="V39" s="5"/>
      <c r="W39" s="5"/>
      <c r="X39" s="5"/>
      <c r="Z39" s="156"/>
    </row>
    <row r="40" spans="2:26" ht="12.75" customHeight="1">
      <c r="B40" s="3"/>
      <c r="C40" s="31"/>
      <c r="D40" s="146" t="s">
        <v>633</v>
      </c>
      <c r="E40" s="146"/>
      <c r="F40" s="30"/>
      <c r="G40" s="17">
        <v>0</v>
      </c>
      <c r="H40" s="17">
        <v>0</v>
      </c>
      <c r="I40" s="17">
        <v>0</v>
      </c>
      <c r="J40" s="17">
        <v>0</v>
      </c>
      <c r="K40" s="17">
        <v>0</v>
      </c>
      <c r="L40" s="148"/>
      <c r="M40" s="68"/>
      <c r="T40" s="5"/>
      <c r="U40" s="5"/>
      <c r="V40" s="5"/>
      <c r="W40" s="5"/>
      <c r="X40" s="5"/>
      <c r="Z40" s="156"/>
    </row>
    <row r="41" spans="2:26" ht="12.75" customHeight="1">
      <c r="B41" s="3"/>
      <c r="C41" s="30"/>
      <c r="D41" s="30"/>
      <c r="E41" s="30"/>
      <c r="F41" s="30"/>
      <c r="G41" s="147"/>
      <c r="H41" s="147"/>
      <c r="I41" s="147"/>
      <c r="J41" s="147"/>
      <c r="K41" s="147"/>
      <c r="L41" s="148"/>
      <c r="M41" s="68"/>
      <c r="T41" s="5"/>
      <c r="U41" s="5"/>
      <c r="V41" s="5"/>
      <c r="W41" s="5"/>
      <c r="X41" s="5"/>
      <c r="Z41" s="156"/>
    </row>
    <row r="42" spans="2:26" ht="12.75" customHeight="1">
      <c r="B42" s="3"/>
      <c r="G42" s="155"/>
      <c r="H42" s="155"/>
      <c r="I42" s="155"/>
      <c r="J42" s="155"/>
      <c r="K42" s="155"/>
      <c r="L42" s="156"/>
      <c r="M42" s="68"/>
      <c r="T42" s="5"/>
      <c r="U42" s="5"/>
      <c r="V42" s="5"/>
      <c r="W42" s="5"/>
      <c r="X42" s="5"/>
      <c r="Z42" s="156"/>
    </row>
    <row r="43" spans="2:26" ht="12.75" customHeight="1">
      <c r="B43" s="3"/>
      <c r="C43" s="30"/>
      <c r="D43" s="30"/>
      <c r="E43" s="30"/>
      <c r="F43" s="30"/>
      <c r="G43" s="147"/>
      <c r="H43" s="147"/>
      <c r="I43" s="147"/>
      <c r="J43" s="147"/>
      <c r="K43" s="147"/>
      <c r="L43" s="148"/>
      <c r="M43" s="68"/>
      <c r="T43" s="5"/>
      <c r="U43" s="5"/>
      <c r="V43" s="5"/>
      <c r="W43" s="5"/>
      <c r="X43" s="5"/>
      <c r="Z43" s="156"/>
    </row>
    <row r="44" spans="2:26" ht="12.75" customHeight="1">
      <c r="B44" s="3"/>
      <c r="C44" s="30"/>
      <c r="D44" s="27" t="s">
        <v>498</v>
      </c>
      <c r="E44" s="151"/>
      <c r="F44" s="30"/>
      <c r="G44" s="29"/>
      <c r="H44" s="30"/>
      <c r="I44" s="147"/>
      <c r="J44" s="29"/>
      <c r="K44" s="29"/>
      <c r="L44" s="148"/>
      <c r="M44" s="68"/>
      <c r="T44" s="5"/>
      <c r="U44" s="5"/>
      <c r="V44" s="5"/>
      <c r="W44" s="5"/>
      <c r="X44" s="5"/>
      <c r="Z44" s="156"/>
    </row>
    <row r="45" spans="2:26" ht="12.75" customHeight="1">
      <c r="B45" s="3"/>
      <c r="C45" s="30"/>
      <c r="D45" s="45"/>
      <c r="E45" s="151"/>
      <c r="F45" s="30"/>
      <c r="G45" s="31"/>
      <c r="H45" s="30"/>
      <c r="I45" s="147"/>
      <c r="J45" s="31"/>
      <c r="K45" s="31"/>
      <c r="L45" s="148"/>
      <c r="M45" s="68"/>
      <c r="T45" s="5"/>
      <c r="U45" s="5"/>
      <c r="V45" s="5"/>
      <c r="W45" s="5"/>
      <c r="X45" s="5"/>
      <c r="Z45" s="156"/>
    </row>
    <row r="46" spans="2:26" ht="12.75" customHeight="1">
      <c r="B46" s="3"/>
      <c r="C46" s="30"/>
      <c r="D46" s="24" t="s">
        <v>499</v>
      </c>
      <c r="E46" s="30"/>
      <c r="F46" s="30"/>
      <c r="G46" s="136" t="s">
        <v>413</v>
      </c>
      <c r="H46" s="384">
        <f>I49</f>
        <v>56305.57</v>
      </c>
      <c r="I46" s="147"/>
      <c r="J46" s="30"/>
      <c r="K46" s="30"/>
      <c r="L46" s="148"/>
      <c r="M46" s="68"/>
      <c r="T46" s="5"/>
      <c r="U46" s="5"/>
      <c r="V46" s="5"/>
      <c r="W46" s="5"/>
      <c r="X46" s="5"/>
      <c r="Z46" s="156"/>
    </row>
    <row r="47" spans="2:26" ht="12.75" customHeight="1">
      <c r="B47" s="3"/>
      <c r="C47" s="30"/>
      <c r="D47" s="24" t="s">
        <v>500</v>
      </c>
      <c r="E47" s="45"/>
      <c r="F47" s="30"/>
      <c r="G47" s="240" t="str">
        <f>IF(G46="ja","nee","ja")</f>
        <v>nee</v>
      </c>
      <c r="H47" s="241">
        <f>tab!G26</f>
        <v>55870.01</v>
      </c>
      <c r="I47" s="147"/>
      <c r="J47" s="30"/>
      <c r="K47" s="30"/>
      <c r="L47" s="148"/>
      <c r="M47" s="68"/>
      <c r="T47" s="5"/>
      <c r="U47" s="5"/>
      <c r="V47" s="5"/>
      <c r="W47" s="5"/>
      <c r="X47" s="5"/>
      <c r="Z47" s="156"/>
    </row>
    <row r="48" spans="2:26" ht="12.75" customHeight="1">
      <c r="B48" s="3"/>
      <c r="C48" s="30"/>
      <c r="D48" s="30"/>
      <c r="E48" s="30"/>
      <c r="F48" s="30"/>
      <c r="G48" s="147"/>
      <c r="H48" s="147"/>
      <c r="I48" s="147"/>
      <c r="J48" s="147"/>
      <c r="K48" s="147"/>
      <c r="L48" s="148"/>
      <c r="M48" s="68"/>
      <c r="T48" s="5"/>
      <c r="U48" s="5"/>
      <c r="V48" s="5"/>
      <c r="W48" s="5"/>
      <c r="X48" s="5"/>
      <c r="Z48" s="156"/>
    </row>
    <row r="49" spans="2:26" ht="12.75" customHeight="1">
      <c r="B49" s="3"/>
      <c r="C49" s="30"/>
      <c r="D49" s="45" t="s">
        <v>501</v>
      </c>
      <c r="E49" s="45"/>
      <c r="F49" s="30"/>
      <c r="G49" s="385">
        <v>42</v>
      </c>
      <c r="H49" s="147"/>
      <c r="I49" s="383">
        <f>ROUND(+tab!F34+lln!G49*tab!F35,2)</f>
        <v>56305.57</v>
      </c>
      <c r="J49" s="147"/>
      <c r="K49" s="147"/>
      <c r="L49" s="148"/>
      <c r="M49" s="68"/>
      <c r="T49" s="5"/>
      <c r="U49" s="5"/>
      <c r="V49" s="5"/>
      <c r="W49" s="5"/>
      <c r="X49" s="5"/>
      <c r="Z49" s="156"/>
    </row>
    <row r="50" spans="2:26" ht="12.75" customHeight="1">
      <c r="B50" s="3"/>
      <c r="C50" s="30"/>
      <c r="D50" s="30"/>
      <c r="E50" s="30"/>
      <c r="F50" s="30"/>
      <c r="G50" s="147"/>
      <c r="H50" s="147"/>
      <c r="I50" s="147"/>
      <c r="J50" s="147"/>
      <c r="K50" s="147"/>
      <c r="L50" s="148"/>
      <c r="M50" s="68"/>
      <c r="T50" s="5"/>
      <c r="U50" s="5"/>
      <c r="V50" s="5"/>
      <c r="W50" s="5"/>
      <c r="X50" s="5"/>
      <c r="Z50" s="156"/>
    </row>
    <row r="51" spans="2:26" ht="12.75" customHeight="1">
      <c r="B51" s="3"/>
      <c r="G51" s="155"/>
      <c r="H51" s="155"/>
      <c r="I51" s="155"/>
      <c r="J51" s="155"/>
      <c r="K51" s="155"/>
      <c r="L51" s="156"/>
      <c r="M51" s="68"/>
      <c r="T51" s="5"/>
      <c r="U51" s="5"/>
      <c r="V51" s="5"/>
      <c r="W51" s="5"/>
      <c r="X51" s="5"/>
      <c r="Z51" s="156"/>
    </row>
    <row r="52" spans="2:26" ht="12.75" customHeight="1">
      <c r="B52" s="3"/>
      <c r="G52" s="5"/>
      <c r="H52" s="5"/>
      <c r="I52" s="5"/>
      <c r="J52" s="5"/>
      <c r="K52" s="5"/>
      <c r="M52" s="52"/>
      <c r="T52" s="5"/>
      <c r="U52" s="5"/>
      <c r="V52" s="5"/>
      <c r="W52" s="5"/>
      <c r="X52" s="5"/>
      <c r="Z52" s="33"/>
    </row>
    <row r="53" spans="2:26" ht="12.75" customHeight="1">
      <c r="B53" s="3"/>
      <c r="G53" s="5"/>
      <c r="H53" s="5"/>
      <c r="I53" s="5"/>
      <c r="J53" s="5"/>
      <c r="K53" s="5"/>
      <c r="M53" s="52"/>
      <c r="T53" s="5"/>
      <c r="U53" s="5"/>
      <c r="V53" s="5"/>
      <c r="W53" s="5"/>
      <c r="X53" s="5"/>
      <c r="Z53" s="33"/>
    </row>
    <row r="54" spans="2:26" ht="12.75" customHeight="1">
      <c r="B54" s="3"/>
      <c r="E54" s="7" t="s">
        <v>108</v>
      </c>
      <c r="G54" s="149">
        <f>H55</f>
        <v>2007</v>
      </c>
      <c r="H54" s="149">
        <f>G54+1</f>
        <v>2008</v>
      </c>
      <c r="I54" s="149">
        <f>H54+1</f>
        <v>2009</v>
      </c>
      <c r="J54" s="149">
        <f>I54+1</f>
        <v>2010</v>
      </c>
      <c r="K54" s="149">
        <f>J54+1</f>
        <v>2011</v>
      </c>
      <c r="M54" s="52"/>
      <c r="T54" s="5"/>
      <c r="U54" s="5"/>
      <c r="V54" s="5"/>
      <c r="W54" s="5"/>
      <c r="X54" s="5"/>
      <c r="Z54" s="33"/>
    </row>
    <row r="55" spans="2:26" ht="12.75" customHeight="1">
      <c r="B55" s="3"/>
      <c r="E55" s="7" t="s">
        <v>82</v>
      </c>
      <c r="F55" s="7"/>
      <c r="G55" s="19">
        <f>G9</f>
        <v>2006</v>
      </c>
      <c r="H55" s="19">
        <f>H9</f>
        <v>2007</v>
      </c>
      <c r="I55" s="19">
        <f>I9</f>
        <v>2008</v>
      </c>
      <c r="J55" s="19">
        <f>J9</f>
        <v>2009</v>
      </c>
      <c r="K55" s="19">
        <f>K9</f>
        <v>2010</v>
      </c>
      <c r="M55" s="52"/>
      <c r="T55" s="5"/>
      <c r="U55" s="5"/>
      <c r="V55" s="5"/>
      <c r="W55" s="5"/>
      <c r="X55" s="5"/>
      <c r="Z55" s="33"/>
    </row>
    <row r="56" spans="2:26" ht="12.75" customHeight="1">
      <c r="B56" s="3"/>
      <c r="G56" s="5"/>
      <c r="H56" s="5"/>
      <c r="I56" s="5"/>
      <c r="J56" s="5"/>
      <c r="K56" s="5"/>
      <c r="M56" s="52"/>
      <c r="T56" s="5"/>
      <c r="U56" s="5"/>
      <c r="V56" s="5"/>
      <c r="W56" s="5"/>
      <c r="X56" s="5"/>
      <c r="Z56" s="33"/>
    </row>
    <row r="57" spans="2:26" ht="12.75" customHeight="1">
      <c r="B57" s="3"/>
      <c r="C57" s="30"/>
      <c r="D57" s="30"/>
      <c r="E57" s="30"/>
      <c r="F57" s="30"/>
      <c r="G57" s="32"/>
      <c r="H57" s="32"/>
      <c r="I57" s="147"/>
      <c r="J57" s="147"/>
      <c r="K57" s="147"/>
      <c r="L57" s="31"/>
      <c r="M57" s="52"/>
      <c r="T57" s="5"/>
      <c r="U57" s="5"/>
      <c r="V57" s="5"/>
      <c r="W57" s="5"/>
      <c r="X57" s="5"/>
      <c r="Z57" s="33"/>
    </row>
    <row r="58" spans="2:26" ht="12.75" customHeight="1">
      <c r="B58" s="3"/>
      <c r="C58" s="30"/>
      <c r="D58" s="27" t="s">
        <v>554</v>
      </c>
      <c r="E58" s="30"/>
      <c r="F58" s="30"/>
      <c r="G58" s="32"/>
      <c r="H58" s="32"/>
      <c r="I58" s="147"/>
      <c r="J58" s="147"/>
      <c r="K58" s="147"/>
      <c r="L58" s="31"/>
      <c r="M58" s="52"/>
      <c r="T58" s="5"/>
      <c r="U58" s="5"/>
      <c r="V58" s="5"/>
      <c r="W58" s="5"/>
      <c r="X58" s="5"/>
      <c r="Z58" s="33"/>
    </row>
    <row r="59" spans="2:26" ht="12.75" customHeight="1">
      <c r="B59" s="3"/>
      <c r="C59" s="30"/>
      <c r="D59" s="30"/>
      <c r="E59" s="30"/>
      <c r="F59" s="30"/>
      <c r="G59" s="32"/>
      <c r="H59" s="32"/>
      <c r="I59" s="147"/>
      <c r="J59" s="147"/>
      <c r="K59" s="147"/>
      <c r="L59" s="31"/>
      <c r="M59" s="52"/>
      <c r="T59" s="5"/>
      <c r="U59" s="5"/>
      <c r="V59" s="5"/>
      <c r="W59" s="5"/>
      <c r="X59" s="5"/>
      <c r="Z59" s="33"/>
    </row>
    <row r="60" spans="2:26" ht="12.75" customHeight="1">
      <c r="B60" s="3"/>
      <c r="C60" s="30"/>
      <c r="D60" s="30"/>
      <c r="E60" s="30"/>
      <c r="F60" s="30"/>
      <c r="G60" s="32"/>
      <c r="H60" s="32"/>
      <c r="I60" s="147"/>
      <c r="J60" s="147"/>
      <c r="K60" s="147"/>
      <c r="L60" s="31"/>
      <c r="M60" s="52"/>
      <c r="T60" s="5"/>
      <c r="U60" s="5"/>
      <c r="V60" s="5"/>
      <c r="W60" s="5"/>
      <c r="X60" s="5"/>
      <c r="Z60" s="33"/>
    </row>
    <row r="61" spans="2:26" ht="12.75" customHeight="1">
      <c r="B61" s="3"/>
      <c r="C61" s="30"/>
      <c r="D61" s="24" t="s">
        <v>375</v>
      </c>
      <c r="E61" s="24"/>
      <c r="F61" s="24"/>
      <c r="G61" s="53" t="s">
        <v>413</v>
      </c>
      <c r="H61" s="24"/>
      <c r="I61" s="24"/>
      <c r="J61" s="24"/>
      <c r="K61" s="24"/>
      <c r="L61" s="31"/>
      <c r="M61" s="52"/>
      <c r="T61" s="5"/>
      <c r="U61" s="5"/>
      <c r="V61" s="5"/>
      <c r="W61" s="5"/>
      <c r="X61" s="5"/>
      <c r="Z61" s="33"/>
    </row>
    <row r="62" spans="2:26" ht="12.75" customHeight="1">
      <c r="B62" s="3"/>
      <c r="C62" s="30"/>
      <c r="D62" s="30"/>
      <c r="E62" s="30"/>
      <c r="F62" s="30"/>
      <c r="G62" s="147"/>
      <c r="H62" s="147"/>
      <c r="I62" s="147"/>
      <c r="J62" s="147"/>
      <c r="K62" s="147"/>
      <c r="L62" s="148"/>
      <c r="M62" s="68"/>
      <c r="T62" s="5"/>
      <c r="U62" s="5"/>
      <c r="V62" s="5"/>
      <c r="W62" s="5"/>
      <c r="X62" s="5"/>
      <c r="Z62" s="156"/>
    </row>
    <row r="63" spans="2:26" ht="12.75" customHeight="1">
      <c r="B63" s="3"/>
      <c r="C63" s="30"/>
      <c r="D63" s="27" t="s">
        <v>376</v>
      </c>
      <c r="E63" s="30"/>
      <c r="F63" s="30"/>
      <c r="G63" s="32"/>
      <c r="H63" s="32"/>
      <c r="I63" s="147"/>
      <c r="J63" s="147"/>
      <c r="K63" s="147"/>
      <c r="L63" s="31"/>
      <c r="M63" s="52"/>
      <c r="T63" s="5"/>
      <c r="U63" s="5"/>
      <c r="V63" s="5"/>
      <c r="W63" s="5"/>
      <c r="X63" s="5"/>
      <c r="Z63" s="33"/>
    </row>
    <row r="64" spans="2:26" ht="12.75" customHeight="1">
      <c r="B64" s="3"/>
      <c r="C64" s="30"/>
      <c r="D64" s="30"/>
      <c r="E64" s="30"/>
      <c r="F64" s="30"/>
      <c r="G64" s="32"/>
      <c r="H64" s="32"/>
      <c r="I64" s="147"/>
      <c r="J64" s="147"/>
      <c r="K64" s="147"/>
      <c r="L64" s="31"/>
      <c r="M64" s="52"/>
      <c r="T64" s="5"/>
      <c r="U64" s="5"/>
      <c r="V64" s="5"/>
      <c r="W64" s="5"/>
      <c r="X64" s="5"/>
      <c r="Z64" s="33"/>
    </row>
    <row r="65" spans="2:26" ht="12.75" customHeight="1">
      <c r="B65" s="3"/>
      <c r="C65" s="30"/>
      <c r="D65" s="46" t="s">
        <v>494</v>
      </c>
      <c r="E65" s="30"/>
      <c r="F65" s="30"/>
      <c r="G65" s="32"/>
      <c r="H65" s="32"/>
      <c r="I65" s="147"/>
      <c r="J65" s="147"/>
      <c r="K65" s="147"/>
      <c r="L65" s="31"/>
      <c r="M65" s="52"/>
      <c r="T65" s="5"/>
      <c r="U65" s="5"/>
      <c r="V65" s="5"/>
      <c r="W65" s="5"/>
      <c r="X65" s="5"/>
      <c r="Z65" s="33"/>
    </row>
    <row r="66" spans="2:26" ht="12.75" customHeight="1">
      <c r="B66" s="3"/>
      <c r="C66" s="30"/>
      <c r="D66" s="30" t="s">
        <v>495</v>
      </c>
      <c r="E66" s="24"/>
      <c r="F66" s="24"/>
      <c r="G66" s="18">
        <f>IF(G21=0,0,(ROUNDUP(IF(G21&lt;15,2,G21/14),0)))</f>
        <v>6</v>
      </c>
      <c r="H66" s="18">
        <f>IF(H21=0,0,(ROUNDUP(IF(H21&lt;15,2,H21/14),0)))</f>
        <v>6</v>
      </c>
      <c r="I66" s="18">
        <f>IF(I21=0,0,(ROUNDUP(IF(I21&lt;15,2,I21/14),0)))</f>
        <v>6</v>
      </c>
      <c r="J66" s="18">
        <f>IF(J21=0,0,(ROUNDUP(IF(J21&lt;15,2,J21/14),0)))</f>
        <v>6</v>
      </c>
      <c r="K66" s="18">
        <f>IF(K21=0,0,(ROUNDUP(IF(K21&lt;15,2,K21/14),0)))</f>
        <v>6</v>
      </c>
      <c r="L66" s="32"/>
      <c r="M66" s="52"/>
      <c r="T66" s="5"/>
      <c r="U66" s="5"/>
      <c r="V66" s="5"/>
      <c r="W66" s="5"/>
      <c r="X66" s="5"/>
      <c r="Z66" s="33"/>
    </row>
    <row r="67" spans="2:26" ht="12.75" customHeight="1">
      <c r="B67" s="3"/>
      <c r="C67" s="30"/>
      <c r="D67" s="24" t="str">
        <f>D110</f>
        <v>Hoofdvestiging</v>
      </c>
      <c r="E67" s="24"/>
      <c r="F67" s="24"/>
      <c r="G67" s="18">
        <f>IF(G111=0,0,(ROUNDUP(IF(G111&lt;15,2,G111/14),0)))</f>
        <v>0</v>
      </c>
      <c r="H67" s="18">
        <f>IF(H111=0,0,(ROUNDUP(IF(H111&lt;15,2,H111/14),0)))</f>
        <v>0</v>
      </c>
      <c r="I67" s="18">
        <f>IF(I111=0,0,(ROUNDUP(IF(I111&lt;15,2,I111/14),0)))</f>
        <v>0</v>
      </c>
      <c r="J67" s="18">
        <f>IF(J111=0,0,(ROUNDUP(IF(J111&lt;15,2,J111/14),0)))</f>
        <v>0</v>
      </c>
      <c r="K67" s="18">
        <f>IF(K111=0,0,(ROUNDUP(IF(K111&lt;15,2,K111/14),0)))</f>
        <v>0</v>
      </c>
      <c r="L67" s="32"/>
      <c r="M67" s="52"/>
      <c r="T67" s="5"/>
      <c r="U67" s="5"/>
      <c r="V67" s="5"/>
      <c r="W67" s="5"/>
      <c r="X67" s="5"/>
      <c r="Z67" s="33"/>
    </row>
    <row r="68" spans="2:26" ht="12.75" customHeight="1">
      <c r="B68" s="3"/>
      <c r="C68" s="30"/>
      <c r="D68" s="24" t="str">
        <f>D114</f>
        <v>Nevenvestiging1</v>
      </c>
      <c r="E68" s="24"/>
      <c r="F68" s="24"/>
      <c r="G68" s="18">
        <f>IF(G115=0,0,(ROUNDUP(IF(G115&lt;15,2,G115/14),0)))</f>
        <v>0</v>
      </c>
      <c r="H68" s="18">
        <f>IF(H115=0,0,(ROUNDUP(IF(H115&lt;15,2,H115/14),0)))</f>
        <v>0</v>
      </c>
      <c r="I68" s="18">
        <f>IF(I115=0,0,(ROUNDUP(IF(I115&lt;15,2,I115/14),0)))</f>
        <v>0</v>
      </c>
      <c r="J68" s="18">
        <f>IF(J115=0,0,(ROUNDUP(IF(J115&lt;15,2,J115/14),0)))</f>
        <v>0</v>
      </c>
      <c r="K68" s="18">
        <f>IF(K115=0,0,(ROUNDUP(IF(K115&lt;15,2,K115/14),0)))</f>
        <v>0</v>
      </c>
      <c r="L68" s="32"/>
      <c r="M68" s="52"/>
      <c r="T68" s="5"/>
      <c r="U68" s="5"/>
      <c r="V68" s="5"/>
      <c r="W68" s="5"/>
      <c r="X68" s="5"/>
      <c r="Z68" s="33"/>
    </row>
    <row r="69" spans="2:26" ht="12.75" customHeight="1">
      <c r="B69" s="3"/>
      <c r="C69" s="30"/>
      <c r="D69" s="24" t="str">
        <f>D118</f>
        <v>Nevenvestiging2</v>
      </c>
      <c r="E69" s="24"/>
      <c r="F69" s="24"/>
      <c r="G69" s="18">
        <f>IF(G119=0,0,(ROUNDUP(IF(G119&lt;15,2,G119/14),0)))</f>
        <v>0</v>
      </c>
      <c r="H69" s="18">
        <f>IF(H119=0,0,(ROUNDUP(IF(H119&lt;15,2,H119/14),0)))</f>
        <v>0</v>
      </c>
      <c r="I69" s="18">
        <f>IF(I119=0,0,(ROUNDUP(IF(I119&lt;15,2,I119/14),0)))</f>
        <v>0</v>
      </c>
      <c r="J69" s="18">
        <f>IF(J119=0,0,(ROUNDUP(IF(J119&lt;15,2,J119/14),0)))</f>
        <v>0</v>
      </c>
      <c r="K69" s="18">
        <f>IF(K119=0,0,(ROUNDUP(IF(K119&lt;15,2,K119/14),0)))</f>
        <v>0</v>
      </c>
      <c r="L69" s="32"/>
      <c r="M69" s="52"/>
      <c r="T69" s="5"/>
      <c r="U69" s="5"/>
      <c r="V69" s="5"/>
      <c r="W69" s="5"/>
      <c r="X69" s="5"/>
      <c r="Z69" s="33"/>
    </row>
    <row r="70" spans="2:26" ht="12.75" customHeight="1">
      <c r="B70" s="3"/>
      <c r="C70" s="30"/>
      <c r="D70" s="24" t="str">
        <f>D122</f>
        <v>Nevenvestiging3</v>
      </c>
      <c r="E70" s="24"/>
      <c r="F70" s="24"/>
      <c r="G70" s="18">
        <f>IF(G123=0,0,(ROUNDUP(IF(G123&lt;15,2,G123/14),0)))</f>
        <v>0</v>
      </c>
      <c r="H70" s="18">
        <f>IF(H123=0,0,(ROUNDUP(IF(H123&lt;15,2,H123/14),0)))</f>
        <v>0</v>
      </c>
      <c r="I70" s="18">
        <f>IF(I123=0,0,(ROUNDUP(IF(I123&lt;15,2,I123/14),0)))</f>
        <v>0</v>
      </c>
      <c r="J70" s="18">
        <f>IF(J123=0,0,(ROUNDUP(IF(J123&lt;15,2,J123/14),0)))</f>
        <v>0</v>
      </c>
      <c r="K70" s="18">
        <f>IF(K123=0,0,(ROUNDUP(IF(K123&lt;15,2,K123/14),0)))</f>
        <v>0</v>
      </c>
      <c r="L70" s="32"/>
      <c r="M70" s="52"/>
      <c r="T70" s="5"/>
      <c r="U70" s="5"/>
      <c r="V70" s="5"/>
      <c r="W70" s="5"/>
      <c r="X70" s="5"/>
      <c r="Z70" s="33"/>
    </row>
    <row r="71" spans="2:26" ht="12.75" customHeight="1">
      <c r="B71" s="3"/>
      <c r="C71" s="30"/>
      <c r="D71" s="24"/>
      <c r="E71" s="24"/>
      <c r="F71" s="24"/>
      <c r="G71" s="49"/>
      <c r="H71" s="49"/>
      <c r="I71" s="49"/>
      <c r="J71" s="49"/>
      <c r="K71" s="49"/>
      <c r="L71" s="32"/>
      <c r="M71" s="52"/>
      <c r="T71" s="5"/>
      <c r="U71" s="5"/>
      <c r="V71" s="5"/>
      <c r="W71" s="5"/>
      <c r="X71" s="5"/>
      <c r="Z71" s="33"/>
    </row>
    <row r="72" spans="2:26" ht="12.75" customHeight="1">
      <c r="B72" s="3"/>
      <c r="C72" s="30"/>
      <c r="D72" s="46" t="s">
        <v>496</v>
      </c>
      <c r="E72" s="24"/>
      <c r="F72" s="24"/>
      <c r="G72" s="49"/>
      <c r="H72" s="49"/>
      <c r="I72" s="49"/>
      <c r="J72" s="49"/>
      <c r="K72" s="49"/>
      <c r="L72" s="32"/>
      <c r="M72" s="52"/>
      <c r="T72" s="5"/>
      <c r="U72" s="5"/>
      <c r="V72" s="5"/>
      <c r="W72" s="5"/>
      <c r="X72" s="5"/>
      <c r="Z72" s="33"/>
    </row>
    <row r="73" spans="2:26" ht="12.75" customHeight="1">
      <c r="B73" s="3"/>
      <c r="C73" s="30"/>
      <c r="D73" s="30" t="s">
        <v>495</v>
      </c>
      <c r="E73" s="24"/>
      <c r="F73" s="24"/>
      <c r="G73" s="54">
        <f>LOOKUP(G66,groepenleerlingennu,vloeroppervlaknu)</f>
        <v>875</v>
      </c>
      <c r="H73" s="54">
        <f aca="true" t="shared" si="2" ref="G73:H77">LOOKUP(H66,groepenleerlingennu,vloeroppervlaknu)</f>
        <v>875</v>
      </c>
      <c r="I73" s="54">
        <f aca="true" t="shared" si="3" ref="I73:J77">LOOKUP(I66,groepenleerlingennu,vloeroppervlaknu)</f>
        <v>875</v>
      </c>
      <c r="J73" s="54">
        <f t="shared" si="3"/>
        <v>875</v>
      </c>
      <c r="K73" s="54">
        <f>LOOKUP(K66,groepenleerlingennu,vloeroppervlaknu)</f>
        <v>875</v>
      </c>
      <c r="L73" s="32"/>
      <c r="M73" s="52"/>
      <c r="T73" s="5"/>
      <c r="U73" s="5"/>
      <c r="V73" s="5"/>
      <c r="W73" s="5"/>
      <c r="X73" s="5"/>
      <c r="Z73" s="33"/>
    </row>
    <row r="74" spans="2:26" ht="12.75" customHeight="1">
      <c r="B74" s="3"/>
      <c r="C74" s="30"/>
      <c r="D74" s="24" t="str">
        <f>D67</f>
        <v>Hoofdvestiging</v>
      </c>
      <c r="E74" s="24"/>
      <c r="F74" s="24"/>
      <c r="G74" s="54">
        <f t="shared" si="2"/>
        <v>0</v>
      </c>
      <c r="H74" s="54">
        <f t="shared" si="2"/>
        <v>0</v>
      </c>
      <c r="I74" s="54">
        <f t="shared" si="3"/>
        <v>0</v>
      </c>
      <c r="J74" s="54">
        <f t="shared" si="3"/>
        <v>0</v>
      </c>
      <c r="K74" s="54">
        <f>LOOKUP(K67,groepenleerlingennu,vloeroppervlaknu)</f>
        <v>0</v>
      </c>
      <c r="L74" s="32"/>
      <c r="M74" s="52"/>
      <c r="T74" s="5"/>
      <c r="U74" s="5"/>
      <c r="V74" s="5"/>
      <c r="W74" s="5"/>
      <c r="X74" s="5"/>
      <c r="Z74" s="33"/>
    </row>
    <row r="75" spans="2:26" ht="12.75" customHeight="1">
      <c r="B75" s="3"/>
      <c r="C75" s="30"/>
      <c r="D75" s="24" t="str">
        <f>D68</f>
        <v>Nevenvestiging1</v>
      </c>
      <c r="E75" s="24"/>
      <c r="F75" s="24"/>
      <c r="G75" s="54">
        <f t="shared" si="2"/>
        <v>0</v>
      </c>
      <c r="H75" s="54">
        <f t="shared" si="2"/>
        <v>0</v>
      </c>
      <c r="I75" s="54">
        <f t="shared" si="3"/>
        <v>0</v>
      </c>
      <c r="J75" s="54">
        <f t="shared" si="3"/>
        <v>0</v>
      </c>
      <c r="K75" s="54">
        <f>LOOKUP(K68,groepenleerlingennu,vloeroppervlaknu)</f>
        <v>0</v>
      </c>
      <c r="L75" s="32"/>
      <c r="M75" s="52"/>
      <c r="T75" s="5"/>
      <c r="U75" s="5"/>
      <c r="V75" s="5"/>
      <c r="W75" s="5"/>
      <c r="X75" s="5"/>
      <c r="Z75" s="33"/>
    </row>
    <row r="76" spans="2:26" ht="12.75" customHeight="1">
      <c r="B76" s="3"/>
      <c r="C76" s="30"/>
      <c r="D76" s="24" t="str">
        <f>D69</f>
        <v>Nevenvestiging2</v>
      </c>
      <c r="E76" s="24"/>
      <c r="F76" s="24"/>
      <c r="G76" s="54">
        <f t="shared" si="2"/>
        <v>0</v>
      </c>
      <c r="H76" s="54">
        <f t="shared" si="2"/>
        <v>0</v>
      </c>
      <c r="I76" s="54">
        <f t="shared" si="3"/>
        <v>0</v>
      </c>
      <c r="J76" s="54">
        <f t="shared" si="3"/>
        <v>0</v>
      </c>
      <c r="K76" s="54">
        <f>LOOKUP(K69,groepenleerlingennu,vloeroppervlaknu)</f>
        <v>0</v>
      </c>
      <c r="L76" s="32"/>
      <c r="M76" s="52"/>
      <c r="T76" s="5"/>
      <c r="U76" s="5"/>
      <c r="V76" s="5"/>
      <c r="W76" s="5"/>
      <c r="X76" s="5"/>
      <c r="Z76" s="33"/>
    </row>
    <row r="77" spans="2:26" ht="12.75" customHeight="1">
      <c r="B77" s="3"/>
      <c r="C77" s="30"/>
      <c r="D77" s="24" t="str">
        <f>D70</f>
        <v>Nevenvestiging3</v>
      </c>
      <c r="E77" s="24"/>
      <c r="F77" s="24"/>
      <c r="G77" s="54">
        <f t="shared" si="2"/>
        <v>0</v>
      </c>
      <c r="H77" s="54">
        <f t="shared" si="2"/>
        <v>0</v>
      </c>
      <c r="I77" s="54">
        <f t="shared" si="3"/>
        <v>0</v>
      </c>
      <c r="J77" s="54">
        <f t="shared" si="3"/>
        <v>0</v>
      </c>
      <c r="K77" s="54">
        <f>LOOKUP(K70,groepenleerlingennu,vloeroppervlaknu)</f>
        <v>0</v>
      </c>
      <c r="L77" s="32"/>
      <c r="M77" s="52"/>
      <c r="T77" s="5"/>
      <c r="U77" s="5"/>
      <c r="V77" s="5"/>
      <c r="W77" s="5"/>
      <c r="X77" s="5"/>
      <c r="Z77" s="33"/>
    </row>
    <row r="78" spans="2:26" ht="12.75" customHeight="1">
      <c r="B78" s="3"/>
      <c r="C78" s="30"/>
      <c r="D78" s="24"/>
      <c r="E78" s="24"/>
      <c r="F78" s="24"/>
      <c r="G78" s="49"/>
      <c r="H78" s="49"/>
      <c r="I78" s="49"/>
      <c r="J78" s="49"/>
      <c r="K78" s="49"/>
      <c r="L78" s="32"/>
      <c r="M78" s="52"/>
      <c r="T78" s="5"/>
      <c r="U78" s="5"/>
      <c r="V78" s="5"/>
      <c r="W78" s="5"/>
      <c r="X78" s="5"/>
      <c r="Z78" s="33"/>
    </row>
    <row r="79" spans="2:26" ht="12.75" customHeight="1">
      <c r="B79" s="3"/>
      <c r="C79" s="30"/>
      <c r="D79" s="24"/>
      <c r="E79" s="24"/>
      <c r="F79" s="24"/>
      <c r="G79" s="49"/>
      <c r="H79" s="49"/>
      <c r="I79" s="49"/>
      <c r="J79" s="49"/>
      <c r="K79" s="49"/>
      <c r="L79" s="32"/>
      <c r="M79" s="52"/>
      <c r="T79" s="5"/>
      <c r="U79" s="5"/>
      <c r="V79" s="5"/>
      <c r="W79" s="5"/>
      <c r="X79" s="5"/>
      <c r="Z79" s="33"/>
    </row>
    <row r="80" spans="2:26" ht="12.75" customHeight="1">
      <c r="B80" s="3"/>
      <c r="C80" s="30"/>
      <c r="D80" s="25" t="s">
        <v>377</v>
      </c>
      <c r="E80" s="24"/>
      <c r="F80" s="24"/>
      <c r="G80" s="49"/>
      <c r="H80" s="49"/>
      <c r="I80" s="49"/>
      <c r="J80" s="49"/>
      <c r="K80" s="49"/>
      <c r="L80" s="32"/>
      <c r="M80" s="52"/>
      <c r="T80" s="5"/>
      <c r="U80" s="5"/>
      <c r="V80" s="5"/>
      <c r="W80" s="5"/>
      <c r="X80" s="5"/>
      <c r="Z80" s="33"/>
    </row>
    <row r="81" spans="2:26" ht="12.75" customHeight="1">
      <c r="B81" s="3"/>
      <c r="C81" s="30"/>
      <c r="D81" s="24"/>
      <c r="E81" s="24"/>
      <c r="F81" s="24"/>
      <c r="G81" s="49"/>
      <c r="H81" s="49"/>
      <c r="I81" s="49"/>
      <c r="J81" s="49"/>
      <c r="K81" s="49"/>
      <c r="L81" s="32"/>
      <c r="M81" s="52"/>
      <c r="T81" s="5"/>
      <c r="U81" s="5"/>
      <c r="V81" s="5"/>
      <c r="W81" s="5"/>
      <c r="X81" s="5"/>
      <c r="Z81" s="33"/>
    </row>
    <row r="82" spans="2:26" ht="12.75" customHeight="1">
      <c r="B82" s="3"/>
      <c r="C82" s="30"/>
      <c r="D82" s="46" t="s">
        <v>494</v>
      </c>
      <c r="E82" s="24"/>
      <c r="F82" s="24"/>
      <c r="G82" s="49"/>
      <c r="H82" s="49"/>
      <c r="I82" s="49"/>
      <c r="J82" s="49"/>
      <c r="K82" s="49"/>
      <c r="L82" s="32"/>
      <c r="M82" s="52"/>
      <c r="T82" s="5"/>
      <c r="U82" s="5"/>
      <c r="V82" s="5"/>
      <c r="W82" s="5"/>
      <c r="X82" s="5"/>
      <c r="Z82" s="33"/>
    </row>
    <row r="83" spans="2:26" ht="12.75" customHeight="1">
      <c r="B83" s="3"/>
      <c r="C83" s="30"/>
      <c r="D83" s="30" t="s">
        <v>495</v>
      </c>
      <c r="E83" s="24"/>
      <c r="F83" s="24"/>
      <c r="G83" s="18">
        <f>IF(G26=0,0,(ROUNDUP(IF(G26&lt;15,2,G26/14),0)))</f>
        <v>7</v>
      </c>
      <c r="H83" s="18">
        <f>IF(H26=0,0,(ROUNDUP(IF(H26&lt;15,2,H26/14),0)))</f>
        <v>7</v>
      </c>
      <c r="I83" s="18">
        <f>IF(I26=0,0,(ROUNDUP(IF(I26&lt;15,2,I26/14),0)))</f>
        <v>7</v>
      </c>
      <c r="J83" s="18">
        <f>IF(J26=0,0,(ROUNDUP(IF(J26&lt;15,2,J26/14),0)))</f>
        <v>7</v>
      </c>
      <c r="K83" s="18">
        <f>IF(K26=0,0,(ROUNDUP(IF(K26&lt;15,2,K26/14),0)))</f>
        <v>7</v>
      </c>
      <c r="L83" s="32"/>
      <c r="M83" s="52"/>
      <c r="T83" s="5"/>
      <c r="U83" s="5"/>
      <c r="V83" s="5"/>
      <c r="W83" s="5"/>
      <c r="X83" s="5"/>
      <c r="Z83" s="33"/>
    </row>
    <row r="84" spans="2:26" ht="12.75" customHeight="1">
      <c r="B84" s="3"/>
      <c r="C84" s="30"/>
      <c r="D84" s="24" t="str">
        <f>D67</f>
        <v>Hoofdvestiging</v>
      </c>
      <c r="E84" s="24"/>
      <c r="F84" s="24"/>
      <c r="G84" s="18">
        <f>IF(G112=0,0,(ROUNDUP(IF(G112&lt;15,2,G112/14),0)))</f>
        <v>0</v>
      </c>
      <c r="H84" s="18">
        <f>IF(H112=0,0,(ROUNDUP(IF(H112&lt;15,2,H112/14),0)))</f>
        <v>0</v>
      </c>
      <c r="I84" s="18">
        <f>IF(I112=0,0,(ROUNDUP(IF(I112&lt;15,2,I112/14),0)))</f>
        <v>0</v>
      </c>
      <c r="J84" s="18">
        <f>IF(J112=0,0,(ROUNDUP(IF(J112&lt;15,2,J112/14),0)))</f>
        <v>0</v>
      </c>
      <c r="K84" s="18">
        <f>IF(K112=0,0,(ROUNDUP(IF(K112&lt;15,2,K112/14),0)))</f>
        <v>0</v>
      </c>
      <c r="L84" s="32"/>
      <c r="M84" s="52"/>
      <c r="T84" s="5"/>
      <c r="U84" s="5"/>
      <c r="V84" s="5"/>
      <c r="W84" s="5"/>
      <c r="X84" s="5"/>
      <c r="Z84" s="33"/>
    </row>
    <row r="85" spans="2:26" ht="12.75" customHeight="1">
      <c r="B85" s="3"/>
      <c r="C85" s="30"/>
      <c r="D85" s="24" t="str">
        <f>D68</f>
        <v>Nevenvestiging1</v>
      </c>
      <c r="E85" s="24"/>
      <c r="F85" s="24"/>
      <c r="G85" s="18">
        <f>IF(G116=0,0,(ROUNDUP(IF(G116&lt;15,2,G116/14),0)))</f>
        <v>0</v>
      </c>
      <c r="H85" s="18">
        <f>IF(H116=0,0,(ROUNDUP(IF(H116&lt;15,2,H116/14),0)))</f>
        <v>0</v>
      </c>
      <c r="I85" s="18">
        <f>IF(I116=0,0,(ROUNDUP(IF(I116&lt;15,2,I116/14),0)))</f>
        <v>0</v>
      </c>
      <c r="J85" s="18">
        <f>IF(J116=0,0,(ROUNDUP(IF(J116&lt;15,2,J116/14),0)))</f>
        <v>0</v>
      </c>
      <c r="K85" s="18">
        <f>IF(K116=0,0,(ROUNDUP(IF(K116&lt;15,2,K116/14),0)))</f>
        <v>0</v>
      </c>
      <c r="L85" s="32"/>
      <c r="M85" s="52"/>
      <c r="T85" s="5"/>
      <c r="U85" s="5"/>
      <c r="V85" s="5"/>
      <c r="W85" s="5"/>
      <c r="X85" s="5"/>
      <c r="Z85" s="33"/>
    </row>
    <row r="86" spans="2:26" ht="12.75" customHeight="1">
      <c r="B86" s="3"/>
      <c r="C86" s="30"/>
      <c r="D86" s="24" t="str">
        <f>D69</f>
        <v>Nevenvestiging2</v>
      </c>
      <c r="E86" s="24"/>
      <c r="F86" s="24"/>
      <c r="G86" s="18">
        <f>IF(G120=0,0,(ROUNDUP(IF(G120&lt;15,2,G120/14),0)))</f>
        <v>0</v>
      </c>
      <c r="H86" s="18">
        <f>IF(H120=0,0,(ROUNDUP(IF(H120&lt;15,2,H120/14),0)))</f>
        <v>0</v>
      </c>
      <c r="I86" s="18">
        <f>IF(I120=0,0,(ROUNDUP(IF(I120&lt;15,2,I120/14),0)))</f>
        <v>0</v>
      </c>
      <c r="J86" s="18">
        <f>IF(J120=0,0,(ROUNDUP(IF(J120&lt;15,2,J120/14),0)))</f>
        <v>0</v>
      </c>
      <c r="K86" s="18">
        <f>IF(K120=0,0,(ROUNDUP(IF(K120&lt;15,2,K120/14),0)))</f>
        <v>0</v>
      </c>
      <c r="L86" s="32"/>
      <c r="M86" s="52"/>
      <c r="T86" s="5"/>
      <c r="U86" s="5"/>
      <c r="V86" s="5"/>
      <c r="W86" s="5"/>
      <c r="X86" s="5"/>
      <c r="Z86" s="33"/>
    </row>
    <row r="87" spans="2:26" ht="12.75" customHeight="1">
      <c r="B87" s="3"/>
      <c r="C87" s="30"/>
      <c r="D87" s="24" t="str">
        <f>D70</f>
        <v>Nevenvestiging3</v>
      </c>
      <c r="E87" s="24"/>
      <c r="F87" s="24"/>
      <c r="G87" s="18">
        <f>IF(G124=0,0,(ROUNDUP(IF(G124&lt;15,2,G124/14),0)))</f>
        <v>0</v>
      </c>
      <c r="H87" s="18">
        <f>IF(H124=0,0,(ROUNDUP(IF(H124&lt;15,2,H124/14),0)))</f>
        <v>0</v>
      </c>
      <c r="I87" s="18">
        <f>IF(I124=0,0,(ROUNDUP(IF(I124&lt;15,2,I124/14),0)))</f>
        <v>0</v>
      </c>
      <c r="J87" s="18">
        <f>IF(J124=0,0,(ROUNDUP(IF(J124&lt;15,2,J124/14),0)))</f>
        <v>0</v>
      </c>
      <c r="K87" s="18">
        <f>IF(K124=0,0,(ROUNDUP(IF(K124&lt;15,2,K124/14),0)))</f>
        <v>0</v>
      </c>
      <c r="L87" s="32"/>
      <c r="M87" s="52"/>
      <c r="T87" s="5"/>
      <c r="U87" s="5"/>
      <c r="V87" s="5"/>
      <c r="W87" s="5"/>
      <c r="X87" s="5"/>
      <c r="Z87" s="33"/>
    </row>
    <row r="88" spans="2:26" ht="12.75" customHeight="1">
      <c r="B88" s="3"/>
      <c r="C88" s="30"/>
      <c r="D88" s="24"/>
      <c r="E88" s="24"/>
      <c r="F88" s="24"/>
      <c r="G88" s="49"/>
      <c r="H88" s="49"/>
      <c r="I88" s="49"/>
      <c r="J88" s="49"/>
      <c r="K88" s="49"/>
      <c r="L88" s="32"/>
      <c r="M88" s="52"/>
      <c r="T88" s="5"/>
      <c r="U88" s="5"/>
      <c r="V88" s="5"/>
      <c r="W88" s="5"/>
      <c r="X88" s="5"/>
      <c r="Z88" s="33"/>
    </row>
    <row r="89" spans="2:26" ht="12.75" customHeight="1">
      <c r="B89" s="3"/>
      <c r="C89" s="30"/>
      <c r="D89" s="46" t="s">
        <v>496</v>
      </c>
      <c r="E89" s="24"/>
      <c r="F89" s="24"/>
      <c r="G89" s="49"/>
      <c r="H89" s="49"/>
      <c r="I89" s="49"/>
      <c r="J89" s="49"/>
      <c r="K89" s="49"/>
      <c r="L89" s="32"/>
      <c r="M89" s="52"/>
      <c r="T89" s="5"/>
      <c r="U89" s="5"/>
      <c r="V89" s="5"/>
      <c r="W89" s="5"/>
      <c r="X89" s="5"/>
      <c r="Z89" s="33"/>
    </row>
    <row r="90" spans="2:26" ht="12.75" customHeight="1">
      <c r="B90" s="3"/>
      <c r="C90" s="30"/>
      <c r="D90" s="30" t="s">
        <v>495</v>
      </c>
      <c r="E90" s="24"/>
      <c r="F90" s="24"/>
      <c r="G90" s="54">
        <f aca="true" t="shared" si="4" ref="G90:J94">LOOKUP(G83,groepenleerlingennu,vloeroppervlaknu)</f>
        <v>980</v>
      </c>
      <c r="H90" s="54">
        <f t="shared" si="4"/>
        <v>980</v>
      </c>
      <c r="I90" s="54">
        <f t="shared" si="4"/>
        <v>980</v>
      </c>
      <c r="J90" s="54">
        <f t="shared" si="4"/>
        <v>980</v>
      </c>
      <c r="K90" s="54">
        <f>LOOKUP(K83,groepenleerlingennu,vloeroppervlaknu)</f>
        <v>980</v>
      </c>
      <c r="L90" s="32"/>
      <c r="M90" s="52"/>
      <c r="T90" s="5"/>
      <c r="U90" s="5"/>
      <c r="V90" s="5"/>
      <c r="W90" s="5"/>
      <c r="X90" s="5"/>
      <c r="Z90" s="33"/>
    </row>
    <row r="91" spans="2:26" ht="12.75" customHeight="1">
      <c r="B91" s="3"/>
      <c r="C91" s="30"/>
      <c r="D91" s="24" t="str">
        <f>D84</f>
        <v>Hoofdvestiging</v>
      </c>
      <c r="E91" s="24"/>
      <c r="F91" s="24"/>
      <c r="G91" s="54">
        <f t="shared" si="4"/>
        <v>0</v>
      </c>
      <c r="H91" s="54">
        <f t="shared" si="4"/>
        <v>0</v>
      </c>
      <c r="I91" s="54">
        <f t="shared" si="4"/>
        <v>0</v>
      </c>
      <c r="J91" s="54">
        <f t="shared" si="4"/>
        <v>0</v>
      </c>
      <c r="K91" s="54">
        <f>LOOKUP(K84,groepenleerlingennu,vloeroppervlaknu)</f>
        <v>0</v>
      </c>
      <c r="L91" s="32"/>
      <c r="M91" s="52"/>
      <c r="T91" s="5"/>
      <c r="U91" s="5"/>
      <c r="V91" s="5"/>
      <c r="W91" s="5"/>
      <c r="X91" s="5"/>
      <c r="Z91" s="33"/>
    </row>
    <row r="92" spans="2:26" ht="12.75" customHeight="1">
      <c r="B92" s="3"/>
      <c r="C92" s="30"/>
      <c r="D92" s="24" t="str">
        <f>D85</f>
        <v>Nevenvestiging1</v>
      </c>
      <c r="E92" s="24"/>
      <c r="F92" s="24"/>
      <c r="G92" s="54">
        <f t="shared" si="4"/>
        <v>0</v>
      </c>
      <c r="H92" s="54">
        <f t="shared" si="4"/>
        <v>0</v>
      </c>
      <c r="I92" s="54">
        <f t="shared" si="4"/>
        <v>0</v>
      </c>
      <c r="J92" s="54">
        <f t="shared" si="4"/>
        <v>0</v>
      </c>
      <c r="K92" s="54">
        <f>LOOKUP(K85,groepenleerlingennu,vloeroppervlaknu)</f>
        <v>0</v>
      </c>
      <c r="L92" s="32"/>
      <c r="M92" s="52"/>
      <c r="T92" s="5"/>
      <c r="U92" s="5"/>
      <c r="V92" s="5"/>
      <c r="W92" s="5"/>
      <c r="X92" s="5"/>
      <c r="Z92" s="33"/>
    </row>
    <row r="93" spans="2:26" ht="12.75" customHeight="1">
      <c r="B93" s="3"/>
      <c r="C93" s="30"/>
      <c r="D93" s="24" t="str">
        <f>D86</f>
        <v>Nevenvestiging2</v>
      </c>
      <c r="E93" s="24"/>
      <c r="F93" s="24"/>
      <c r="G93" s="54">
        <f t="shared" si="4"/>
        <v>0</v>
      </c>
      <c r="H93" s="54">
        <f t="shared" si="4"/>
        <v>0</v>
      </c>
      <c r="I93" s="54">
        <f t="shared" si="4"/>
        <v>0</v>
      </c>
      <c r="J93" s="54">
        <f t="shared" si="4"/>
        <v>0</v>
      </c>
      <c r="K93" s="54">
        <f>LOOKUP(K86,groepenleerlingennu,vloeroppervlaknu)</f>
        <v>0</v>
      </c>
      <c r="L93" s="32"/>
      <c r="M93" s="52"/>
      <c r="T93" s="5"/>
      <c r="U93" s="5"/>
      <c r="V93" s="5"/>
      <c r="W93" s="5"/>
      <c r="X93" s="5"/>
      <c r="Z93" s="33"/>
    </row>
    <row r="94" spans="2:26" ht="12.75" customHeight="1">
      <c r="B94" s="3"/>
      <c r="C94" s="30"/>
      <c r="D94" s="24" t="str">
        <f>D87</f>
        <v>Nevenvestiging3</v>
      </c>
      <c r="E94" s="24"/>
      <c r="F94" s="24"/>
      <c r="G94" s="54">
        <f t="shared" si="4"/>
        <v>0</v>
      </c>
      <c r="H94" s="54">
        <f t="shared" si="4"/>
        <v>0</v>
      </c>
      <c r="I94" s="54">
        <f t="shared" si="4"/>
        <v>0</v>
      </c>
      <c r="J94" s="54">
        <f t="shared" si="4"/>
        <v>0</v>
      </c>
      <c r="K94" s="54">
        <f>LOOKUP(K87,groepenleerlingennu,vloeroppervlaknu)</f>
        <v>0</v>
      </c>
      <c r="L94" s="32"/>
      <c r="M94" s="52"/>
      <c r="T94" s="5"/>
      <c r="U94" s="5"/>
      <c r="V94" s="5"/>
      <c r="W94" s="5"/>
      <c r="X94" s="5"/>
      <c r="Z94" s="33"/>
    </row>
    <row r="95" spans="2:26" ht="12.75" customHeight="1">
      <c r="B95" s="3"/>
      <c r="C95" s="30"/>
      <c r="D95" s="24"/>
      <c r="E95" s="24"/>
      <c r="F95" s="24"/>
      <c r="G95" s="49"/>
      <c r="H95" s="49"/>
      <c r="I95" s="49"/>
      <c r="J95" s="49"/>
      <c r="K95" s="49"/>
      <c r="L95" s="32"/>
      <c r="M95" s="52"/>
      <c r="T95" s="5"/>
      <c r="U95" s="5"/>
      <c r="V95" s="5"/>
      <c r="W95" s="5"/>
      <c r="X95" s="5"/>
      <c r="Z95" s="33"/>
    </row>
    <row r="96" spans="2:26" ht="12.75" customHeight="1">
      <c r="B96" s="3"/>
      <c r="G96" s="5"/>
      <c r="H96" s="5"/>
      <c r="I96" s="5"/>
      <c r="J96" s="5"/>
      <c r="K96" s="5"/>
      <c r="M96" s="52"/>
      <c r="T96" s="5"/>
      <c r="U96" s="5"/>
      <c r="V96" s="5"/>
      <c r="W96" s="5"/>
      <c r="X96" s="5"/>
      <c r="Z96" s="33"/>
    </row>
    <row r="97" spans="2:13" ht="13.5" thickBot="1">
      <c r="B97" s="12"/>
      <c r="C97" s="13"/>
      <c r="D97" s="13"/>
      <c r="E97" s="13"/>
      <c r="F97" s="13"/>
      <c r="G97" s="98"/>
      <c r="H97" s="98"/>
      <c r="I97" s="98"/>
      <c r="J97" s="98"/>
      <c r="K97" s="98"/>
      <c r="L97" s="13"/>
      <c r="M97" s="14"/>
    </row>
    <row r="98" spans="2:13" ht="12.75">
      <c r="B98" s="15"/>
      <c r="C98" s="1"/>
      <c r="D98" s="1"/>
      <c r="E98" s="1"/>
      <c r="F98" s="1"/>
      <c r="G98" s="63"/>
      <c r="H98" s="63"/>
      <c r="I98" s="63"/>
      <c r="J98" s="63"/>
      <c r="K98" s="63"/>
      <c r="L98" s="1"/>
      <c r="M98" s="2"/>
    </row>
    <row r="99" spans="2:13" ht="12.75">
      <c r="B99" s="3"/>
      <c r="M99" s="6"/>
    </row>
    <row r="100" spans="2:13" ht="18">
      <c r="B100" s="3"/>
      <c r="C100" s="235" t="s">
        <v>555</v>
      </c>
      <c r="M100" s="6"/>
    </row>
    <row r="101" spans="2:13" ht="14.25">
      <c r="B101" s="3"/>
      <c r="C101" s="11" t="s">
        <v>645</v>
      </c>
      <c r="M101" s="6"/>
    </row>
    <row r="102" spans="2:13" ht="12.75">
      <c r="B102" s="3"/>
      <c r="M102" s="6"/>
    </row>
    <row r="103" spans="2:13" ht="12.75">
      <c r="B103" s="3"/>
      <c r="M103" s="6"/>
    </row>
    <row r="104" spans="2:13" ht="12.75">
      <c r="B104" s="3"/>
      <c r="E104" s="7" t="s">
        <v>78</v>
      </c>
      <c r="G104" s="149" t="str">
        <f aca="true" t="shared" si="5" ref="G104:K105">G8</f>
        <v>2007/08</v>
      </c>
      <c r="H104" s="149" t="str">
        <f t="shared" si="5"/>
        <v>2008/09</v>
      </c>
      <c r="I104" s="149" t="str">
        <f t="shared" si="5"/>
        <v>2009/10</v>
      </c>
      <c r="J104" s="149" t="str">
        <f t="shared" si="5"/>
        <v>2010/11</v>
      </c>
      <c r="K104" s="149" t="str">
        <f t="shared" si="5"/>
        <v>2011/12</v>
      </c>
      <c r="M104" s="6"/>
    </row>
    <row r="105" spans="2:13" ht="12.75">
      <c r="B105" s="3"/>
      <c r="E105" s="7" t="s">
        <v>82</v>
      </c>
      <c r="G105" s="149">
        <f t="shared" si="5"/>
        <v>2006</v>
      </c>
      <c r="H105" s="149">
        <f t="shared" si="5"/>
        <v>2007</v>
      </c>
      <c r="I105" s="149">
        <f t="shared" si="5"/>
        <v>2008</v>
      </c>
      <c r="J105" s="149">
        <f t="shared" si="5"/>
        <v>2009</v>
      </c>
      <c r="K105" s="149">
        <f t="shared" si="5"/>
        <v>2010</v>
      </c>
      <c r="M105" s="6"/>
    </row>
    <row r="106" spans="2:13" ht="12.75">
      <c r="B106" s="3"/>
      <c r="M106" s="6"/>
    </row>
    <row r="107" spans="2:13" ht="12.75">
      <c r="B107" s="3"/>
      <c r="M107" s="6"/>
    </row>
    <row r="108" spans="2:13" ht="12.75">
      <c r="B108" s="3"/>
      <c r="C108" s="30"/>
      <c r="D108" s="30"/>
      <c r="E108" s="30"/>
      <c r="F108" s="30"/>
      <c r="G108" s="32"/>
      <c r="H108" s="32"/>
      <c r="I108" s="147"/>
      <c r="J108" s="147"/>
      <c r="K108" s="147"/>
      <c r="L108" s="31"/>
      <c r="M108" s="6"/>
    </row>
    <row r="109" spans="2:13" ht="12.75">
      <c r="B109" s="3"/>
      <c r="C109" s="30"/>
      <c r="D109" s="24"/>
      <c r="E109" s="24"/>
      <c r="F109" s="24"/>
      <c r="G109" s="32"/>
      <c r="H109" s="49"/>
      <c r="I109" s="49"/>
      <c r="J109" s="49"/>
      <c r="K109" s="49"/>
      <c r="L109" s="31"/>
      <c r="M109" s="6"/>
    </row>
    <row r="110" spans="2:13" ht="12.75">
      <c r="B110" s="3"/>
      <c r="C110" s="30"/>
      <c r="D110" s="224" t="s">
        <v>94</v>
      </c>
      <c r="E110" s="224"/>
      <c r="F110" s="26"/>
      <c r="G110" s="49"/>
      <c r="H110" s="49"/>
      <c r="I110" s="49"/>
      <c r="J110" s="49"/>
      <c r="K110" s="49"/>
      <c r="L110" s="31"/>
      <c r="M110" s="6"/>
    </row>
    <row r="111" spans="2:13" ht="12.75">
      <c r="B111" s="3"/>
      <c r="C111" s="30"/>
      <c r="D111" s="30" t="s">
        <v>378</v>
      </c>
      <c r="E111" s="30"/>
      <c r="F111" s="30"/>
      <c r="G111" s="54">
        <f>IF(G115=0,0,G21-G115-G119-G123)</f>
        <v>0</v>
      </c>
      <c r="H111" s="54">
        <f>IF(H115=0,0,H21-H115-H119-H123)</f>
        <v>0</v>
      </c>
      <c r="I111" s="54">
        <f>IF(I115=0,0,I21-I115-I119-I123)</f>
        <v>0</v>
      </c>
      <c r="J111" s="54">
        <f>IF(J115=0,0,J21-J115-J119-J123)</f>
        <v>0</v>
      </c>
      <c r="K111" s="54">
        <f>IF(K115=0,0,K21-K115-K119-K123)</f>
        <v>0</v>
      </c>
      <c r="L111" s="31"/>
      <c r="M111" s="6"/>
    </row>
    <row r="112" spans="2:13" ht="12.75">
      <c r="B112" s="3"/>
      <c r="C112" s="30"/>
      <c r="D112" s="24" t="s">
        <v>374</v>
      </c>
      <c r="E112" s="30"/>
      <c r="F112" s="30"/>
      <c r="G112" s="54">
        <f>IF(G115=0,0,G26-G116-G120-G124)</f>
        <v>0</v>
      </c>
      <c r="H112" s="54">
        <f>IF(H115=0,0,H26-H116-H120-H124)</f>
        <v>0</v>
      </c>
      <c r="I112" s="54">
        <f>IF(I115=0,0,I26-I116-I120-I124)</f>
        <v>0</v>
      </c>
      <c r="J112" s="54">
        <f>IF(J115=0,0,J26-J116-J120-J124)</f>
        <v>0</v>
      </c>
      <c r="K112" s="54">
        <f>IF(K115=0,0,K26-K116-K120-K124)</f>
        <v>0</v>
      </c>
      <c r="L112" s="31"/>
      <c r="M112" s="6"/>
    </row>
    <row r="113" spans="2:13" ht="12.75">
      <c r="B113" s="3"/>
      <c r="C113" s="30"/>
      <c r="D113" s="24"/>
      <c r="E113" s="24"/>
      <c r="F113" s="24"/>
      <c r="G113" s="24"/>
      <c r="H113" s="24"/>
      <c r="I113" s="24"/>
      <c r="J113" s="24"/>
      <c r="K113" s="24"/>
      <c r="L113" s="31"/>
      <c r="M113" s="6"/>
    </row>
    <row r="114" spans="2:13" ht="12.75">
      <c r="B114" s="3"/>
      <c r="C114" s="30"/>
      <c r="D114" s="224" t="s">
        <v>188</v>
      </c>
      <c r="E114" s="224"/>
      <c r="F114" s="26"/>
      <c r="G114" s="24"/>
      <c r="H114" s="24"/>
      <c r="I114" s="24"/>
      <c r="J114" s="24"/>
      <c r="K114" s="24"/>
      <c r="L114" s="31"/>
      <c r="M114" s="6"/>
    </row>
    <row r="115" spans="2:13" ht="12.75">
      <c r="B115" s="3"/>
      <c r="C115" s="30"/>
      <c r="D115" s="30" t="s">
        <v>378</v>
      </c>
      <c r="E115" s="30"/>
      <c r="F115" s="30"/>
      <c r="G115" s="53">
        <v>0</v>
      </c>
      <c r="H115" s="61">
        <f aca="true" t="shared" si="6" ref="H115:K116">G115</f>
        <v>0</v>
      </c>
      <c r="I115" s="158">
        <f t="shared" si="6"/>
        <v>0</v>
      </c>
      <c r="J115" s="158">
        <f t="shared" si="6"/>
        <v>0</v>
      </c>
      <c r="K115" s="158">
        <f t="shared" si="6"/>
        <v>0</v>
      </c>
      <c r="L115" s="31"/>
      <c r="M115" s="6"/>
    </row>
    <row r="116" spans="2:13" ht="12.75">
      <c r="B116" s="3"/>
      <c r="C116" s="30"/>
      <c r="D116" s="24" t="s">
        <v>374</v>
      </c>
      <c r="E116" s="30"/>
      <c r="F116" s="30"/>
      <c r="G116" s="53">
        <v>0</v>
      </c>
      <c r="H116" s="61">
        <f t="shared" si="6"/>
        <v>0</v>
      </c>
      <c r="I116" s="158">
        <f t="shared" si="6"/>
        <v>0</v>
      </c>
      <c r="J116" s="158">
        <f t="shared" si="6"/>
        <v>0</v>
      </c>
      <c r="K116" s="158">
        <f t="shared" si="6"/>
        <v>0</v>
      </c>
      <c r="L116" s="31"/>
      <c r="M116" s="6"/>
    </row>
    <row r="117" spans="2:13" ht="12.75">
      <c r="B117" s="3"/>
      <c r="C117" s="30"/>
      <c r="D117" s="24"/>
      <c r="E117" s="24"/>
      <c r="F117" s="24"/>
      <c r="G117" s="24"/>
      <c r="H117" s="24"/>
      <c r="I117" s="24"/>
      <c r="J117" s="24"/>
      <c r="K117" s="24"/>
      <c r="L117" s="31"/>
      <c r="M117" s="6"/>
    </row>
    <row r="118" spans="2:13" ht="12.75">
      <c r="B118" s="3"/>
      <c r="C118" s="30"/>
      <c r="D118" s="224" t="s">
        <v>189</v>
      </c>
      <c r="E118" s="224"/>
      <c r="F118" s="26"/>
      <c r="G118" s="24"/>
      <c r="H118" s="24"/>
      <c r="I118" s="24"/>
      <c r="J118" s="24"/>
      <c r="K118" s="24"/>
      <c r="L118" s="30"/>
      <c r="M118" s="6"/>
    </row>
    <row r="119" spans="2:13" ht="12.75">
      <c r="B119" s="3"/>
      <c r="C119" s="30"/>
      <c r="D119" s="30" t="s">
        <v>378</v>
      </c>
      <c r="E119" s="30"/>
      <c r="F119" s="30"/>
      <c r="G119" s="53">
        <v>0</v>
      </c>
      <c r="H119" s="61">
        <f aca="true" t="shared" si="7" ref="H119:K120">G119</f>
        <v>0</v>
      </c>
      <c r="I119" s="158">
        <f t="shared" si="7"/>
        <v>0</v>
      </c>
      <c r="J119" s="158">
        <f t="shared" si="7"/>
        <v>0</v>
      </c>
      <c r="K119" s="158">
        <f t="shared" si="7"/>
        <v>0</v>
      </c>
      <c r="L119" s="30"/>
      <c r="M119" s="6"/>
    </row>
    <row r="120" spans="2:13" ht="12.75">
      <c r="B120" s="3"/>
      <c r="C120" s="30"/>
      <c r="D120" s="24" t="s">
        <v>374</v>
      </c>
      <c r="E120" s="30"/>
      <c r="F120" s="30"/>
      <c r="G120" s="53">
        <v>0</v>
      </c>
      <c r="H120" s="61">
        <f t="shared" si="7"/>
        <v>0</v>
      </c>
      <c r="I120" s="158">
        <f t="shared" si="7"/>
        <v>0</v>
      </c>
      <c r="J120" s="158">
        <f t="shared" si="7"/>
        <v>0</v>
      </c>
      <c r="K120" s="158">
        <f t="shared" si="7"/>
        <v>0</v>
      </c>
      <c r="L120" s="30"/>
      <c r="M120" s="6"/>
    </row>
    <row r="121" spans="2:13" ht="12.75">
      <c r="B121" s="3"/>
      <c r="C121" s="30"/>
      <c r="D121" s="30"/>
      <c r="E121" s="30"/>
      <c r="F121" s="30"/>
      <c r="G121" s="30"/>
      <c r="H121" s="30"/>
      <c r="I121" s="30"/>
      <c r="J121" s="30"/>
      <c r="K121" s="30"/>
      <c r="L121" s="30"/>
      <c r="M121" s="6"/>
    </row>
    <row r="122" spans="2:13" ht="12.75">
      <c r="B122" s="3"/>
      <c r="C122" s="30"/>
      <c r="D122" s="224" t="s">
        <v>190</v>
      </c>
      <c r="E122" s="224"/>
      <c r="F122" s="26"/>
      <c r="G122" s="24"/>
      <c r="H122" s="24"/>
      <c r="I122" s="24"/>
      <c r="J122" s="24"/>
      <c r="K122" s="24"/>
      <c r="L122" s="30"/>
      <c r="M122" s="6"/>
    </row>
    <row r="123" spans="2:13" ht="12.75">
      <c r="B123" s="3"/>
      <c r="C123" s="30"/>
      <c r="D123" s="30" t="s">
        <v>378</v>
      </c>
      <c r="E123" s="30"/>
      <c r="F123" s="30"/>
      <c r="G123" s="53">
        <v>0</v>
      </c>
      <c r="H123" s="61">
        <f aca="true" t="shared" si="8" ref="H123:K124">G123</f>
        <v>0</v>
      </c>
      <c r="I123" s="158">
        <f t="shared" si="8"/>
        <v>0</v>
      </c>
      <c r="J123" s="158">
        <f t="shared" si="8"/>
        <v>0</v>
      </c>
      <c r="K123" s="158">
        <f t="shared" si="8"/>
        <v>0</v>
      </c>
      <c r="L123" s="30"/>
      <c r="M123" s="6"/>
    </row>
    <row r="124" spans="2:13" ht="12.75">
      <c r="B124" s="3"/>
      <c r="C124" s="30"/>
      <c r="D124" s="24" t="s">
        <v>374</v>
      </c>
      <c r="E124" s="30"/>
      <c r="F124" s="30"/>
      <c r="G124" s="53">
        <v>0</v>
      </c>
      <c r="H124" s="61">
        <f t="shared" si="8"/>
        <v>0</v>
      </c>
      <c r="I124" s="158">
        <f t="shared" si="8"/>
        <v>0</v>
      </c>
      <c r="J124" s="158">
        <f t="shared" si="8"/>
        <v>0</v>
      </c>
      <c r="K124" s="158">
        <f t="shared" si="8"/>
        <v>0</v>
      </c>
      <c r="L124" s="30"/>
      <c r="M124" s="6"/>
    </row>
    <row r="125" spans="2:13" ht="12.75">
      <c r="B125" s="3"/>
      <c r="C125" s="30"/>
      <c r="D125" s="30"/>
      <c r="E125" s="30"/>
      <c r="F125" s="30"/>
      <c r="G125" s="30"/>
      <c r="H125" s="30"/>
      <c r="I125" s="30"/>
      <c r="J125" s="30"/>
      <c r="K125" s="30"/>
      <c r="L125" s="30"/>
      <c r="M125" s="6"/>
    </row>
    <row r="126" spans="2:13" ht="12.75">
      <c r="B126" s="3"/>
      <c r="M126" s="6"/>
    </row>
    <row r="127" spans="2:13" ht="12.75">
      <c r="B127" s="3"/>
      <c r="D127" s="11" t="s">
        <v>412</v>
      </c>
      <c r="G127" s="380">
        <f>IF(G74=0,0,1)+IF(G75=0,0,1)+IF(G76=0,0,1)+IF(G77=0,0,1)</f>
        <v>0</v>
      </c>
      <c r="H127" s="380">
        <f>IF(H74=0,0,1)+IF(H75=0,0,1)+IF(H76=0,0,1)+IF(H77=0,0,1)</f>
        <v>0</v>
      </c>
      <c r="I127" s="380">
        <f>IF(I74=0,0,1)+IF(I75=0,0,1)+IF(I76=0,0,1)+IF(I77=0,0,1)</f>
        <v>0</v>
      </c>
      <c r="J127" s="380">
        <f>IF(J74=0,0,1)+IF(J75=0,0,1)+IF(J76=0,0,1)+IF(J77=0,0,1)</f>
        <v>0</v>
      </c>
      <c r="K127" s="380">
        <f>IF(K74=0,0,1)+IF(K75=0,0,1)+IF(K76=0,0,1)+IF(K77=0,0,1)</f>
        <v>0</v>
      </c>
      <c r="M127" s="6"/>
    </row>
    <row r="128" spans="2:13" ht="12.75">
      <c r="B128" s="3"/>
      <c r="D128" s="11"/>
      <c r="G128" s="380"/>
      <c r="H128" s="380"/>
      <c r="I128" s="380"/>
      <c r="J128" s="380"/>
      <c r="K128" s="380"/>
      <c r="M128" s="6"/>
    </row>
    <row r="129" spans="2:13" ht="13.5" thickBot="1">
      <c r="B129" s="12"/>
      <c r="C129" s="13"/>
      <c r="D129" s="13"/>
      <c r="E129" s="13"/>
      <c r="F129" s="13"/>
      <c r="G129" s="98"/>
      <c r="H129" s="98"/>
      <c r="I129" s="98"/>
      <c r="J129" s="98"/>
      <c r="K129" s="98"/>
      <c r="L129" s="13"/>
      <c r="M129" s="14"/>
    </row>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sheetData>
  <sheetProtection password="DE55" sheet="1" objects="1" scenarios="1"/>
  <dataValidations count="1">
    <dataValidation type="list" allowBlank="1" showInputMessage="1" showErrorMessage="1" sqref="G46 G61 G23">
      <formula1>"ja,nee"</formula1>
    </dataValidation>
  </dataValidations>
  <printOptions/>
  <pageMargins left="0.7874015748031497" right="0.7874015748031497" top="0.984251968503937" bottom="0.984251968503937" header="0.5118110236220472" footer="0.5118110236220472"/>
  <pageSetup horizontalDpi="600" verticalDpi="600" orientation="portrait" paperSize="9" scale="50" r:id="rId4"/>
  <headerFooter alignWithMargins="0">
    <oddHeader>&amp;L&amp;"Arial,Vet"&amp;F&amp;R&amp;"Arial,Vet"&amp;A</oddHeader>
    <oddFooter>&amp;L&amp;"Arial,Vet"keizer / goedhart&amp;C&amp;"Arial,Vet"&amp;D&amp;R&amp;"Arial,Vet"pagina &amp;P</oddFooter>
  </headerFooter>
  <rowBreaks count="2" manualBreakCount="2">
    <brk id="172" min="1" max="12" man="1"/>
    <brk id="265" min="1" max="13" man="1"/>
  </rowBreaks>
  <drawing r:id="rId3"/>
  <legacyDrawing r:id="rId2"/>
</worksheet>
</file>

<file path=xl/worksheets/sheet3.xml><?xml version="1.0" encoding="utf-8"?>
<worksheet xmlns="http://schemas.openxmlformats.org/spreadsheetml/2006/main" xmlns:r="http://schemas.openxmlformats.org/officeDocument/2006/relationships">
  <dimension ref="B2:X98"/>
  <sheetViews>
    <sheetView zoomScale="85" zoomScaleNormal="85" workbookViewId="0" topLeftCell="A1">
      <pane ySplit="9" topLeftCell="BM10" activePane="bottomLeft" state="frozen"/>
      <selection pane="topLeft" activeCell="I5" sqref="I5"/>
      <selection pane="bottomLeft" activeCell="B2" sqref="B2"/>
    </sheetView>
  </sheetViews>
  <sheetFormatPr defaultColWidth="9.140625" defaultRowHeight="12.75" customHeight="1"/>
  <cols>
    <col min="1" max="1" width="5.7109375" style="5" customWidth="1"/>
    <col min="2" max="3" width="2.7109375" style="5" customWidth="1"/>
    <col min="4" max="4" width="45.7109375" style="5" customWidth="1"/>
    <col min="5" max="5" width="10.7109375" style="33" customWidth="1"/>
    <col min="6" max="6" width="2.7109375" style="5" customWidth="1"/>
    <col min="7" max="11" width="16.8515625" style="33" customWidth="1"/>
    <col min="12" max="12" width="2.57421875" style="5" customWidth="1"/>
    <col min="13" max="13" width="2.7109375" style="5" customWidth="1"/>
    <col min="14" max="14" width="2.57421875" style="5" customWidth="1"/>
    <col min="15" max="19" width="16.8515625" style="5" customWidth="1"/>
    <col min="20" max="22" width="2.7109375" style="5" customWidth="1"/>
    <col min="23" max="24" width="13.8515625" style="5" bestFit="1" customWidth="1"/>
    <col min="25" max="16384" width="9.140625" style="5" customWidth="1"/>
  </cols>
  <sheetData>
    <row r="1" ht="12.75" customHeight="1" thickBot="1"/>
    <row r="2" spans="2:21" ht="12.75" customHeight="1">
      <c r="B2" s="15" t="s">
        <v>191</v>
      </c>
      <c r="C2" s="1"/>
      <c r="D2" s="1"/>
      <c r="E2" s="189"/>
      <c r="F2" s="1"/>
      <c r="G2" s="189"/>
      <c r="H2" s="189"/>
      <c r="I2" s="189"/>
      <c r="J2" s="189"/>
      <c r="K2" s="189"/>
      <c r="L2" s="1"/>
      <c r="M2" s="1"/>
      <c r="N2" s="1"/>
      <c r="O2" s="1"/>
      <c r="P2" s="1"/>
      <c r="Q2" s="1"/>
      <c r="R2" s="1"/>
      <c r="S2" s="1"/>
      <c r="T2" s="1"/>
      <c r="U2" s="2"/>
    </row>
    <row r="3" spans="2:21" ht="12.75" customHeight="1">
      <c r="B3" s="3"/>
      <c r="U3" s="6"/>
    </row>
    <row r="4" spans="2:21" s="72" customFormat="1" ht="18" customHeight="1">
      <c r="B4" s="184"/>
      <c r="C4" s="85" t="s">
        <v>264</v>
      </c>
      <c r="E4" s="204"/>
      <c r="G4" s="204"/>
      <c r="H4" s="204"/>
      <c r="I4" s="204"/>
      <c r="J4" s="204"/>
      <c r="K4" s="204"/>
      <c r="U4" s="138"/>
    </row>
    <row r="5" spans="2:21" ht="12" customHeight="1">
      <c r="B5" s="3"/>
      <c r="C5" s="4"/>
      <c r="U5" s="6"/>
    </row>
    <row r="6" spans="2:21" ht="12" customHeight="1">
      <c r="B6" s="3"/>
      <c r="D6" s="4"/>
      <c r="U6" s="6"/>
    </row>
    <row r="7" spans="2:21" ht="12" customHeight="1">
      <c r="B7" s="3"/>
      <c r="D7" s="4"/>
      <c r="G7" s="509" t="s">
        <v>199</v>
      </c>
      <c r="H7" s="509"/>
      <c r="I7" s="509"/>
      <c r="J7" s="509"/>
      <c r="K7" s="429"/>
      <c r="L7" s="4"/>
      <c r="M7" s="4"/>
      <c r="N7" s="4"/>
      <c r="O7" s="509" t="s">
        <v>281</v>
      </c>
      <c r="P7" s="509"/>
      <c r="Q7" s="509"/>
      <c r="R7" s="509"/>
      <c r="S7" s="429"/>
      <c r="U7" s="6"/>
    </row>
    <row r="8" spans="2:21" ht="12" customHeight="1">
      <c r="B8" s="3"/>
      <c r="G8" s="149" t="str">
        <f>lln!G8</f>
        <v>2007/08</v>
      </c>
      <c r="H8" s="149" t="str">
        <f>lln!H8</f>
        <v>2008/09</v>
      </c>
      <c r="I8" s="149" t="str">
        <f>lln!I8</f>
        <v>2009/10</v>
      </c>
      <c r="J8" s="149" t="str">
        <f>lln!J8</f>
        <v>2010/11</v>
      </c>
      <c r="K8" s="149" t="str">
        <f>lln!K8</f>
        <v>2011/12</v>
      </c>
      <c r="O8" s="149" t="str">
        <f>G8</f>
        <v>2007/08</v>
      </c>
      <c r="P8" s="149" t="str">
        <f>H8</f>
        <v>2008/09</v>
      </c>
      <c r="Q8" s="149" t="str">
        <f>I8</f>
        <v>2009/10</v>
      </c>
      <c r="R8" s="149" t="str">
        <f>J8</f>
        <v>2010/11</v>
      </c>
      <c r="S8" s="149" t="str">
        <f>K8</f>
        <v>2011/12</v>
      </c>
      <c r="U8" s="6"/>
    </row>
    <row r="9" spans="2:21" ht="12" customHeight="1">
      <c r="B9" s="3"/>
      <c r="U9" s="6"/>
    </row>
    <row r="10" spans="2:21" ht="12.75" customHeight="1">
      <c r="B10" s="3"/>
      <c r="U10" s="6"/>
    </row>
    <row r="11" spans="2:21" ht="12.75" customHeight="1">
      <c r="B11" s="3"/>
      <c r="C11" s="30"/>
      <c r="D11" s="30"/>
      <c r="E11" s="31"/>
      <c r="F11" s="30"/>
      <c r="G11" s="31"/>
      <c r="H11" s="31"/>
      <c r="I11" s="31"/>
      <c r="J11" s="31"/>
      <c r="K11" s="31"/>
      <c r="L11" s="30"/>
      <c r="N11" s="30"/>
      <c r="O11" s="30"/>
      <c r="P11" s="30"/>
      <c r="Q11" s="30"/>
      <c r="R11" s="30"/>
      <c r="S11" s="30"/>
      <c r="T11" s="30"/>
      <c r="U11" s="6"/>
    </row>
    <row r="12" spans="2:21" ht="12.75" customHeight="1">
      <c r="B12" s="3"/>
      <c r="C12" s="30"/>
      <c r="D12" s="27" t="s">
        <v>260</v>
      </c>
      <c r="E12" s="31"/>
      <c r="F12" s="30"/>
      <c r="G12" s="31"/>
      <c r="H12" s="31"/>
      <c r="I12" s="31"/>
      <c r="J12" s="31"/>
      <c r="K12" s="31"/>
      <c r="L12" s="30"/>
      <c r="N12" s="30"/>
      <c r="O12" s="30"/>
      <c r="P12" s="30"/>
      <c r="Q12" s="30"/>
      <c r="R12" s="30"/>
      <c r="S12" s="30"/>
      <c r="T12" s="30"/>
      <c r="U12" s="6"/>
    </row>
    <row r="13" spans="2:21" ht="12.75" customHeight="1">
      <c r="B13" s="3"/>
      <c r="C13" s="30"/>
      <c r="D13" s="30"/>
      <c r="E13" s="31"/>
      <c r="F13" s="30"/>
      <c r="G13" s="31"/>
      <c r="H13" s="31"/>
      <c r="I13" s="31"/>
      <c r="J13" s="242"/>
      <c r="K13" s="242"/>
      <c r="L13" s="30"/>
      <c r="N13" s="30"/>
      <c r="O13" s="30"/>
      <c r="P13" s="30"/>
      <c r="Q13" s="30"/>
      <c r="R13" s="30"/>
      <c r="S13" s="30"/>
      <c r="T13" s="30"/>
      <c r="U13" s="6"/>
    </row>
    <row r="14" spans="2:22" ht="12.75" customHeight="1">
      <c r="B14" s="3"/>
      <c r="C14" s="30"/>
      <c r="D14" s="45" t="s">
        <v>304</v>
      </c>
      <c r="E14" s="274"/>
      <c r="F14" s="30"/>
      <c r="G14" s="169"/>
      <c r="H14" s="31"/>
      <c r="I14" s="31"/>
      <c r="J14" s="31"/>
      <c r="K14" s="31"/>
      <c r="L14" s="30"/>
      <c r="N14" s="30"/>
      <c r="O14" s="30"/>
      <c r="P14" s="30"/>
      <c r="Q14" s="30"/>
      <c r="R14" s="27"/>
      <c r="S14" s="27"/>
      <c r="T14" s="27"/>
      <c r="U14" s="36"/>
      <c r="V14" s="4"/>
    </row>
    <row r="15" spans="2:24" ht="12.75" customHeight="1">
      <c r="B15" s="3"/>
      <c r="C15" s="30"/>
      <c r="D15" s="30" t="s">
        <v>237</v>
      </c>
      <c r="E15" s="31"/>
      <c r="F15" s="30"/>
      <c r="G15" s="22">
        <f>+O15*IF(lln!$G$46="ja",lln!$H$46,lln!$H$47)</f>
        <v>203600.94111999997</v>
      </c>
      <c r="H15" s="22">
        <f>+P15*IF(lln!$G$46="ja",lln!$H$46,lln!$H$47)</f>
        <v>203600.94111999997</v>
      </c>
      <c r="I15" s="22">
        <f>+Q15*IF(lln!$G$46="ja",lln!$H$46,lln!$H$47)</f>
        <v>203600.94111999997</v>
      </c>
      <c r="J15" s="22">
        <f>+R15*IF(lln!$G$46="ja",lln!$H$46,lln!$H$47)</f>
        <v>203600.94111999997</v>
      </c>
      <c r="K15" s="22">
        <f>+S15*IF(lln!$G$46="ja",lln!$H$46,lln!$H$47)</f>
        <v>203600.94111999997</v>
      </c>
      <c r="L15" s="250"/>
      <c r="M15" s="251"/>
      <c r="N15" s="250"/>
      <c r="O15" s="334">
        <f>lln!G21*tab!F21</f>
        <v>3.6159999999999997</v>
      </c>
      <c r="P15" s="334">
        <f>lln!H21*tab!G21</f>
        <v>3.6159999999999997</v>
      </c>
      <c r="Q15" s="334">
        <f>lln!I21*tab!H21</f>
        <v>3.6159999999999997</v>
      </c>
      <c r="R15" s="334">
        <f>lln!J21*tab!I21</f>
        <v>3.6159999999999997</v>
      </c>
      <c r="S15" s="334">
        <f>lln!K21*tab!J21</f>
        <v>3.6159999999999997</v>
      </c>
      <c r="T15" s="242"/>
      <c r="U15" s="257"/>
      <c r="V15" s="251"/>
      <c r="W15" s="251"/>
      <c r="X15" s="251"/>
    </row>
    <row r="16" spans="2:24" ht="12.75" customHeight="1">
      <c r="B16" s="3"/>
      <c r="C16" s="30"/>
      <c r="D16" s="30" t="s">
        <v>238</v>
      </c>
      <c r="E16" s="274"/>
      <c r="F16" s="30"/>
      <c r="G16" s="22">
        <f>+O16*IF(lln!$G$46="ja",lln!$H$46,lln!$H$47)</f>
        <v>290987.18576</v>
      </c>
      <c r="H16" s="22">
        <f>+P16*IF(lln!$G$46="ja",lln!$H$46,lln!$H$47)</f>
        <v>290987.18576</v>
      </c>
      <c r="I16" s="22">
        <f>+Q16*IF(lln!$G$46="ja",lln!$H$46,lln!$H$47)</f>
        <v>290987.18576</v>
      </c>
      <c r="J16" s="22">
        <f>+R16*IF(lln!$G$46="ja",lln!$H$46,lln!$H$47)</f>
        <v>290987.18576</v>
      </c>
      <c r="K16" s="22">
        <f>+S16*IF(lln!$G$46="ja",lln!$H$46,lln!$H$47)</f>
        <v>290987.18576</v>
      </c>
      <c r="L16" s="250"/>
      <c r="M16" s="251"/>
      <c r="N16" s="250"/>
      <c r="O16" s="334">
        <f>lln!G21*tab!F22</f>
        <v>5.168</v>
      </c>
      <c r="P16" s="334">
        <f>lln!H21*tab!G22</f>
        <v>5.168</v>
      </c>
      <c r="Q16" s="334">
        <f>lln!I21*tab!H22</f>
        <v>5.168</v>
      </c>
      <c r="R16" s="334">
        <f>lln!J21*tab!I22</f>
        <v>5.168</v>
      </c>
      <c r="S16" s="334">
        <f>lln!K21*tab!J22</f>
        <v>5.168</v>
      </c>
      <c r="T16" s="242"/>
      <c r="U16" s="257"/>
      <c r="V16" s="251"/>
      <c r="W16" s="251"/>
      <c r="X16" s="251"/>
    </row>
    <row r="17" spans="2:24" ht="12.75" customHeight="1">
      <c r="B17" s="3"/>
      <c r="C17" s="30"/>
      <c r="D17" s="30" t="s">
        <v>239</v>
      </c>
      <c r="E17" s="274"/>
      <c r="F17" s="30"/>
      <c r="G17" s="22">
        <f>+O17*IF(lln!$G$46="ja",lln!$H$46,lln!$H$47)</f>
        <v>13547.120141999998</v>
      </c>
      <c r="H17" s="22">
        <f>+P17*IF(lln!$G$46="ja",lln!$H$46,lln!$H$47)</f>
        <v>13547.120141999998</v>
      </c>
      <c r="I17" s="22">
        <f>+Q17*IF(lln!$G$46="ja",lln!$H$46,lln!$H$47)</f>
        <v>13547.120141999998</v>
      </c>
      <c r="J17" s="22">
        <f>+R17*IF(lln!$G$46="ja",lln!$H$46,lln!$H$47)</f>
        <v>13547.120141999998</v>
      </c>
      <c r="K17" s="22">
        <f>+S17*IF(lln!$G$46="ja",lln!$H$46,lln!$H$47)</f>
        <v>13547.120141999998</v>
      </c>
      <c r="L17" s="250"/>
      <c r="M17" s="251"/>
      <c r="N17" s="250"/>
      <c r="O17" s="334">
        <f>IF(lln!G22&lt;4,0,(lln!G22-4)*tab!F23)</f>
        <v>0.24059999999999998</v>
      </c>
      <c r="P17" s="334">
        <f>IF(lln!H22&lt;4,0,(lln!H22-4)*tab!G23)</f>
        <v>0.24059999999999998</v>
      </c>
      <c r="Q17" s="334">
        <f>IF(lln!I22&lt;4,0,(lln!I22-4)*tab!H23)</f>
        <v>0.24059999999999998</v>
      </c>
      <c r="R17" s="334">
        <f>IF(lln!J22&lt;4,0,(lln!J22-4)*tab!I23)</f>
        <v>0.24059999999999998</v>
      </c>
      <c r="S17" s="334">
        <f>IF(lln!K22&lt;4,0,(lln!K22-4)*tab!J23)</f>
        <v>0.24059999999999998</v>
      </c>
      <c r="T17" s="242"/>
      <c r="U17" s="257"/>
      <c r="V17" s="251"/>
      <c r="W17" s="251"/>
      <c r="X17" s="251"/>
    </row>
    <row r="18" spans="2:24" ht="12.75" customHeight="1">
      <c r="B18" s="3"/>
      <c r="C18" s="30"/>
      <c r="D18" s="30" t="s">
        <v>309</v>
      </c>
      <c r="E18" s="274"/>
      <c r="F18" s="30"/>
      <c r="G18" s="22">
        <f>+O18*IF(lln!$G$46="ja",lln!$H$46,lln!$H$47)</f>
        <v>14187.38</v>
      </c>
      <c r="H18" s="22">
        <f>+P18*IF(lln!$G$46="ja",lln!$H$46,lln!$H$47)</f>
        <v>14187.38</v>
      </c>
      <c r="I18" s="22">
        <f>+Q18*IF(lln!$G$46="ja",lln!$H$46,lln!$H$47)</f>
        <v>14187.38</v>
      </c>
      <c r="J18" s="22">
        <f>+R18*IF(lln!$G$46="ja",lln!$H$46,lln!$H$47)</f>
        <v>14187.38</v>
      </c>
      <c r="K18" s="22">
        <f>+S18*IF(lln!$G$46="ja",lln!$H$46,lln!$H$47)</f>
        <v>14187.38</v>
      </c>
      <c r="L18" s="250"/>
      <c r="M18" s="251"/>
      <c r="N18" s="250"/>
      <c r="O18" s="334">
        <f>IF(lln!G21=0,0,(IF(lln!G21&lt;100,tab!$G$27,tab!$G$27*2)/IF(lln!$G$46="ja",lln!$H$46,lln!$H$47)))</f>
        <v>0.25197116377651446</v>
      </c>
      <c r="P18" s="334">
        <f>IF(lln!H21=0,0,(IF(lln!H21&lt;100,tab!$G$27,tab!$G$27*2)/IF(lln!$G$46="ja",lln!$H$46,lln!$H$47)))</f>
        <v>0.25197116377651446</v>
      </c>
      <c r="Q18" s="334">
        <f>IF(lln!I21=0,0,(IF(lln!I21&lt;100,tab!$G$27,tab!$G$27*2)/IF(lln!$G$46="ja",lln!$H$46,lln!$H$47)))</f>
        <v>0.25197116377651446</v>
      </c>
      <c r="R18" s="334">
        <f>IF(lln!J21=0,0,(IF(lln!J21&lt;100,tab!$G$27,tab!$G$27*2)/IF(lln!$G$46="ja",lln!$H$46,lln!$H$47)))</f>
        <v>0.25197116377651446</v>
      </c>
      <c r="S18" s="334">
        <f>IF(lln!K21=0,0,(IF(lln!K21&lt;100,tab!$G$27,tab!$G$27*2)/IF(lln!$G$46="ja",lln!$H$46,lln!$H$47)))</f>
        <v>0.25197116377651446</v>
      </c>
      <c r="T18" s="252"/>
      <c r="U18" s="257"/>
      <c r="V18" s="251"/>
      <c r="W18" s="251"/>
      <c r="X18" s="251"/>
    </row>
    <row r="19" spans="2:21" s="40" customFormat="1" ht="12.75" customHeight="1">
      <c r="B19" s="37"/>
      <c r="C19" s="48"/>
      <c r="D19" s="48"/>
      <c r="E19" s="275"/>
      <c r="F19" s="48"/>
      <c r="G19" s="21">
        <f>SUM(G15:G18)</f>
        <v>522322.627022</v>
      </c>
      <c r="H19" s="21">
        <f>SUM(H15:H18)</f>
        <v>522322.627022</v>
      </c>
      <c r="I19" s="21">
        <f>SUM(I15:I18)</f>
        <v>522322.627022</v>
      </c>
      <c r="J19" s="21">
        <f>SUM(J15:J18)</f>
        <v>522322.627022</v>
      </c>
      <c r="K19" s="21">
        <f>SUM(K15:K18)</f>
        <v>522322.627022</v>
      </c>
      <c r="L19" s="99"/>
      <c r="M19" s="50"/>
      <c r="N19" s="99"/>
      <c r="O19" s="335">
        <f>SUM(O15:O18)</f>
        <v>9.276571163776515</v>
      </c>
      <c r="P19" s="335">
        <f>SUM(P15:P18)</f>
        <v>9.276571163776515</v>
      </c>
      <c r="Q19" s="335">
        <f>SUM(Q15:Q18)</f>
        <v>9.276571163776515</v>
      </c>
      <c r="R19" s="335">
        <f>SUM(R15:R18)</f>
        <v>9.276571163776515</v>
      </c>
      <c r="S19" s="335">
        <f>SUM(S15:S18)</f>
        <v>9.276571163776515</v>
      </c>
      <c r="T19" s="256"/>
      <c r="U19" s="39"/>
    </row>
    <row r="20" spans="2:21" ht="12.75" customHeight="1">
      <c r="B20" s="3"/>
      <c r="C20" s="30"/>
      <c r="D20" s="45" t="s">
        <v>301</v>
      </c>
      <c r="E20" s="31"/>
      <c r="F20" s="30"/>
      <c r="G20" s="47"/>
      <c r="H20" s="47"/>
      <c r="I20" s="47"/>
      <c r="J20" s="172"/>
      <c r="K20" s="172"/>
      <c r="L20" s="82"/>
      <c r="M20" s="247"/>
      <c r="N20" s="82"/>
      <c r="O20" s="243"/>
      <c r="P20" s="243"/>
      <c r="Q20" s="238"/>
      <c r="R20" s="238"/>
      <c r="S20" s="238"/>
      <c r="T20" s="30"/>
      <c r="U20" s="6"/>
    </row>
    <row r="21" spans="2:21" ht="12.75" customHeight="1">
      <c r="B21" s="3"/>
      <c r="C21" s="30"/>
      <c r="D21" s="30" t="s">
        <v>389</v>
      </c>
      <c r="E21" s="30"/>
      <c r="F21" s="30"/>
      <c r="G21" s="22">
        <f>(lln!G33/12)*tab!H77+(lln!G34/12)*tab!H78+(lln!G35/12)*tab!H79+(lln!G36/12)*tab!H80+(lln!G37/12)*tab!H81+(lln!G38/12)*tab!H82+(lln!G39/12)*tab!H83+(lln!G40/12)*tab!H84</f>
        <v>0</v>
      </c>
      <c r="H21" s="22">
        <f>(lln!H33/12)*tab!$L$77+(lln!H34/12)*tab!$L$78+(lln!H35/12)*tab!$L$79+(lln!H36/12)*tab!$L$80+(lln!H37/12)*tab!$L$81+(lln!H38/12)*tab!$L$82+(lln!H39/12)*tab!$L$83+(lln!H40/12)*tab!$L$84</f>
        <v>0</v>
      </c>
      <c r="I21" s="22">
        <f>(lln!I33/12)*tab!$L$77+(lln!I34/12)*tab!$L$78+(lln!I35/12)*tab!$L$79+(lln!I36/12)*tab!$L$80+(lln!I37/12)*tab!$L$81+(lln!I38/12)*tab!$L$82+(lln!I39/12)*tab!$L$83+(lln!I40/12)*tab!$L$84</f>
        <v>0</v>
      </c>
      <c r="J21" s="22">
        <f>(lln!J33/12)*tab!$L$77+(lln!J34/12)*tab!$L$78+(lln!J35/12)*tab!$L$79+(lln!J36/12)*tab!$L$80+(lln!J37/12)*tab!$L$81+(lln!J38/12)*tab!$L$82+(lln!J39/12)*tab!$L$83+(lln!J40/12)*tab!$L$84</f>
        <v>0</v>
      </c>
      <c r="K21" s="22">
        <f>(lln!K33/12)*tab!$L$77+(lln!K34/12)*tab!$L$78+(lln!K35/12)*tab!$L$79+(lln!K36/12)*tab!$L$80+(lln!K37/12)*tab!$L$81+(lln!K38/12)*tab!$L$82+(lln!K39/12)*tab!$L$83+(lln!K40/12)*tab!$L$84</f>
        <v>0</v>
      </c>
      <c r="L21" s="82"/>
      <c r="M21" s="247"/>
      <c r="N21" s="82"/>
      <c r="O21" s="334">
        <f>G21/IF(lln!$G$46="nee",lln!$H$47,lln!$H$46)</f>
        <v>0</v>
      </c>
      <c r="P21" s="334">
        <f>H21/IF(lln!$G$46="nee",lln!$H$47,lln!$H$46)</f>
        <v>0</v>
      </c>
      <c r="Q21" s="334">
        <f>I21/IF(lln!$G$46="nee",lln!$H$47,lln!$H$46)</f>
        <v>0</v>
      </c>
      <c r="R21" s="334">
        <f>J21/IF(lln!$G$46="nee",lln!$H$47,lln!$H$46)</f>
        <v>0</v>
      </c>
      <c r="S21" s="334">
        <f>K21/IF(lln!$G$46="nee",lln!$H$47,lln!$H$46)</f>
        <v>0</v>
      </c>
      <c r="T21" s="244"/>
      <c r="U21" s="6"/>
    </row>
    <row r="22" spans="2:21" ht="12.75" customHeight="1">
      <c r="B22" s="3"/>
      <c r="C22" s="30"/>
      <c r="D22" s="329"/>
      <c r="E22" s="274"/>
      <c r="F22" s="30"/>
      <c r="G22" s="196">
        <v>0</v>
      </c>
      <c r="H22" s="210">
        <f>G22</f>
        <v>0</v>
      </c>
      <c r="I22" s="210">
        <f aca="true" t="shared" si="0" ref="I22:J24">H22</f>
        <v>0</v>
      </c>
      <c r="J22" s="210">
        <f t="shared" si="0"/>
        <v>0</v>
      </c>
      <c r="K22" s="210">
        <f>J22</f>
        <v>0</v>
      </c>
      <c r="L22" s="82"/>
      <c r="M22" s="247"/>
      <c r="N22" s="82"/>
      <c r="O22" s="334">
        <f>G22/IF(lln!$G$46="nee",lln!$H$47,lln!$H$46)</f>
        <v>0</v>
      </c>
      <c r="P22" s="334">
        <f>H22/IF(lln!$G$46="nee",lln!$H$47,lln!$H$46)</f>
        <v>0</v>
      </c>
      <c r="Q22" s="334">
        <f>I22/IF(lln!$G$46="nee",lln!$H$47,lln!$H$46)</f>
        <v>0</v>
      </c>
      <c r="R22" s="334">
        <f>J22/IF(lln!$G$46="nee",lln!$H$47,lln!$H$46)</f>
        <v>0</v>
      </c>
      <c r="S22" s="334">
        <f>K22/IF(lln!$G$46="nee",lln!$H$47,lln!$H$46)</f>
        <v>0</v>
      </c>
      <c r="T22" s="244"/>
      <c r="U22" s="6"/>
    </row>
    <row r="23" spans="2:21" ht="12.75" customHeight="1">
      <c r="B23" s="3"/>
      <c r="C23" s="30"/>
      <c r="D23" s="329"/>
      <c r="E23" s="274"/>
      <c r="F23" s="30"/>
      <c r="G23" s="196">
        <v>0</v>
      </c>
      <c r="H23" s="210">
        <f>G23</f>
        <v>0</v>
      </c>
      <c r="I23" s="210">
        <f t="shared" si="0"/>
        <v>0</v>
      </c>
      <c r="J23" s="210">
        <f t="shared" si="0"/>
        <v>0</v>
      </c>
      <c r="K23" s="210">
        <f>J23</f>
        <v>0</v>
      </c>
      <c r="L23" s="82"/>
      <c r="M23" s="247"/>
      <c r="N23" s="82"/>
      <c r="O23" s="334">
        <f>G23/IF(lln!$G$46="nee",lln!$H$47,lln!$H$46)</f>
        <v>0</v>
      </c>
      <c r="P23" s="334">
        <f>H23/IF(lln!$G$46="nee",lln!$H$47,lln!$H$46)</f>
        <v>0</v>
      </c>
      <c r="Q23" s="334">
        <f>I23/IF(lln!$G$46="nee",lln!$H$47,lln!$H$46)</f>
        <v>0</v>
      </c>
      <c r="R23" s="334">
        <f>J23/IF(lln!$G$46="nee",lln!$H$47,lln!$H$46)</f>
        <v>0</v>
      </c>
      <c r="S23" s="334">
        <f>K23/IF(lln!$G$46="nee",lln!$H$47,lln!$H$46)</f>
        <v>0</v>
      </c>
      <c r="T23" s="244"/>
      <c r="U23" s="6"/>
    </row>
    <row r="24" spans="2:21" ht="12.75" customHeight="1">
      <c r="B24" s="3"/>
      <c r="C24" s="30"/>
      <c r="D24" s="329"/>
      <c r="E24" s="274"/>
      <c r="F24" s="30"/>
      <c r="G24" s="196">
        <v>0</v>
      </c>
      <c r="H24" s="210">
        <f>G24</f>
        <v>0</v>
      </c>
      <c r="I24" s="210">
        <f t="shared" si="0"/>
        <v>0</v>
      </c>
      <c r="J24" s="210">
        <f t="shared" si="0"/>
        <v>0</v>
      </c>
      <c r="K24" s="210">
        <f>J24</f>
        <v>0</v>
      </c>
      <c r="L24" s="82"/>
      <c r="M24" s="247"/>
      <c r="N24" s="82"/>
      <c r="O24" s="334">
        <f>G24/IF(lln!$G$46="nee",lln!$H$47,lln!$H$46)</f>
        <v>0</v>
      </c>
      <c r="P24" s="334">
        <f>H24/IF(lln!$G$46="nee",lln!$H$47,lln!$H$46)</f>
        <v>0</v>
      </c>
      <c r="Q24" s="334">
        <f>I24/IF(lln!$G$46="nee",lln!$H$47,lln!$H$46)</f>
        <v>0</v>
      </c>
      <c r="R24" s="334">
        <f>J24/IF(lln!$G$46="nee",lln!$H$47,lln!$H$46)</f>
        <v>0</v>
      </c>
      <c r="S24" s="334">
        <f>K24/IF(lln!$G$46="nee",lln!$H$47,lln!$H$46)</f>
        <v>0</v>
      </c>
      <c r="T24" s="244"/>
      <c r="U24" s="6"/>
    </row>
    <row r="25" spans="2:21" ht="12.75" customHeight="1">
      <c r="B25" s="3"/>
      <c r="C25" s="30"/>
      <c r="D25" s="30"/>
      <c r="E25" s="274"/>
      <c r="F25" s="30"/>
      <c r="G25" s="21">
        <f>SUM(G21:G24)</f>
        <v>0</v>
      </c>
      <c r="H25" s="21">
        <f>SUM(H21:H24)</f>
        <v>0</v>
      </c>
      <c r="I25" s="21">
        <f>SUM(I21:I24)</f>
        <v>0</v>
      </c>
      <c r="J25" s="21">
        <f>SUM(J21:J24)</f>
        <v>0</v>
      </c>
      <c r="K25" s="21">
        <f>SUM(K21:K24)</f>
        <v>0</v>
      </c>
      <c r="L25" s="82"/>
      <c r="M25" s="247"/>
      <c r="N25" s="82"/>
      <c r="O25" s="335">
        <f>SUM(O21:O24)</f>
        <v>0</v>
      </c>
      <c r="P25" s="335">
        <f>SUM(P21:P24)</f>
        <v>0</v>
      </c>
      <c r="Q25" s="335">
        <f>SUM(Q21:Q24)</f>
        <v>0</v>
      </c>
      <c r="R25" s="335">
        <f>SUM(R21:R24)</f>
        <v>0</v>
      </c>
      <c r="S25" s="335">
        <f>SUM(S21:S24)</f>
        <v>0</v>
      </c>
      <c r="T25" s="244"/>
      <c r="U25" s="6"/>
    </row>
    <row r="26" spans="2:21" ht="12.75" customHeight="1">
      <c r="B26" s="3"/>
      <c r="C26" s="30"/>
      <c r="D26" s="30"/>
      <c r="E26" s="274"/>
      <c r="F26" s="30"/>
      <c r="G26" s="423"/>
      <c r="H26" s="423"/>
      <c r="I26" s="423"/>
      <c r="J26" s="423"/>
      <c r="K26" s="423"/>
      <c r="L26" s="82"/>
      <c r="M26" s="247"/>
      <c r="N26" s="82"/>
      <c r="O26" s="256"/>
      <c r="P26" s="256"/>
      <c r="Q26" s="256"/>
      <c r="R26" s="256"/>
      <c r="S26" s="256"/>
      <c r="T26" s="244"/>
      <c r="U26" s="6"/>
    </row>
    <row r="27" spans="2:21" ht="12.75" customHeight="1">
      <c r="B27" s="3"/>
      <c r="C27" s="30"/>
      <c r="D27" s="24" t="s">
        <v>599</v>
      </c>
      <c r="E27" s="483">
        <v>0</v>
      </c>
      <c r="F27" s="502"/>
      <c r="G27" s="484">
        <f>IF($E27&lt;0%,IF((+$E27+tab!G66)&lt;0%,($E27+tab!G66),0),IF(($E27-tab!G65)&gt;0%,($E27-tab!G65),0))</f>
        <v>0</v>
      </c>
      <c r="H27" s="484">
        <f>IF($E27&lt;0%,IF((+$E27+tab!H66)&lt;0%,($E27+tab!H66),0),IF(($E27-tab!H65)&gt;0%,($E27-tab!H65),0))</f>
        <v>0</v>
      </c>
      <c r="I27" s="484">
        <f>IF($E27&lt;0%,IF((+$E27+tab!I66)&lt;0%,($E27+tab!I66),0),IF(($E27-tab!I65)&gt;0%,($E27-tab!I65),0))</f>
        <v>0</v>
      </c>
      <c r="J27" s="423"/>
      <c r="K27" s="423"/>
      <c r="L27" s="82"/>
      <c r="M27" s="247"/>
      <c r="N27" s="82"/>
      <c r="O27" s="485">
        <f>G27</f>
        <v>0</v>
      </c>
      <c r="P27" s="485">
        <f>H27</f>
        <v>0</v>
      </c>
      <c r="Q27" s="485">
        <f>I27</f>
        <v>0</v>
      </c>
      <c r="R27" s="256"/>
      <c r="S27" s="256"/>
      <c r="T27" s="244"/>
      <c r="U27" s="6"/>
    </row>
    <row r="28" spans="2:21" ht="12.75" customHeight="1">
      <c r="B28" s="3"/>
      <c r="C28" s="30"/>
      <c r="D28" s="428" t="s">
        <v>600</v>
      </c>
      <c r="E28" s="30"/>
      <c r="F28" s="30"/>
      <c r="G28" s="21">
        <f>G19*G27</f>
        <v>0</v>
      </c>
      <c r="H28" s="21">
        <f>H19*H27</f>
        <v>0</v>
      </c>
      <c r="I28" s="21">
        <f>I19*I27</f>
        <v>0</v>
      </c>
      <c r="J28" s="423"/>
      <c r="K28" s="423"/>
      <c r="L28" s="82"/>
      <c r="M28" s="247"/>
      <c r="N28" s="82"/>
      <c r="O28" s="335">
        <f>O27*O19</f>
        <v>0</v>
      </c>
      <c r="P28" s="335">
        <f>P27*P19</f>
        <v>0</v>
      </c>
      <c r="Q28" s="335">
        <f>Q27*Q19</f>
        <v>0</v>
      </c>
      <c r="R28" s="256"/>
      <c r="S28" s="256"/>
      <c r="T28" s="244"/>
      <c r="U28" s="6"/>
    </row>
    <row r="29" spans="2:21" ht="12.75" customHeight="1">
      <c r="B29" s="3"/>
      <c r="C29" s="30"/>
      <c r="D29" s="30"/>
      <c r="E29" s="31"/>
      <c r="F29" s="30"/>
      <c r="G29" s="47"/>
      <c r="H29" s="47"/>
      <c r="I29" s="47"/>
      <c r="J29" s="172"/>
      <c r="K29" s="172"/>
      <c r="L29" s="82"/>
      <c r="M29" s="247"/>
      <c r="N29" s="82"/>
      <c r="O29" s="243"/>
      <c r="P29" s="243"/>
      <c r="Q29" s="238"/>
      <c r="R29" s="238"/>
      <c r="S29" s="238"/>
      <c r="T29" s="30"/>
      <c r="U29" s="6"/>
    </row>
    <row r="30" spans="2:21" ht="12.75" customHeight="1">
      <c r="B30" s="3"/>
      <c r="C30" s="30"/>
      <c r="D30" s="30" t="s">
        <v>598</v>
      </c>
      <c r="E30" s="483">
        <v>0</v>
      </c>
      <c r="F30" s="30"/>
      <c r="G30" s="210">
        <f>$E$30*(G19+G25+G28)</f>
        <v>0</v>
      </c>
      <c r="H30" s="210">
        <f>$E$30*(H19+H25+H28)</f>
        <v>0</v>
      </c>
      <c r="I30" s="210">
        <f>$E$30*(I19+I25+I28)</f>
        <v>0</v>
      </c>
      <c r="J30" s="210">
        <f>$E$30*(J19+J25+J28)</f>
        <v>0</v>
      </c>
      <c r="K30" s="210">
        <f>$E$30*(K19+K25+K28)</f>
        <v>0</v>
      </c>
      <c r="L30" s="82"/>
      <c r="M30" s="247"/>
      <c r="N30" s="82"/>
      <c r="O30" s="334">
        <f>G30/IF(lln!$G$46="nee",lln!$H$47,lln!$H$46)</f>
        <v>0</v>
      </c>
      <c r="P30" s="334">
        <f>H30/IF(lln!$G$46="nee",lln!$H$47,lln!$H$46)</f>
        <v>0</v>
      </c>
      <c r="Q30" s="334">
        <f>I30/IF(lln!$G$46="nee",lln!$H$47,lln!$H$46)</f>
        <v>0</v>
      </c>
      <c r="R30" s="334">
        <f>J30/IF(lln!$G$46="nee",lln!$H$47,lln!$H$46)</f>
        <v>0</v>
      </c>
      <c r="S30" s="334">
        <f>K30/IF(lln!$G$46="nee",lln!$H$47,lln!$H$46)</f>
        <v>0</v>
      </c>
      <c r="T30" s="244"/>
      <c r="U30" s="6"/>
    </row>
    <row r="31" spans="2:21" ht="12.75" customHeight="1">
      <c r="B31" s="3"/>
      <c r="C31" s="30"/>
      <c r="D31" s="30"/>
      <c r="E31" s="31"/>
      <c r="F31" s="30"/>
      <c r="G31" s="47"/>
      <c r="H31" s="47"/>
      <c r="I31" s="47"/>
      <c r="J31" s="172"/>
      <c r="K31" s="172"/>
      <c r="L31" s="82"/>
      <c r="M31" s="247"/>
      <c r="N31" s="82"/>
      <c r="O31" s="243"/>
      <c r="P31" s="243"/>
      <c r="Q31" s="238"/>
      <c r="R31" s="238"/>
      <c r="S31" s="238"/>
      <c r="T31" s="30"/>
      <c r="U31" s="6"/>
    </row>
    <row r="32" spans="2:21" ht="12.75" customHeight="1">
      <c r="B32" s="3"/>
      <c r="C32" s="30"/>
      <c r="D32" s="48" t="s">
        <v>113</v>
      </c>
      <c r="E32" s="31"/>
      <c r="F32" s="30"/>
      <c r="G32" s="21">
        <f>G19+G25+G28-G30</f>
        <v>522322.627022</v>
      </c>
      <c r="H32" s="21">
        <f>H19+H25+H28-H30</f>
        <v>522322.627022</v>
      </c>
      <c r="I32" s="21">
        <f>I19+I25+I28-I30</f>
        <v>522322.627022</v>
      </c>
      <c r="J32" s="21">
        <f>J19+J25+J28-J30</f>
        <v>522322.627022</v>
      </c>
      <c r="K32" s="21">
        <f>K19+K25+K28-K30</f>
        <v>522322.627022</v>
      </c>
      <c r="L32" s="82"/>
      <c r="M32" s="247"/>
      <c r="N32" s="82"/>
      <c r="O32" s="335">
        <f>O19+O25+O28-O30</f>
        <v>9.276571163776515</v>
      </c>
      <c r="P32" s="335">
        <f>P19+P25+P28-P30</f>
        <v>9.276571163776515</v>
      </c>
      <c r="Q32" s="335">
        <f>Q19+Q25+Q28-Q30</f>
        <v>9.276571163776515</v>
      </c>
      <c r="R32" s="335">
        <f>R19+R25+R28-R30</f>
        <v>9.276571163776515</v>
      </c>
      <c r="S32" s="335">
        <f>S19+S25+S28-S30</f>
        <v>9.276571163776515</v>
      </c>
      <c r="T32" s="30"/>
      <c r="U32" s="6"/>
    </row>
    <row r="33" spans="2:21" ht="12.75" customHeight="1">
      <c r="B33" s="3"/>
      <c r="C33" s="30"/>
      <c r="D33" s="30"/>
      <c r="E33" s="31"/>
      <c r="F33" s="30"/>
      <c r="G33" s="47"/>
      <c r="H33" s="47"/>
      <c r="I33" s="47"/>
      <c r="J33" s="172"/>
      <c r="K33" s="172"/>
      <c r="L33" s="82"/>
      <c r="M33" s="247"/>
      <c r="N33" s="82"/>
      <c r="O33" s="243"/>
      <c r="P33" s="243"/>
      <c r="Q33" s="30"/>
      <c r="R33" s="30"/>
      <c r="S33" s="30"/>
      <c r="T33" s="30"/>
      <c r="U33" s="6"/>
    </row>
    <row r="34" spans="2:21" ht="12.75" customHeight="1">
      <c r="B34" s="3"/>
      <c r="G34" s="198"/>
      <c r="H34" s="198"/>
      <c r="I34" s="198"/>
      <c r="J34" s="198"/>
      <c r="K34" s="198"/>
      <c r="U34" s="6"/>
    </row>
    <row r="35" spans="2:21" ht="12.75" customHeight="1">
      <c r="B35" s="3"/>
      <c r="C35" s="30"/>
      <c r="D35" s="30"/>
      <c r="E35" s="31"/>
      <c r="F35" s="30"/>
      <c r="G35" s="47"/>
      <c r="H35" s="47"/>
      <c r="I35" s="47"/>
      <c r="J35" s="172"/>
      <c r="K35" s="172"/>
      <c r="L35" s="82"/>
      <c r="M35" s="247"/>
      <c r="N35" s="82"/>
      <c r="O35" s="243"/>
      <c r="P35" s="243"/>
      <c r="Q35" s="30"/>
      <c r="R35" s="30"/>
      <c r="S35" s="30"/>
      <c r="T35" s="30"/>
      <c r="U35" s="6"/>
    </row>
    <row r="36" spans="2:21" ht="12.75" customHeight="1">
      <c r="B36" s="3"/>
      <c r="C36" s="30"/>
      <c r="D36" s="27" t="s">
        <v>262</v>
      </c>
      <c r="E36" s="169"/>
      <c r="F36" s="27"/>
      <c r="G36" s="254"/>
      <c r="H36" s="254"/>
      <c r="I36" s="254"/>
      <c r="J36" s="254"/>
      <c r="K36" s="254"/>
      <c r="L36" s="82"/>
      <c r="M36" s="247"/>
      <c r="N36" s="82"/>
      <c r="O36" s="243"/>
      <c r="P36" s="243"/>
      <c r="Q36" s="30"/>
      <c r="R36" s="30"/>
      <c r="S36" s="30"/>
      <c r="T36" s="30"/>
      <c r="U36" s="6"/>
    </row>
    <row r="37" spans="2:21" ht="12.75" customHeight="1">
      <c r="B37" s="3"/>
      <c r="C37" s="30"/>
      <c r="D37" s="27"/>
      <c r="E37" s="169"/>
      <c r="F37" s="27"/>
      <c r="G37" s="254"/>
      <c r="H37" s="254"/>
      <c r="I37" s="254"/>
      <c r="J37" s="254"/>
      <c r="K37" s="254"/>
      <c r="L37" s="82"/>
      <c r="M37" s="247"/>
      <c r="N37" s="82"/>
      <c r="O37" s="243"/>
      <c r="P37" s="243"/>
      <c r="Q37" s="30"/>
      <c r="R37" s="30"/>
      <c r="S37" s="30"/>
      <c r="T37" s="30"/>
      <c r="U37" s="6"/>
    </row>
    <row r="38" spans="2:21" ht="12.75" customHeight="1">
      <c r="B38" s="3"/>
      <c r="C38" s="30"/>
      <c r="D38" s="329"/>
      <c r="E38" s="31"/>
      <c r="F38" s="30"/>
      <c r="G38" s="196">
        <v>0</v>
      </c>
      <c r="H38" s="210">
        <f aca="true" t="shared" si="1" ref="H38:J40">G38</f>
        <v>0</v>
      </c>
      <c r="I38" s="210">
        <f t="shared" si="1"/>
        <v>0</v>
      </c>
      <c r="J38" s="210">
        <f t="shared" si="1"/>
        <v>0</v>
      </c>
      <c r="K38" s="210">
        <f>J38</f>
        <v>0</v>
      </c>
      <c r="L38" s="82"/>
      <c r="M38" s="247"/>
      <c r="N38" s="82"/>
      <c r="O38" s="334">
        <f>G38/IF(lln!$G$46="nee",lln!$H$47,lln!$H$46)</f>
        <v>0</v>
      </c>
      <c r="P38" s="334">
        <f>H38/IF(lln!$G$46="nee",lln!$H$47,lln!$H$46)</f>
        <v>0</v>
      </c>
      <c r="Q38" s="334">
        <f>I38/IF(lln!$G$46="nee",lln!$H$47,lln!$H$46)</f>
        <v>0</v>
      </c>
      <c r="R38" s="334">
        <f>J38/IF(lln!$G$46="nee",lln!$H$47,lln!$H$46)</f>
        <v>0</v>
      </c>
      <c r="S38" s="334">
        <f>K38/IF(lln!$G$46="nee",lln!$H$47,lln!$H$46)</f>
        <v>0</v>
      </c>
      <c r="T38" s="30"/>
      <c r="U38" s="6"/>
    </row>
    <row r="39" spans="2:21" ht="12.75" customHeight="1">
      <c r="B39" s="3"/>
      <c r="C39" s="30"/>
      <c r="D39" s="329"/>
      <c r="E39" s="31"/>
      <c r="F39" s="30"/>
      <c r="G39" s="196">
        <v>0</v>
      </c>
      <c r="H39" s="210">
        <f t="shared" si="1"/>
        <v>0</v>
      </c>
      <c r="I39" s="210">
        <f t="shared" si="1"/>
        <v>0</v>
      </c>
      <c r="J39" s="210">
        <f t="shared" si="1"/>
        <v>0</v>
      </c>
      <c r="K39" s="210">
        <f>J39</f>
        <v>0</v>
      </c>
      <c r="L39" s="82"/>
      <c r="M39" s="247"/>
      <c r="N39" s="82"/>
      <c r="O39" s="334">
        <f>G39/IF(lln!$G$46="nee",lln!$H$47,lln!$H$46)</f>
        <v>0</v>
      </c>
      <c r="P39" s="334">
        <f>H39/IF(lln!$G$46="nee",lln!$H$47,lln!$H$46)</f>
        <v>0</v>
      </c>
      <c r="Q39" s="334">
        <f>I39/IF(lln!$G$46="nee",lln!$H$47,lln!$H$46)</f>
        <v>0</v>
      </c>
      <c r="R39" s="334">
        <f>J39/IF(lln!$G$46="nee",lln!$H$47,lln!$H$46)</f>
        <v>0</v>
      </c>
      <c r="S39" s="334">
        <f>K39/IF(lln!$G$46="nee",lln!$H$47,lln!$H$46)</f>
        <v>0</v>
      </c>
      <c r="T39" s="30"/>
      <c r="U39" s="6"/>
    </row>
    <row r="40" spans="2:21" ht="12.75" customHeight="1">
      <c r="B40" s="3"/>
      <c r="C40" s="30"/>
      <c r="D40" s="329"/>
      <c r="E40" s="31"/>
      <c r="F40" s="30"/>
      <c r="G40" s="196">
        <v>0</v>
      </c>
      <c r="H40" s="210">
        <f t="shared" si="1"/>
        <v>0</v>
      </c>
      <c r="I40" s="210">
        <f t="shared" si="1"/>
        <v>0</v>
      </c>
      <c r="J40" s="210">
        <f t="shared" si="1"/>
        <v>0</v>
      </c>
      <c r="K40" s="210">
        <f>J40</f>
        <v>0</v>
      </c>
      <c r="L40" s="82"/>
      <c r="M40" s="247"/>
      <c r="N40" s="82"/>
      <c r="O40" s="334">
        <f>G40/IF(lln!$G$46="nee",lln!$H$47,lln!$H$46)</f>
        <v>0</v>
      </c>
      <c r="P40" s="334">
        <f>H40/IF(lln!$G$46="nee",lln!$H$47,lln!$H$46)</f>
        <v>0</v>
      </c>
      <c r="Q40" s="334">
        <f>I40/IF(lln!$G$46="nee",lln!$H$47,lln!$H$46)</f>
        <v>0</v>
      </c>
      <c r="R40" s="334">
        <f>J40/IF(lln!$G$46="nee",lln!$H$47,lln!$H$46)</f>
        <v>0</v>
      </c>
      <c r="S40" s="334">
        <f>K40/IF(lln!$G$46="nee",lln!$H$47,lln!$H$46)</f>
        <v>0</v>
      </c>
      <c r="T40" s="30"/>
      <c r="U40" s="6"/>
    </row>
    <row r="41" spans="2:21" s="40" customFormat="1" ht="12.75" customHeight="1">
      <c r="B41" s="37"/>
      <c r="C41" s="48"/>
      <c r="D41" s="48" t="s">
        <v>113</v>
      </c>
      <c r="E41" s="29"/>
      <c r="F41" s="48"/>
      <c r="G41" s="21">
        <f>SUM(G38:G40)</f>
        <v>0</v>
      </c>
      <c r="H41" s="21">
        <f>SUM(H38:H40)</f>
        <v>0</v>
      </c>
      <c r="I41" s="21">
        <f>SUM(I38:I40)</f>
        <v>0</v>
      </c>
      <c r="J41" s="21">
        <f>SUM(J38:J40)</f>
        <v>0</v>
      </c>
      <c r="K41" s="21">
        <f>SUM(K38:K40)</f>
        <v>0</v>
      </c>
      <c r="L41" s="99"/>
      <c r="M41" s="50"/>
      <c r="N41" s="99"/>
      <c r="O41" s="335">
        <f>SUM(O38:O40)</f>
        <v>0</v>
      </c>
      <c r="P41" s="335">
        <f>SUM(P38:P40)</f>
        <v>0</v>
      </c>
      <c r="Q41" s="335">
        <f>SUM(Q38:Q40)</f>
        <v>0</v>
      </c>
      <c r="R41" s="335">
        <f>SUM(R38:R40)</f>
        <v>0</v>
      </c>
      <c r="S41" s="335">
        <f>SUM(S38:S40)</f>
        <v>0</v>
      </c>
      <c r="T41" s="48"/>
      <c r="U41" s="39"/>
    </row>
    <row r="42" spans="2:21" ht="12.75" customHeight="1">
      <c r="B42" s="3"/>
      <c r="C42" s="30"/>
      <c r="D42" s="27"/>
      <c r="E42" s="169"/>
      <c r="F42" s="27"/>
      <c r="G42" s="172"/>
      <c r="H42" s="172"/>
      <c r="I42" s="172"/>
      <c r="J42" s="172"/>
      <c r="K42" s="172"/>
      <c r="L42" s="82"/>
      <c r="M42" s="247"/>
      <c r="N42" s="82"/>
      <c r="O42" s="243"/>
      <c r="P42" s="243"/>
      <c r="Q42" s="238"/>
      <c r="R42" s="238"/>
      <c r="S42" s="238"/>
      <c r="T42" s="30"/>
      <c r="U42" s="6"/>
    </row>
    <row r="43" spans="2:21" ht="12.75" customHeight="1">
      <c r="B43" s="3"/>
      <c r="D43" s="4"/>
      <c r="E43" s="171"/>
      <c r="F43" s="4"/>
      <c r="G43" s="255"/>
      <c r="H43" s="255"/>
      <c r="I43" s="255"/>
      <c r="J43" s="255"/>
      <c r="K43" s="255"/>
      <c r="L43" s="247"/>
      <c r="M43" s="247"/>
      <c r="N43" s="247"/>
      <c r="O43" s="249"/>
      <c r="P43" s="249"/>
      <c r="Q43" s="239"/>
      <c r="R43" s="239"/>
      <c r="S43" s="239"/>
      <c r="U43" s="6"/>
    </row>
    <row r="44" spans="2:21" ht="12.75" customHeight="1">
      <c r="B44" s="3"/>
      <c r="C44" s="30"/>
      <c r="D44" s="27"/>
      <c r="E44" s="169"/>
      <c r="F44" s="27"/>
      <c r="G44" s="172"/>
      <c r="H44" s="172"/>
      <c r="I44" s="172"/>
      <c r="J44" s="172"/>
      <c r="K44" s="172"/>
      <c r="L44" s="82"/>
      <c r="M44" s="247"/>
      <c r="N44" s="82"/>
      <c r="O44" s="243"/>
      <c r="P44" s="243"/>
      <c r="Q44" s="238"/>
      <c r="R44" s="238"/>
      <c r="S44" s="238"/>
      <c r="T44" s="30"/>
      <c r="U44" s="6"/>
    </row>
    <row r="45" spans="2:21" ht="12.75" customHeight="1">
      <c r="B45" s="3"/>
      <c r="C45" s="30"/>
      <c r="D45" s="27" t="s">
        <v>272</v>
      </c>
      <c r="E45" s="169"/>
      <c r="F45" s="27"/>
      <c r="G45" s="254"/>
      <c r="H45" s="254"/>
      <c r="I45" s="254"/>
      <c r="J45" s="254"/>
      <c r="K45" s="254"/>
      <c r="L45" s="82"/>
      <c r="M45" s="247"/>
      <c r="N45" s="82"/>
      <c r="O45" s="243"/>
      <c r="P45" s="243"/>
      <c r="Q45" s="238"/>
      <c r="R45" s="238"/>
      <c r="S45" s="238"/>
      <c r="T45" s="30"/>
      <c r="U45" s="6"/>
    </row>
    <row r="46" spans="2:21" ht="12.75" customHeight="1">
      <c r="B46" s="3"/>
      <c r="C46" s="30"/>
      <c r="D46" s="27"/>
      <c r="E46" s="169"/>
      <c r="F46" s="27"/>
      <c r="G46" s="254"/>
      <c r="H46" s="254"/>
      <c r="I46" s="254"/>
      <c r="J46" s="254"/>
      <c r="K46" s="254"/>
      <c r="L46" s="82"/>
      <c r="M46" s="247"/>
      <c r="N46" s="82"/>
      <c r="O46" s="243"/>
      <c r="P46" s="243"/>
      <c r="Q46" s="238"/>
      <c r="R46" s="238"/>
      <c r="S46" s="238"/>
      <c r="T46" s="30"/>
      <c r="U46" s="6"/>
    </row>
    <row r="47" spans="2:21" ht="12.75" customHeight="1">
      <c r="B47" s="3"/>
      <c r="C47" s="30"/>
      <c r="D47" s="30" t="s">
        <v>379</v>
      </c>
      <c r="E47" s="169"/>
      <c r="F47" s="27"/>
      <c r="G47" s="22">
        <f>+O47*IF(lln!$G$46="ja",lln!$H$46,lln!$H$47)</f>
        <v>25450.117639999997</v>
      </c>
      <c r="H47" s="22">
        <f>+P47*IF(lln!$G$46="ja",lln!$H$46,lln!$H$47)</f>
        <v>25450.117639999997</v>
      </c>
      <c r="I47" s="22">
        <f>+Q47*IF(lln!$G$46="ja",lln!$H$46,lln!$H$47)</f>
        <v>25450.117639999997</v>
      </c>
      <c r="J47" s="22">
        <f>+R47*IF(lln!$G$46="ja",lln!$H$46,lln!$H$47)</f>
        <v>25450.117639999997</v>
      </c>
      <c r="K47" s="22">
        <f>+S47*IF(lln!$G$46="ja",lln!$H$46,lln!$H$47)</f>
        <v>25450.117639999997</v>
      </c>
      <c r="L47" s="82"/>
      <c r="M47" s="247"/>
      <c r="N47" s="82"/>
      <c r="O47" s="334">
        <f>IF((lln!G26-lln!G21)&lt;0,0,(lln!G26-lln!G21)*tab!F21)</f>
        <v>0.45199999999999996</v>
      </c>
      <c r="P47" s="334">
        <f>IF((lln!H26-lln!H21)&lt;0,0,(lln!H26-lln!H21)*tab!G21)</f>
        <v>0.45199999999999996</v>
      </c>
      <c r="Q47" s="334">
        <f>IF((lln!I26-lln!I21)&lt;0,0,(lln!I26-lln!I21)*tab!H21)</f>
        <v>0.45199999999999996</v>
      </c>
      <c r="R47" s="334">
        <f>IF((lln!J26-lln!J21)&lt;0,0,(lln!J26-lln!J21)*tab!I21)</f>
        <v>0.45199999999999996</v>
      </c>
      <c r="S47" s="334">
        <f>IF((lln!K26-lln!K21)&lt;0,0,(lln!K26-lln!K21)*tab!J21)</f>
        <v>0.45199999999999996</v>
      </c>
      <c r="T47" s="30"/>
      <c r="U47" s="6"/>
    </row>
    <row r="48" spans="2:21" ht="12.75" customHeight="1">
      <c r="B48" s="3"/>
      <c r="C48" s="30"/>
      <c r="D48" s="30" t="s">
        <v>380</v>
      </c>
      <c r="E48" s="30"/>
      <c r="F48" s="27"/>
      <c r="G48" s="22">
        <f>+O48*IF(lln!$G$46="ja",lln!$H$46,lln!$H$47)</f>
        <v>36373.39822</v>
      </c>
      <c r="H48" s="22">
        <f>+P48*IF(lln!$G$46="ja",lln!$H$46,lln!$H$47)</f>
        <v>36373.39822</v>
      </c>
      <c r="I48" s="22">
        <f>+Q48*IF(lln!$G$46="ja",lln!$H$46,lln!$H$47)</f>
        <v>36373.39822</v>
      </c>
      <c r="J48" s="22">
        <f>+R48*IF(lln!$G$46="ja",lln!$H$46,lln!$H$47)</f>
        <v>36373.39822</v>
      </c>
      <c r="K48" s="22">
        <f>+S48*IF(lln!$G$46="ja",lln!$H$46,lln!$H$47)</f>
        <v>36373.39822</v>
      </c>
      <c r="L48" s="82"/>
      <c r="M48" s="247"/>
      <c r="N48" s="82"/>
      <c r="O48" s="334">
        <f>(lln!G26-lln!G21)*tab!F22</f>
        <v>0.646</v>
      </c>
      <c r="P48" s="334">
        <f>(lln!H26-lln!H21)*tab!G22</f>
        <v>0.646</v>
      </c>
      <c r="Q48" s="334">
        <f>(lln!I26-lln!I21)*tab!H22</f>
        <v>0.646</v>
      </c>
      <c r="R48" s="334">
        <f>(lln!J26-lln!J21)*tab!I22</f>
        <v>0.646</v>
      </c>
      <c r="S48" s="334">
        <f>(lln!K26-lln!K21)*tab!J22</f>
        <v>0.646</v>
      </c>
      <c r="T48" s="30"/>
      <c r="U48" s="6"/>
    </row>
    <row r="49" spans="2:24" ht="12" customHeight="1">
      <c r="B49" s="3"/>
      <c r="C49" s="30"/>
      <c r="D49" s="30" t="s">
        <v>373</v>
      </c>
      <c r="E49" s="274"/>
      <c r="F49" s="30"/>
      <c r="G49" s="22">
        <f>+O49*IF(lln!$G$46="ja",lln!$H$46,lln!$H$47)</f>
        <v>6182.351586000001</v>
      </c>
      <c r="H49" s="22">
        <f>+P49*IF(lln!$G$46="ja",lln!$H$46,lln!$H$47)</f>
        <v>6182.351586000001</v>
      </c>
      <c r="I49" s="22">
        <f>+Q49*IF(lln!$G$46="ja",lln!$H$46,lln!$H$47)</f>
        <v>6182.351586000001</v>
      </c>
      <c r="J49" s="22">
        <f>+R49*IF(lln!$G$46="ja",lln!$H$46,lln!$H$47)</f>
        <v>6182.351586000001</v>
      </c>
      <c r="K49" s="22">
        <f>+S49*IF(lln!$G$46="ja",lln!$H$46,lln!$H$47)</f>
        <v>6182.351586000001</v>
      </c>
      <c r="L49" s="250"/>
      <c r="M49" s="251"/>
      <c r="N49" s="250"/>
      <c r="O49" s="334">
        <f>lln!G27*(tab!F21+tab!F22)</f>
        <v>0.10980000000000001</v>
      </c>
      <c r="P49" s="334">
        <f>lln!H27*(tab!G21+tab!G22)</f>
        <v>0.10980000000000001</v>
      </c>
      <c r="Q49" s="334">
        <f>lln!I27*(tab!H21+tab!H22)</f>
        <v>0.10980000000000001</v>
      </c>
      <c r="R49" s="334">
        <f>lln!J27*(tab!I21+tab!I22)</f>
        <v>0.10980000000000001</v>
      </c>
      <c r="S49" s="334">
        <f>lln!K27*(tab!J21+tab!J22)</f>
        <v>0.10980000000000001</v>
      </c>
      <c r="T49" s="242"/>
      <c r="U49" s="257"/>
      <c r="V49" s="251"/>
      <c r="W49" s="251"/>
      <c r="X49" s="251"/>
    </row>
    <row r="50" spans="2:21" ht="12.75" customHeight="1">
      <c r="B50" s="3"/>
      <c r="C50" s="30"/>
      <c r="D50" s="30" t="s">
        <v>154</v>
      </c>
      <c r="E50" s="31"/>
      <c r="F50" s="30"/>
      <c r="G50" s="196">
        <v>0</v>
      </c>
      <c r="H50" s="210">
        <f aca="true" t="shared" si="2" ref="H50:H55">G50</f>
        <v>0</v>
      </c>
      <c r="I50" s="210">
        <f aca="true" t="shared" si="3" ref="I50:J52">H50</f>
        <v>0</v>
      </c>
      <c r="J50" s="210">
        <f t="shared" si="3"/>
        <v>0</v>
      </c>
      <c r="K50" s="210">
        <f aca="true" t="shared" si="4" ref="K50:K55">J50</f>
        <v>0</v>
      </c>
      <c r="L50" s="82"/>
      <c r="M50" s="247"/>
      <c r="N50" s="82"/>
      <c r="O50" s="334">
        <f>G50/IF(lln!$G$46="nee",lln!$H$47,lln!$H$46)</f>
        <v>0</v>
      </c>
      <c r="P50" s="334">
        <f>H50/IF(lln!$G$46="nee",lln!$H$47,lln!$H$46)</f>
        <v>0</v>
      </c>
      <c r="Q50" s="334">
        <f>I50/IF(lln!$G$46="nee",lln!$H$47,lln!$H$46)</f>
        <v>0</v>
      </c>
      <c r="R50" s="334">
        <f>J50/IF(lln!$G$46="nee",lln!$H$47,lln!$H$46)</f>
        <v>0</v>
      </c>
      <c r="S50" s="334">
        <f>K50/IF(lln!$G$46="nee",lln!$H$47,lln!$H$46)</f>
        <v>0</v>
      </c>
      <c r="T50" s="30"/>
      <c r="U50" s="6"/>
    </row>
    <row r="51" spans="2:21" ht="12.75" customHeight="1">
      <c r="B51" s="3"/>
      <c r="C51" s="30"/>
      <c r="D51" s="30" t="s">
        <v>392</v>
      </c>
      <c r="E51" s="31"/>
      <c r="F51" s="30"/>
      <c r="G51" s="196">
        <v>0</v>
      </c>
      <c r="H51" s="210">
        <f t="shared" si="2"/>
        <v>0</v>
      </c>
      <c r="I51" s="210">
        <f t="shared" si="3"/>
        <v>0</v>
      </c>
      <c r="J51" s="210">
        <f t="shared" si="3"/>
        <v>0</v>
      </c>
      <c r="K51" s="210">
        <f t="shared" si="4"/>
        <v>0</v>
      </c>
      <c r="L51" s="82"/>
      <c r="M51" s="247"/>
      <c r="N51" s="82"/>
      <c r="O51" s="334">
        <f>G51/IF(lln!$G$46="nee",lln!$H$47,lln!$H$46)</f>
        <v>0</v>
      </c>
      <c r="P51" s="334">
        <f>H51/IF(lln!$G$46="nee",lln!$H$47,lln!$H$46)</f>
        <v>0</v>
      </c>
      <c r="Q51" s="334">
        <f>I51/IF(lln!$G$46="nee",lln!$H$47,lln!$H$46)</f>
        <v>0</v>
      </c>
      <c r="R51" s="334">
        <f>J51/IF(lln!$G$46="nee",lln!$H$47,lln!$H$46)</f>
        <v>0</v>
      </c>
      <c r="S51" s="334">
        <f>K51/IF(lln!$G$46="nee",lln!$H$47,lln!$H$46)</f>
        <v>0</v>
      </c>
      <c r="T51" s="30"/>
      <c r="U51" s="6"/>
    </row>
    <row r="52" spans="2:21" ht="12.75" customHeight="1">
      <c r="B52" s="3"/>
      <c r="C52" s="30"/>
      <c r="D52" s="30" t="s">
        <v>186</v>
      </c>
      <c r="E52" s="31"/>
      <c r="F52" s="30"/>
      <c r="G52" s="196">
        <v>0</v>
      </c>
      <c r="H52" s="210">
        <f t="shared" si="2"/>
        <v>0</v>
      </c>
      <c r="I52" s="210">
        <f t="shared" si="3"/>
        <v>0</v>
      </c>
      <c r="J52" s="210">
        <f t="shared" si="3"/>
        <v>0</v>
      </c>
      <c r="K52" s="210">
        <f t="shared" si="4"/>
        <v>0</v>
      </c>
      <c r="L52" s="82"/>
      <c r="M52" s="247"/>
      <c r="N52" s="82"/>
      <c r="O52" s="334">
        <f>G52/IF(lln!$G$46="nee",lln!$H$47,lln!$H$46)</f>
        <v>0</v>
      </c>
      <c r="P52" s="334">
        <f>H52/IF(lln!$G$46="nee",lln!$H$47,lln!$H$46)</f>
        <v>0</v>
      </c>
      <c r="Q52" s="334">
        <f>I52/IF(lln!$G$46="nee",lln!$H$47,lln!$H$46)</f>
        <v>0</v>
      </c>
      <c r="R52" s="334">
        <f>J52/IF(lln!$G$46="nee",lln!$H$47,lln!$H$46)</f>
        <v>0</v>
      </c>
      <c r="S52" s="334">
        <f>K52/IF(lln!$G$46="nee",lln!$H$47,lln!$H$46)</f>
        <v>0</v>
      </c>
      <c r="T52" s="30"/>
      <c r="U52" s="6"/>
    </row>
    <row r="53" spans="2:21" ht="12.75" customHeight="1">
      <c r="B53" s="3"/>
      <c r="C53" s="30"/>
      <c r="D53" s="30" t="s">
        <v>155</v>
      </c>
      <c r="E53" s="31"/>
      <c r="F53" s="30"/>
      <c r="G53" s="196">
        <v>0</v>
      </c>
      <c r="H53" s="210">
        <f t="shared" si="2"/>
        <v>0</v>
      </c>
      <c r="I53" s="210">
        <f aca="true" t="shared" si="5" ref="I53:J55">H53</f>
        <v>0</v>
      </c>
      <c r="J53" s="210">
        <f t="shared" si="5"/>
        <v>0</v>
      </c>
      <c r="K53" s="210">
        <f t="shared" si="4"/>
        <v>0</v>
      </c>
      <c r="L53" s="82"/>
      <c r="M53" s="247"/>
      <c r="N53" s="82"/>
      <c r="O53" s="334">
        <f>G53/IF(lln!$G$46="nee",lln!$H$47,lln!$H$46)</f>
        <v>0</v>
      </c>
      <c r="P53" s="334">
        <f>H53/IF(lln!$G$46="nee",lln!$H$47,lln!$H$46)</f>
        <v>0</v>
      </c>
      <c r="Q53" s="334">
        <f>I53/IF(lln!$G$46="nee",lln!$H$47,lln!$H$46)</f>
        <v>0</v>
      </c>
      <c r="R53" s="334">
        <f>J53/IF(lln!$G$46="nee",lln!$H$47,lln!$H$46)</f>
        <v>0</v>
      </c>
      <c r="S53" s="334">
        <f>K53/IF(lln!$G$46="nee",lln!$H$47,lln!$H$46)</f>
        <v>0</v>
      </c>
      <c r="T53" s="30"/>
      <c r="U53" s="6"/>
    </row>
    <row r="54" spans="2:21" ht="12.75" customHeight="1">
      <c r="B54" s="3"/>
      <c r="C54" s="30"/>
      <c r="D54" s="30" t="s">
        <v>390</v>
      </c>
      <c r="E54" s="31"/>
      <c r="F54" s="30"/>
      <c r="G54" s="196">
        <v>0</v>
      </c>
      <c r="H54" s="210">
        <f t="shared" si="2"/>
        <v>0</v>
      </c>
      <c r="I54" s="210">
        <f>H54</f>
        <v>0</v>
      </c>
      <c r="J54" s="210">
        <f>I54</f>
        <v>0</v>
      </c>
      <c r="K54" s="210">
        <f t="shared" si="4"/>
        <v>0</v>
      </c>
      <c r="L54" s="82"/>
      <c r="M54" s="247"/>
      <c r="N54" s="82"/>
      <c r="O54" s="334">
        <f>G54/IF(lln!$G$46="nee",lln!$H$47,lln!$H$46)</f>
        <v>0</v>
      </c>
      <c r="P54" s="334">
        <f>H54/IF(lln!$G$46="nee",lln!$H$47,lln!$H$46)</f>
        <v>0</v>
      </c>
      <c r="Q54" s="334">
        <f>I54/IF(lln!$G$46="nee",lln!$H$47,lln!$H$46)</f>
        <v>0</v>
      </c>
      <c r="R54" s="334">
        <f>J54/IF(lln!$G$46="nee",lln!$H$47,lln!$H$46)</f>
        <v>0</v>
      </c>
      <c r="S54" s="334">
        <f>K54/IF(lln!$G$46="nee",lln!$H$47,lln!$H$46)</f>
        <v>0</v>
      </c>
      <c r="T54" s="30"/>
      <c r="U54" s="6"/>
    </row>
    <row r="55" spans="2:21" ht="12.75" customHeight="1">
      <c r="B55" s="3"/>
      <c r="C55" s="30"/>
      <c r="D55" s="30" t="s">
        <v>391</v>
      </c>
      <c r="E55" s="31"/>
      <c r="F55" s="30"/>
      <c r="G55" s="196">
        <v>0</v>
      </c>
      <c r="H55" s="210">
        <f t="shared" si="2"/>
        <v>0</v>
      </c>
      <c r="I55" s="210">
        <f t="shared" si="5"/>
        <v>0</v>
      </c>
      <c r="J55" s="210">
        <f t="shared" si="5"/>
        <v>0</v>
      </c>
      <c r="K55" s="210">
        <f t="shared" si="4"/>
        <v>0</v>
      </c>
      <c r="L55" s="82"/>
      <c r="M55" s="247"/>
      <c r="N55" s="82"/>
      <c r="O55" s="334">
        <f>G55/IF(lln!$G$46="nee",lln!$H$47,lln!$H$46)</f>
        <v>0</v>
      </c>
      <c r="P55" s="334">
        <f>H55/IF(lln!$G$46="nee",lln!$H$47,lln!$H$46)</f>
        <v>0</v>
      </c>
      <c r="Q55" s="334">
        <f>I55/IF(lln!$G$46="nee",lln!$H$47,lln!$H$46)</f>
        <v>0</v>
      </c>
      <c r="R55" s="334">
        <f>J55/IF(lln!$G$46="nee",lln!$H$47,lln!$H$46)</f>
        <v>0</v>
      </c>
      <c r="S55" s="334">
        <f>K55/IF(lln!$G$46="nee",lln!$H$47,lln!$H$46)</f>
        <v>0</v>
      </c>
      <c r="T55" s="30"/>
      <c r="U55" s="6"/>
    </row>
    <row r="56" spans="2:21" s="40" customFormat="1" ht="12.75" customHeight="1">
      <c r="B56" s="37"/>
      <c r="C56" s="48"/>
      <c r="D56" s="48" t="s">
        <v>113</v>
      </c>
      <c r="E56" s="29"/>
      <c r="F56" s="48"/>
      <c r="G56" s="21">
        <f>SUM(G47:G55)</f>
        <v>68005.867446</v>
      </c>
      <c r="H56" s="21">
        <f>SUM(H47:H55)</f>
        <v>68005.867446</v>
      </c>
      <c r="I56" s="21">
        <f>SUM(I47:I55)</f>
        <v>68005.867446</v>
      </c>
      <c r="J56" s="21">
        <f>SUM(J47:J55)</f>
        <v>68005.867446</v>
      </c>
      <c r="K56" s="21">
        <f>SUM(K47:K55)</f>
        <v>68005.867446</v>
      </c>
      <c r="L56" s="99"/>
      <c r="M56" s="50"/>
      <c r="N56" s="99"/>
      <c r="O56" s="335">
        <f>SUM(O47:O55)</f>
        <v>1.2077999999999998</v>
      </c>
      <c r="P56" s="335">
        <f>SUM(P47:P55)</f>
        <v>1.2077999999999998</v>
      </c>
      <c r="Q56" s="335">
        <f>SUM(Q47:Q55)</f>
        <v>1.2077999999999998</v>
      </c>
      <c r="R56" s="335">
        <f>SUM(R47:R55)</f>
        <v>1.2077999999999998</v>
      </c>
      <c r="S56" s="335">
        <f>SUM(S47:S55)</f>
        <v>1.2077999999999998</v>
      </c>
      <c r="T56" s="48"/>
      <c r="U56" s="39"/>
    </row>
    <row r="57" spans="2:21" ht="12.75" customHeight="1">
      <c r="B57" s="3"/>
      <c r="C57" s="30"/>
      <c r="D57" s="30"/>
      <c r="E57" s="31"/>
      <c r="F57" s="30"/>
      <c r="G57" s="31"/>
      <c r="H57" s="31"/>
      <c r="I57" s="242"/>
      <c r="J57" s="169"/>
      <c r="K57" s="169"/>
      <c r="L57" s="82"/>
      <c r="M57" s="247"/>
      <c r="N57" s="82"/>
      <c r="O57" s="243"/>
      <c r="P57" s="243"/>
      <c r="Q57" s="238"/>
      <c r="R57" s="238"/>
      <c r="S57" s="238"/>
      <c r="T57" s="30"/>
      <c r="U57" s="6"/>
    </row>
    <row r="58" spans="2:21" ht="12.75" customHeight="1">
      <c r="B58" s="3"/>
      <c r="I58" s="248"/>
      <c r="J58" s="171"/>
      <c r="K58" s="171"/>
      <c r="L58" s="247"/>
      <c r="M58" s="247"/>
      <c r="N58" s="247"/>
      <c r="O58" s="249"/>
      <c r="P58" s="249"/>
      <c r="Q58" s="239"/>
      <c r="R58" s="239"/>
      <c r="S58" s="239"/>
      <c r="U58" s="6"/>
    </row>
    <row r="59" spans="2:21" ht="12.75" customHeight="1">
      <c r="B59" s="3"/>
      <c r="C59" s="30"/>
      <c r="D59" s="30"/>
      <c r="E59" s="31"/>
      <c r="F59" s="30"/>
      <c r="G59" s="31"/>
      <c r="H59" s="31"/>
      <c r="I59" s="242"/>
      <c r="J59" s="169"/>
      <c r="K59" s="169"/>
      <c r="L59" s="82"/>
      <c r="M59" s="247"/>
      <c r="N59" s="82"/>
      <c r="O59" s="243"/>
      <c r="P59" s="243"/>
      <c r="Q59" s="238"/>
      <c r="R59" s="238"/>
      <c r="S59" s="238"/>
      <c r="T59" s="30"/>
      <c r="U59" s="6"/>
    </row>
    <row r="60" spans="2:21" ht="12.75" customHeight="1">
      <c r="B60" s="3"/>
      <c r="C60" s="30"/>
      <c r="D60" s="27" t="s">
        <v>312</v>
      </c>
      <c r="E60" s="31"/>
      <c r="F60" s="30"/>
      <c r="G60" s="168">
        <f>G32+G41+G56</f>
        <v>590328.494468</v>
      </c>
      <c r="H60" s="168">
        <f>H32+H41+H56</f>
        <v>590328.494468</v>
      </c>
      <c r="I60" s="168">
        <f>I32+I41+I56</f>
        <v>590328.494468</v>
      </c>
      <c r="J60" s="168">
        <f>J32+J41+J56</f>
        <v>590328.494468</v>
      </c>
      <c r="K60" s="168">
        <f>K32+K41+K56</f>
        <v>590328.494468</v>
      </c>
      <c r="L60" s="82"/>
      <c r="M60" s="247"/>
      <c r="N60" s="82"/>
      <c r="O60" s="336">
        <f>O32+O41+O56</f>
        <v>10.484371163776515</v>
      </c>
      <c r="P60" s="336">
        <f>P32+P41+P56</f>
        <v>10.484371163776515</v>
      </c>
      <c r="Q60" s="336">
        <f>Q32+Q41+Q56</f>
        <v>10.484371163776515</v>
      </c>
      <c r="R60" s="336">
        <f>R32+R41+R56</f>
        <v>10.484371163776515</v>
      </c>
      <c r="S60" s="336">
        <f>S32+S41+S56</f>
        <v>10.484371163776515</v>
      </c>
      <c r="T60" s="30"/>
      <c r="U60" s="6"/>
    </row>
    <row r="61" spans="2:21" ht="12.75" customHeight="1">
      <c r="B61" s="3"/>
      <c r="C61" s="30"/>
      <c r="D61" s="30"/>
      <c r="E61" s="31"/>
      <c r="F61" s="30"/>
      <c r="G61" s="31"/>
      <c r="H61" s="31"/>
      <c r="I61" s="242"/>
      <c r="J61" s="169"/>
      <c r="K61" s="169"/>
      <c r="L61" s="82"/>
      <c r="M61" s="247"/>
      <c r="N61" s="82"/>
      <c r="O61" s="293"/>
      <c r="P61" s="293"/>
      <c r="Q61" s="209"/>
      <c r="R61" s="209"/>
      <c r="S61" s="209"/>
      <c r="T61" s="30"/>
      <c r="U61" s="6"/>
    </row>
    <row r="62" spans="2:21" ht="12.75" customHeight="1">
      <c r="B62" s="3"/>
      <c r="C62" s="30"/>
      <c r="D62" s="30" t="s">
        <v>305</v>
      </c>
      <c r="E62" s="31"/>
      <c r="F62" s="30"/>
      <c r="G62" s="196">
        <v>0</v>
      </c>
      <c r="H62" s="210">
        <f>G62</f>
        <v>0</v>
      </c>
      <c r="I62" s="210">
        <f aca="true" t="shared" si="6" ref="I62:J65">H62</f>
        <v>0</v>
      </c>
      <c r="J62" s="210">
        <f t="shared" si="6"/>
        <v>0</v>
      </c>
      <c r="K62" s="210">
        <f>J62</f>
        <v>0</v>
      </c>
      <c r="L62" s="82"/>
      <c r="M62" s="247"/>
      <c r="N62" s="82"/>
      <c r="O62" s="334">
        <f>G62/IF(lln!$G$46="nee",lln!$H$47,lln!$H$46)</f>
        <v>0</v>
      </c>
      <c r="P62" s="334">
        <f>H62/IF(lln!$G$46="nee",lln!$H$47,lln!$H$46)</f>
        <v>0</v>
      </c>
      <c r="Q62" s="334">
        <f>I62/IF(lln!$G$46="nee",lln!$H$47,lln!$H$46)</f>
        <v>0</v>
      </c>
      <c r="R62" s="334">
        <f>J62/IF(lln!$G$46="nee",lln!$H$47,lln!$H$46)</f>
        <v>0</v>
      </c>
      <c r="S62" s="334">
        <f>K62/IF(lln!$G$46="nee",lln!$H$47,lln!$H$46)</f>
        <v>0</v>
      </c>
      <c r="T62" s="30"/>
      <c r="U62" s="6"/>
    </row>
    <row r="63" spans="2:21" ht="12.75" customHeight="1">
      <c r="B63" s="3"/>
      <c r="C63" s="30"/>
      <c r="D63" s="30" t="s">
        <v>306</v>
      </c>
      <c r="E63" s="31"/>
      <c r="F63" s="30"/>
      <c r="G63" s="196">
        <v>0</v>
      </c>
      <c r="H63" s="210">
        <f>G63</f>
        <v>0</v>
      </c>
      <c r="I63" s="210">
        <f t="shared" si="6"/>
        <v>0</v>
      </c>
      <c r="J63" s="210">
        <f t="shared" si="6"/>
        <v>0</v>
      </c>
      <c r="K63" s="210">
        <f>J63</f>
        <v>0</v>
      </c>
      <c r="L63" s="82"/>
      <c r="M63" s="247"/>
      <c r="N63" s="82"/>
      <c r="O63" s="334">
        <f>G63/IF(lln!$G$46="nee",lln!$H$47,lln!$H$46)</f>
        <v>0</v>
      </c>
      <c r="P63" s="334">
        <f>H63/IF(lln!$G$46="nee",lln!$H$47,lln!$H$46)</f>
        <v>0</v>
      </c>
      <c r="Q63" s="334">
        <f>I63/IF(lln!$G$46="nee",lln!$H$47,lln!$H$46)</f>
        <v>0</v>
      </c>
      <c r="R63" s="334">
        <f>J63/IF(lln!$G$46="nee",lln!$H$47,lln!$H$46)</f>
        <v>0</v>
      </c>
      <c r="S63" s="334">
        <f>K63/IF(lln!$G$46="nee",lln!$H$47,lln!$H$46)</f>
        <v>0</v>
      </c>
      <c r="T63" s="30"/>
      <c r="U63" s="6"/>
    </row>
    <row r="64" spans="2:21" ht="12.75" customHeight="1">
      <c r="B64" s="3"/>
      <c r="C64" s="30"/>
      <c r="D64" s="30" t="s">
        <v>307</v>
      </c>
      <c r="E64" s="31"/>
      <c r="F64" s="30"/>
      <c r="G64" s="196">
        <v>0</v>
      </c>
      <c r="H64" s="210">
        <f>G64</f>
        <v>0</v>
      </c>
      <c r="I64" s="210">
        <f t="shared" si="6"/>
        <v>0</v>
      </c>
      <c r="J64" s="210">
        <f t="shared" si="6"/>
        <v>0</v>
      </c>
      <c r="K64" s="210">
        <f>J64</f>
        <v>0</v>
      </c>
      <c r="L64" s="82"/>
      <c r="M64" s="247"/>
      <c r="N64" s="82"/>
      <c r="O64" s="334">
        <f>G64/IF(lln!$G$46="nee",lln!$H$47,lln!$H$46)</f>
        <v>0</v>
      </c>
      <c r="P64" s="334">
        <f>H64/IF(lln!$G$46="nee",lln!$H$47,lln!$H$46)</f>
        <v>0</v>
      </c>
      <c r="Q64" s="334">
        <f>I64/IF(lln!$G$46="nee",lln!$H$47,lln!$H$46)</f>
        <v>0</v>
      </c>
      <c r="R64" s="334">
        <f>J64/IF(lln!$G$46="nee",lln!$H$47,lln!$H$46)</f>
        <v>0</v>
      </c>
      <c r="S64" s="334">
        <f>K64/IF(lln!$G$46="nee",lln!$H$47,lln!$H$46)</f>
        <v>0</v>
      </c>
      <c r="T64" s="30"/>
      <c r="U64" s="6"/>
    </row>
    <row r="65" spans="2:21" ht="12.75" customHeight="1">
      <c r="B65" s="3"/>
      <c r="C65" s="30"/>
      <c r="D65" s="30" t="s">
        <v>308</v>
      </c>
      <c r="E65" s="31"/>
      <c r="F65" s="30"/>
      <c r="G65" s="196">
        <v>0</v>
      </c>
      <c r="H65" s="210">
        <f>G65</f>
        <v>0</v>
      </c>
      <c r="I65" s="210">
        <f t="shared" si="6"/>
        <v>0</v>
      </c>
      <c r="J65" s="210">
        <f t="shared" si="6"/>
        <v>0</v>
      </c>
      <c r="K65" s="210">
        <f>J65</f>
        <v>0</v>
      </c>
      <c r="L65" s="82"/>
      <c r="M65" s="247"/>
      <c r="N65" s="82"/>
      <c r="O65" s="334">
        <f>G65/IF(lln!$G$46="nee",lln!$H$47,lln!$H$46)</f>
        <v>0</v>
      </c>
      <c r="P65" s="334">
        <f>H65/IF(lln!$G$46="nee",lln!$H$47,lln!$H$46)</f>
        <v>0</v>
      </c>
      <c r="Q65" s="334">
        <f>I65/IF(lln!$G$46="nee",lln!$H$47,lln!$H$46)</f>
        <v>0</v>
      </c>
      <c r="R65" s="334">
        <f>J65/IF(lln!$G$46="nee",lln!$H$47,lln!$H$46)</f>
        <v>0</v>
      </c>
      <c r="S65" s="334">
        <f>K65/IF(lln!$G$46="nee",lln!$H$47,lln!$H$46)</f>
        <v>0</v>
      </c>
      <c r="T65" s="30"/>
      <c r="U65" s="6"/>
    </row>
    <row r="66" spans="2:21" ht="12.75" customHeight="1">
      <c r="B66" s="3"/>
      <c r="C66" s="30"/>
      <c r="D66" s="30"/>
      <c r="E66" s="31"/>
      <c r="F66" s="30"/>
      <c r="G66" s="31"/>
      <c r="H66" s="31"/>
      <c r="I66" s="242"/>
      <c r="J66" s="169"/>
      <c r="K66" s="169"/>
      <c r="L66" s="82"/>
      <c r="M66" s="247"/>
      <c r="N66" s="82"/>
      <c r="O66" s="293"/>
      <c r="P66" s="293"/>
      <c r="Q66" s="209"/>
      <c r="R66" s="209"/>
      <c r="S66" s="209"/>
      <c r="T66" s="30"/>
      <c r="U66" s="6"/>
    </row>
    <row r="67" spans="2:21" ht="12.75" customHeight="1">
      <c r="B67" s="3"/>
      <c r="C67" s="30"/>
      <c r="D67" s="27" t="s">
        <v>267</v>
      </c>
      <c r="E67" s="31"/>
      <c r="F67" s="30"/>
      <c r="G67" s="168">
        <f>SUM(G60:G63)-SUM(G64:G65)</f>
        <v>590328.494468</v>
      </c>
      <c r="H67" s="168">
        <f>SUM(H60:H63)-SUM(H64:H65)</f>
        <v>590328.494468</v>
      </c>
      <c r="I67" s="168">
        <f>SUM(I60:I63)-SUM(I64:I65)</f>
        <v>590328.494468</v>
      </c>
      <c r="J67" s="168">
        <f>SUM(J60:J63)-SUM(J64:J65)</f>
        <v>590328.494468</v>
      </c>
      <c r="K67" s="168">
        <f>SUM(K60:K63)-SUM(K64:K65)</f>
        <v>590328.494468</v>
      </c>
      <c r="L67" s="82"/>
      <c r="M67" s="247"/>
      <c r="N67" s="82"/>
      <c r="O67" s="336">
        <f>SUM(O60:O63)-SUM(O64:O65)</f>
        <v>10.484371163776515</v>
      </c>
      <c r="P67" s="336">
        <f>SUM(P60:P63)-SUM(P64:P65)</f>
        <v>10.484371163776515</v>
      </c>
      <c r="Q67" s="336">
        <f>SUM(Q60:Q63)-SUM(Q64:Q65)</f>
        <v>10.484371163776515</v>
      </c>
      <c r="R67" s="336">
        <f>SUM(R60:R63)-SUM(R64:R65)</f>
        <v>10.484371163776515</v>
      </c>
      <c r="S67" s="336">
        <f>SUM(S60:S63)-SUM(S64:S65)</f>
        <v>10.484371163776515</v>
      </c>
      <c r="T67" s="30"/>
      <c r="U67" s="6"/>
    </row>
    <row r="68" spans="2:21" ht="12.75" customHeight="1">
      <c r="B68" s="3"/>
      <c r="C68" s="30"/>
      <c r="D68" s="30"/>
      <c r="E68" s="31"/>
      <c r="F68" s="30"/>
      <c r="G68" s="31"/>
      <c r="H68" s="31"/>
      <c r="I68" s="242"/>
      <c r="J68" s="169"/>
      <c r="K68" s="169"/>
      <c r="L68" s="82"/>
      <c r="M68" s="247"/>
      <c r="N68" s="82"/>
      <c r="O68" s="293"/>
      <c r="P68" s="293"/>
      <c r="Q68" s="209"/>
      <c r="R68" s="209"/>
      <c r="S68" s="209"/>
      <c r="T68" s="30"/>
      <c r="U68" s="6"/>
    </row>
    <row r="69" spans="2:21" ht="12.75" customHeight="1">
      <c r="B69" s="3"/>
      <c r="I69" s="248"/>
      <c r="J69" s="171"/>
      <c r="K69" s="171"/>
      <c r="L69" s="247"/>
      <c r="M69" s="247"/>
      <c r="N69" s="247"/>
      <c r="O69" s="296"/>
      <c r="P69" s="296"/>
      <c r="Q69" s="337"/>
      <c r="R69" s="337"/>
      <c r="S69" s="337"/>
      <c r="U69" s="6"/>
    </row>
    <row r="70" spans="2:21" ht="12.75" customHeight="1">
      <c r="B70" s="3"/>
      <c r="C70" s="30"/>
      <c r="D70" s="30"/>
      <c r="E70" s="31"/>
      <c r="F70" s="30"/>
      <c r="G70" s="31"/>
      <c r="H70" s="31"/>
      <c r="I70" s="242"/>
      <c r="J70" s="169"/>
      <c r="K70" s="169"/>
      <c r="L70" s="82"/>
      <c r="M70" s="247"/>
      <c r="N70" s="82"/>
      <c r="O70" s="293"/>
      <c r="P70" s="293"/>
      <c r="Q70" s="209"/>
      <c r="R70" s="209"/>
      <c r="S70" s="209"/>
      <c r="T70" s="30"/>
      <c r="U70" s="6"/>
    </row>
    <row r="71" spans="2:21" s="4" customFormat="1" ht="12.75" customHeight="1">
      <c r="B71" s="9"/>
      <c r="C71" s="27"/>
      <c r="D71" s="25" t="s">
        <v>287</v>
      </c>
      <c r="E71" s="169"/>
      <c r="F71" s="27"/>
      <c r="G71" s="168">
        <f>fiebouw!L111</f>
        <v>0</v>
      </c>
      <c r="H71" s="168">
        <f>fiebouw!T111</f>
        <v>0</v>
      </c>
      <c r="I71" s="168">
        <f>fiebouw!AB111</f>
        <v>0</v>
      </c>
      <c r="J71" s="168">
        <f>fiebouw!AJ111</f>
        <v>0</v>
      </c>
      <c r="K71" s="168">
        <f>fiebouw!AR111</f>
        <v>0</v>
      </c>
      <c r="L71" s="82"/>
      <c r="M71" s="247"/>
      <c r="N71" s="82"/>
      <c r="O71" s="336">
        <f>G71/IF(lln!$G$46="nee",lln!$H$47,lln!$H$46)</f>
        <v>0</v>
      </c>
      <c r="P71" s="336">
        <f>H71/IF(lln!$G$46="nee",lln!$H$47,lln!$H$46)</f>
        <v>0</v>
      </c>
      <c r="Q71" s="336">
        <f>I71/IF(lln!$G$46="nee",lln!$H$47,lln!$H$46)</f>
        <v>0</v>
      </c>
      <c r="R71" s="336">
        <f>J71/IF(lln!$G$46="nee",lln!$H$47,lln!$H$46)</f>
        <v>0</v>
      </c>
      <c r="S71" s="336">
        <f>K71/IF(lln!$G$46="nee",lln!$H$47,lln!$H$46)</f>
        <v>0</v>
      </c>
      <c r="T71" s="27"/>
      <c r="U71" s="36"/>
    </row>
    <row r="72" spans="2:21" ht="12.75" customHeight="1">
      <c r="B72" s="3"/>
      <c r="C72" s="30"/>
      <c r="D72" s="30"/>
      <c r="E72" s="31"/>
      <c r="F72" s="30"/>
      <c r="G72" s="31"/>
      <c r="H72" s="31"/>
      <c r="I72" s="242"/>
      <c r="J72" s="169"/>
      <c r="K72" s="169"/>
      <c r="L72" s="82"/>
      <c r="M72" s="247"/>
      <c r="N72" s="82"/>
      <c r="O72" s="293"/>
      <c r="P72" s="293"/>
      <c r="Q72" s="209"/>
      <c r="R72" s="209"/>
      <c r="S72" s="209"/>
      <c r="T72" s="30"/>
      <c r="U72" s="6"/>
    </row>
    <row r="73" spans="2:21" ht="12.75" customHeight="1">
      <c r="B73" s="3"/>
      <c r="D73" s="258"/>
      <c r="I73" s="248"/>
      <c r="J73" s="171"/>
      <c r="K73" s="171"/>
      <c r="L73" s="247"/>
      <c r="M73" s="247"/>
      <c r="N73" s="247"/>
      <c r="O73" s="296"/>
      <c r="P73" s="296"/>
      <c r="Q73" s="337"/>
      <c r="R73" s="337"/>
      <c r="S73" s="337"/>
      <c r="U73" s="6"/>
    </row>
    <row r="74" spans="2:21" ht="12.75" customHeight="1">
      <c r="B74" s="3"/>
      <c r="C74" s="30"/>
      <c r="D74" s="24"/>
      <c r="E74" s="31"/>
      <c r="F74" s="30"/>
      <c r="G74" s="31"/>
      <c r="H74" s="31"/>
      <c r="I74" s="242"/>
      <c r="J74" s="169"/>
      <c r="K74" s="169"/>
      <c r="L74" s="82"/>
      <c r="M74" s="247"/>
      <c r="N74" s="82"/>
      <c r="O74" s="293"/>
      <c r="P74" s="293"/>
      <c r="Q74" s="209"/>
      <c r="R74" s="209"/>
      <c r="S74" s="209"/>
      <c r="T74" s="30"/>
      <c r="U74" s="6"/>
    </row>
    <row r="75" spans="2:21" ht="12.75" customHeight="1">
      <c r="B75" s="3"/>
      <c r="C75" s="30"/>
      <c r="D75" s="25" t="s">
        <v>268</v>
      </c>
      <c r="E75" s="31"/>
      <c r="F75" s="30"/>
      <c r="G75" s="168">
        <f>G67-G71</f>
        <v>590328.494468</v>
      </c>
      <c r="H75" s="168">
        <f>H67-H71</f>
        <v>590328.494468</v>
      </c>
      <c r="I75" s="168">
        <f>I67-I71</f>
        <v>590328.494468</v>
      </c>
      <c r="J75" s="168">
        <f>J67-J71</f>
        <v>590328.494468</v>
      </c>
      <c r="K75" s="168">
        <f>K67-K71</f>
        <v>590328.494468</v>
      </c>
      <c r="L75" s="82"/>
      <c r="M75" s="247"/>
      <c r="N75" s="82"/>
      <c r="O75" s="336">
        <f>G75/IF(lln!$G$46="nee",lln!$H$47,lln!$H$46)</f>
        <v>10.484371163776515</v>
      </c>
      <c r="P75" s="336">
        <f>H75/IF(lln!$G$46="nee",lln!$H$47,lln!$H$46)</f>
        <v>10.484371163776515</v>
      </c>
      <c r="Q75" s="336">
        <f>I75/IF(lln!$G$46="nee",lln!$H$47,lln!$H$46)</f>
        <v>10.484371163776515</v>
      </c>
      <c r="R75" s="336">
        <f>J75/IF(lln!$G$46="nee",lln!$H$47,lln!$H$46)</f>
        <v>10.484371163776515</v>
      </c>
      <c r="S75" s="336">
        <f>K75/IF(lln!$G$46="nee",lln!$H$47,lln!$H$46)</f>
        <v>10.484371163776515</v>
      </c>
      <c r="T75" s="30"/>
      <c r="U75" s="6"/>
    </row>
    <row r="76" spans="2:21" ht="12.75" customHeight="1">
      <c r="B76" s="3"/>
      <c r="C76" s="30"/>
      <c r="D76" s="24"/>
      <c r="E76" s="31"/>
      <c r="F76" s="30"/>
      <c r="G76" s="31"/>
      <c r="H76" s="31"/>
      <c r="I76" s="242"/>
      <c r="J76" s="169"/>
      <c r="K76" s="169"/>
      <c r="L76" s="82"/>
      <c r="M76" s="247"/>
      <c r="N76" s="82"/>
      <c r="O76" s="293"/>
      <c r="P76" s="293"/>
      <c r="Q76" s="293"/>
      <c r="R76" s="293"/>
      <c r="S76" s="293"/>
      <c r="T76" s="30"/>
      <c r="U76" s="6"/>
    </row>
    <row r="77" spans="2:21" ht="12.75" customHeight="1">
      <c r="B77" s="3"/>
      <c r="D77" s="10"/>
      <c r="I77" s="248"/>
      <c r="J77" s="171"/>
      <c r="K77" s="171"/>
      <c r="L77" s="247"/>
      <c r="M77" s="247"/>
      <c r="N77" s="247"/>
      <c r="O77" s="249"/>
      <c r="P77" s="249"/>
      <c r="U77" s="6"/>
    </row>
    <row r="78" spans="2:21" ht="12.75" customHeight="1" thickBot="1">
      <c r="B78" s="12"/>
      <c r="C78" s="13"/>
      <c r="D78" s="13"/>
      <c r="E78" s="195"/>
      <c r="F78" s="13"/>
      <c r="G78" s="195"/>
      <c r="H78" s="195"/>
      <c r="I78" s="195"/>
      <c r="J78" s="195"/>
      <c r="K78" s="195"/>
      <c r="L78" s="13"/>
      <c r="M78" s="13"/>
      <c r="N78" s="13"/>
      <c r="O78" s="13"/>
      <c r="P78" s="13"/>
      <c r="Q78" s="13"/>
      <c r="R78" s="13"/>
      <c r="S78" s="13"/>
      <c r="T78" s="13"/>
      <c r="U78" s="14"/>
    </row>
    <row r="79" ht="12.75" customHeight="1">
      <c r="D79" s="453"/>
    </row>
    <row r="80" ht="12.75" customHeight="1">
      <c r="D80" s="453"/>
    </row>
    <row r="81" ht="12.75" customHeight="1">
      <c r="D81" s="453"/>
    </row>
    <row r="82" ht="12.75" customHeight="1">
      <c r="D82" s="453"/>
    </row>
    <row r="83" ht="12.75" customHeight="1">
      <c r="D83" s="258"/>
    </row>
    <row r="84" spans="4:11" ht="12.75" customHeight="1">
      <c r="D84" s="4" t="s">
        <v>585</v>
      </c>
      <c r="H84" s="171">
        <f>tab!H13</f>
        <v>2008</v>
      </c>
      <c r="I84" s="171">
        <f>tab!I13</f>
        <v>2009</v>
      </c>
      <c r="J84" s="171">
        <f>tab!J13</f>
        <v>2010</v>
      </c>
      <c r="K84" s="171">
        <f>tab!K13</f>
        <v>2011</v>
      </c>
    </row>
    <row r="86" spans="4:11" ht="12.75" customHeight="1">
      <c r="D86" s="5" t="s">
        <v>586</v>
      </c>
      <c r="H86" s="198">
        <f>7/12*G32+5/12*H32</f>
        <v>522322.627022</v>
      </c>
      <c r="I86" s="198">
        <f>7/12*H32+5/12*I32</f>
        <v>522322.627022</v>
      </c>
      <c r="J86" s="198">
        <f>7/12*I32+5/12*J32</f>
        <v>522322.627022</v>
      </c>
      <c r="K86" s="198">
        <f>7/12*J32+5/12*K32</f>
        <v>522322.627022</v>
      </c>
    </row>
    <row r="87" spans="4:11" ht="12.75" customHeight="1">
      <c r="D87" s="5" t="s">
        <v>587</v>
      </c>
      <c r="H87" s="198">
        <f>7/12*G41+5/12*H41</f>
        <v>0</v>
      </c>
      <c r="I87" s="198">
        <f>7/12*H41+5/12*I41</f>
        <v>0</v>
      </c>
      <c r="J87" s="198">
        <f>7/12*I41+5/12*J41</f>
        <v>0</v>
      </c>
      <c r="K87" s="198">
        <f>7/12*J41+5/12*K41</f>
        <v>0</v>
      </c>
    </row>
    <row r="88" spans="4:11" ht="12.75" customHeight="1">
      <c r="D88" s="5" t="s">
        <v>588</v>
      </c>
      <c r="H88" s="198">
        <f>7/12*G56+5/12*H56</f>
        <v>68005.867446</v>
      </c>
      <c r="I88" s="198">
        <f>7/12*H56+5/12*I56</f>
        <v>68005.867446</v>
      </c>
      <c r="J88" s="198">
        <f>7/12*I56+5/12*J56</f>
        <v>68005.867446</v>
      </c>
      <c r="K88" s="198">
        <f>7/12*J56+5/12*K56</f>
        <v>68005.867446</v>
      </c>
    </row>
    <row r="89" spans="4:11" ht="12.75" customHeight="1">
      <c r="D89" s="5" t="s">
        <v>589</v>
      </c>
      <c r="H89" s="198">
        <f>7/12*G71+5/12*H71</f>
        <v>0</v>
      </c>
      <c r="I89" s="198">
        <f>7/12*H71+5/12*I71</f>
        <v>0</v>
      </c>
      <c r="J89" s="198">
        <f>7/12*I71+5/12*J71</f>
        <v>0</v>
      </c>
      <c r="K89" s="198">
        <f>7/12*J71+5/12*K71</f>
        <v>0</v>
      </c>
    </row>
    <row r="90" spans="4:11" ht="12.75" customHeight="1">
      <c r="D90" s="5" t="s">
        <v>590</v>
      </c>
      <c r="H90" s="198">
        <f>7/12*G30+5/12*H30</f>
        <v>0</v>
      </c>
      <c r="I90" s="198">
        <f>7/12*H30+5/12*I30</f>
        <v>0</v>
      </c>
      <c r="J90" s="198">
        <f>7/12*I30+5/12*J30</f>
        <v>0</v>
      </c>
      <c r="K90" s="198">
        <f>7/12*J30+5/12*K30</f>
        <v>0</v>
      </c>
    </row>
    <row r="91" spans="4:11" ht="12.75" customHeight="1">
      <c r="D91" s="5" t="s">
        <v>591</v>
      </c>
      <c r="H91" s="198">
        <f>7/12*G50+5/12*H50</f>
        <v>0</v>
      </c>
      <c r="I91" s="198">
        <f>7/12*H50+5/12*I50</f>
        <v>0</v>
      </c>
      <c r="J91" s="198">
        <f>7/12*I50+5/12*J50</f>
        <v>0</v>
      </c>
      <c r="K91" s="198">
        <f>7/12*J50+5/12*K50</f>
        <v>0</v>
      </c>
    </row>
    <row r="92" spans="4:11" ht="12.75" customHeight="1">
      <c r="D92" s="5" t="s">
        <v>155</v>
      </c>
      <c r="H92" s="198">
        <f>7/12*G53+5/12*H53</f>
        <v>0</v>
      </c>
      <c r="I92" s="198">
        <f>7/12*H53+5/12*I53</f>
        <v>0</v>
      </c>
      <c r="J92" s="198">
        <f>7/12*I53+5/12*J53</f>
        <v>0</v>
      </c>
      <c r="K92" s="198">
        <f>7/12*J53+5/12*K53</f>
        <v>0</v>
      </c>
    </row>
    <row r="93" spans="4:11" ht="12.75" customHeight="1">
      <c r="D93" s="5" t="s">
        <v>156</v>
      </c>
      <c r="H93" s="198">
        <f>7/12*G41+5/12*H41</f>
        <v>0</v>
      </c>
      <c r="I93" s="198">
        <f>7/12*H41+5/12*I41</f>
        <v>0</v>
      </c>
      <c r="J93" s="198">
        <f>7/12*I41+5/12*J41</f>
        <v>0</v>
      </c>
      <c r="K93" s="198">
        <f>7/12*J41+5/12*K41</f>
        <v>0</v>
      </c>
    </row>
    <row r="94" spans="4:11" ht="12.75" customHeight="1">
      <c r="D94" s="5" t="s">
        <v>592</v>
      </c>
      <c r="H94" s="198">
        <f>7/12*G21+5/12*H21</f>
        <v>0</v>
      </c>
      <c r="I94" s="198">
        <f>7/12*H21+5/12*I21</f>
        <v>0</v>
      </c>
      <c r="J94" s="198">
        <f>7/12*I21+5/12*J21</f>
        <v>0</v>
      </c>
      <c r="K94" s="198">
        <f>7/12*J21+5/12*K21</f>
        <v>0</v>
      </c>
    </row>
    <row r="95" spans="4:11" ht="12.75" customHeight="1">
      <c r="D95" s="5" t="s">
        <v>593</v>
      </c>
      <c r="H95" s="198">
        <f>7/12*G54+5/12*H54</f>
        <v>0</v>
      </c>
      <c r="I95" s="198">
        <f>7/12*H54+5/12*I54</f>
        <v>0</v>
      </c>
      <c r="J95" s="198">
        <f>7/12*I54+5/12*J54</f>
        <v>0</v>
      </c>
      <c r="K95" s="198">
        <f>7/12*J54+5/12*K54</f>
        <v>0</v>
      </c>
    </row>
    <row r="96" spans="4:11" ht="12.75" customHeight="1">
      <c r="D96" s="5" t="s">
        <v>613</v>
      </c>
      <c r="H96" s="198">
        <f>7/12*'form t'!T142+5/12*'form t+1'!T142</f>
        <v>0</v>
      </c>
      <c r="I96" s="198"/>
      <c r="J96" s="198"/>
      <c r="K96" s="198"/>
    </row>
    <row r="97" spans="4:11" ht="12.75" customHeight="1">
      <c r="D97" s="5" t="s">
        <v>401</v>
      </c>
      <c r="H97" s="321">
        <f>7/12*O67+5/12*P67</f>
        <v>10.484371163776515</v>
      </c>
      <c r="I97" s="321">
        <f>7/12*P67+5/12*Q67</f>
        <v>10.484371163776515</v>
      </c>
      <c r="J97" s="321">
        <f>7/12*Q67+5/12*R67</f>
        <v>10.484371163776515</v>
      </c>
      <c r="K97" s="321">
        <f>7/12*R67+5/12*S67</f>
        <v>10.484371163776515</v>
      </c>
    </row>
    <row r="98" spans="4:11" ht="12.75" customHeight="1">
      <c r="D98" s="5" t="s">
        <v>402</v>
      </c>
      <c r="H98" s="321">
        <f>7/12*O71+5/12*P71</f>
        <v>0</v>
      </c>
      <c r="I98" s="321">
        <f>7/12*P71+5/12*Q71</f>
        <v>0</v>
      </c>
      <c r="J98" s="321">
        <f>7/12*Q71+5/12*R71</f>
        <v>0</v>
      </c>
      <c r="K98" s="321">
        <f>7/12*R71+5/12*S71</f>
        <v>0</v>
      </c>
    </row>
  </sheetData>
  <sheetProtection password="DE55" sheet="1" objects="1" scenarios="1"/>
  <mergeCells count="2">
    <mergeCell ref="G7:J7"/>
    <mergeCell ref="O7:R7"/>
  </mergeCells>
  <printOptions/>
  <pageMargins left="0.7874015748031497" right="0.7874015748031497" top="0.984251968503937" bottom="0.984251968503937" header="0.5118110236220472" footer="0.5118110236220472"/>
  <pageSetup horizontalDpi="600" verticalDpi="600" orientation="landscape" paperSize="9" scale="47" r:id="rId4"/>
  <headerFooter alignWithMargins="0">
    <oddHeader>&amp;L&amp;"Arial,Vet"&amp;F&amp;R&amp;"Arial,Vet"&amp;A</oddHeader>
    <oddFooter>&amp;L&amp;"Arial,Vet"keizer / goedhart&amp;C&amp;"Arial,Vet"&amp;D&amp;R&amp;"Arial,Vet"pagina &amp;P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B2:X145"/>
  <sheetViews>
    <sheetView zoomScale="85" zoomScaleNormal="85" workbookViewId="0" topLeftCell="A1">
      <pane ySplit="10" topLeftCell="BM11" activePane="bottomLeft" state="frozen"/>
      <selection pane="topLeft" activeCell="I5" sqref="I5"/>
      <selection pane="bottomLeft" activeCell="B2" sqref="B2"/>
    </sheetView>
  </sheetViews>
  <sheetFormatPr defaultColWidth="9.140625" defaultRowHeight="12.75" customHeight="1" outlineLevelRow="1"/>
  <cols>
    <col min="1" max="1" width="5.7109375" style="5" customWidth="1"/>
    <col min="2" max="3" width="2.7109375" style="5" customWidth="1"/>
    <col min="4" max="4" width="35.7109375" style="33" customWidth="1"/>
    <col min="5" max="5" width="10.7109375" style="5" customWidth="1"/>
    <col min="6" max="7" width="14.7109375" style="33" customWidth="1"/>
    <col min="8" max="8" width="1.7109375" style="5" customWidth="1"/>
    <col min="9" max="10" width="14.7109375" style="33" customWidth="1"/>
    <col min="11" max="11" width="14.7109375" style="33" hidden="1" customWidth="1"/>
    <col min="12" max="12" width="1.7109375" style="5" customWidth="1"/>
    <col min="13" max="14" width="10.7109375" style="33" customWidth="1"/>
    <col min="15" max="15" width="1.7109375" style="5" customWidth="1"/>
    <col min="16" max="16" width="14.8515625" style="33" customWidth="1"/>
    <col min="17" max="17" width="1.7109375" style="5" customWidth="1"/>
    <col min="18" max="18" width="16.7109375" style="33" customWidth="1"/>
    <col min="19" max="19" width="16.8515625" style="5" customWidth="1"/>
    <col min="20" max="20" width="16.7109375" style="33" hidden="1" customWidth="1"/>
    <col min="21" max="21" width="1.7109375" style="5" customWidth="1"/>
    <col min="22" max="22" width="45.7109375" style="33" customWidth="1"/>
    <col min="23" max="25" width="2.7109375" style="5" customWidth="1"/>
    <col min="26" max="27" width="13.8515625" style="5" bestFit="1" customWidth="1"/>
    <col min="28" max="16384" width="9.140625" style="5" customWidth="1"/>
  </cols>
  <sheetData>
    <row r="1" ht="12.75" customHeight="1" thickBot="1"/>
    <row r="2" spans="2:24" ht="12.75" customHeight="1">
      <c r="B2" s="15" t="s">
        <v>191</v>
      </c>
      <c r="C2" s="1"/>
      <c r="D2" s="189"/>
      <c r="E2" s="1"/>
      <c r="F2" s="189"/>
      <c r="G2" s="189"/>
      <c r="H2" s="1"/>
      <c r="I2" s="189"/>
      <c r="J2" s="189"/>
      <c r="K2" s="189"/>
      <c r="L2" s="1"/>
      <c r="M2" s="189"/>
      <c r="N2" s="189"/>
      <c r="O2" s="1"/>
      <c r="P2" s="189"/>
      <c r="Q2" s="1"/>
      <c r="R2" s="189"/>
      <c r="S2" s="1"/>
      <c r="T2" s="189"/>
      <c r="U2" s="1"/>
      <c r="V2" s="189"/>
      <c r="W2" s="1"/>
      <c r="X2" s="2"/>
    </row>
    <row r="3" spans="2:24" ht="12.75" customHeight="1">
      <c r="B3" s="3"/>
      <c r="X3" s="6"/>
    </row>
    <row r="4" spans="2:24" s="72" customFormat="1" ht="18" customHeight="1">
      <c r="B4" s="184"/>
      <c r="C4" s="85" t="s">
        <v>369</v>
      </c>
      <c r="D4" s="204"/>
      <c r="E4" s="152" t="str">
        <f>tab!G11</f>
        <v>2007/08</v>
      </c>
      <c r="F4" s="204"/>
      <c r="G4" s="204"/>
      <c r="J4" s="204"/>
      <c r="K4" s="204"/>
      <c r="M4" s="204"/>
      <c r="N4" s="204"/>
      <c r="P4" s="204"/>
      <c r="R4" s="204"/>
      <c r="T4" s="204"/>
      <c r="V4" s="204"/>
      <c r="X4" s="138"/>
    </row>
    <row r="5" spans="2:24" ht="12.75" customHeight="1">
      <c r="B5" s="3"/>
      <c r="X5" s="6"/>
    </row>
    <row r="6" spans="2:24" ht="12.75" customHeight="1">
      <c r="B6" s="3"/>
      <c r="X6" s="6"/>
    </row>
    <row r="7" spans="2:24" ht="12.75" customHeight="1">
      <c r="B7" s="3"/>
      <c r="X7" s="6"/>
    </row>
    <row r="8" spans="2:24" ht="12.75" customHeight="1">
      <c r="B8" s="3"/>
      <c r="D8" s="149" t="s">
        <v>318</v>
      </c>
      <c r="E8" s="149" t="s">
        <v>321</v>
      </c>
      <c r="F8" s="149" t="s">
        <v>317</v>
      </c>
      <c r="G8" s="149" t="s">
        <v>647</v>
      </c>
      <c r="H8" s="149"/>
      <c r="I8" s="149" t="s">
        <v>317</v>
      </c>
      <c r="J8" s="149" t="s">
        <v>647</v>
      </c>
      <c r="K8" s="149" t="s">
        <v>334</v>
      </c>
      <c r="L8" s="149"/>
      <c r="M8" s="149" t="s">
        <v>319</v>
      </c>
      <c r="N8" s="149" t="s">
        <v>198</v>
      </c>
      <c r="O8" s="149"/>
      <c r="P8" s="149" t="s">
        <v>198</v>
      </c>
      <c r="Q8" s="149"/>
      <c r="R8" s="149" t="s">
        <v>332</v>
      </c>
      <c r="S8" s="149" t="s">
        <v>332</v>
      </c>
      <c r="T8" s="149" t="s">
        <v>333</v>
      </c>
      <c r="U8" s="149"/>
      <c r="V8" s="149" t="s">
        <v>502</v>
      </c>
      <c r="X8" s="6"/>
    </row>
    <row r="9" spans="2:24" ht="12.75" customHeight="1">
      <c r="B9" s="3"/>
      <c r="D9" s="326"/>
      <c r="E9" s="326"/>
      <c r="F9" s="333" t="s">
        <v>335</v>
      </c>
      <c r="G9" s="333" t="s">
        <v>335</v>
      </c>
      <c r="H9" s="326"/>
      <c r="I9" s="486">
        <f>tab!G14</f>
        <v>39295</v>
      </c>
      <c r="J9" s="486">
        <f>tab!G15</f>
        <v>39660</v>
      </c>
      <c r="K9" s="18">
        <f>J9-I9+1</f>
        <v>366</v>
      </c>
      <c r="L9" s="326"/>
      <c r="M9" s="326"/>
      <c r="N9" s="326"/>
      <c r="O9" s="326"/>
      <c r="P9" s="326" t="s">
        <v>320</v>
      </c>
      <c r="Q9" s="326"/>
      <c r="R9" s="326" t="s">
        <v>300</v>
      </c>
      <c r="S9" s="326" t="s">
        <v>325</v>
      </c>
      <c r="T9" s="437">
        <v>0.727</v>
      </c>
      <c r="U9" s="326"/>
      <c r="V9" s="283"/>
      <c r="X9" s="6"/>
    </row>
    <row r="10" spans="2:24" ht="12.75" customHeight="1">
      <c r="B10" s="3"/>
      <c r="X10" s="6"/>
    </row>
    <row r="11" spans="2:24" ht="12.75" customHeight="1">
      <c r="B11" s="3"/>
      <c r="X11" s="6"/>
    </row>
    <row r="12" spans="2:24" ht="12.75" customHeight="1">
      <c r="B12" s="3"/>
      <c r="C12" s="30"/>
      <c r="D12" s="31"/>
      <c r="E12" s="30"/>
      <c r="F12" s="31"/>
      <c r="G12" s="31"/>
      <c r="H12" s="30"/>
      <c r="I12" s="31"/>
      <c r="J12" s="31"/>
      <c r="K12" s="31"/>
      <c r="L12" s="30"/>
      <c r="M12" s="31"/>
      <c r="N12" s="31"/>
      <c r="O12" s="30"/>
      <c r="P12" s="31"/>
      <c r="Q12" s="30"/>
      <c r="R12" s="31"/>
      <c r="S12" s="30"/>
      <c r="T12" s="31"/>
      <c r="U12" s="30"/>
      <c r="V12" s="31"/>
      <c r="W12" s="30"/>
      <c r="X12" s="6"/>
    </row>
    <row r="13" spans="2:24" ht="12.75" customHeight="1">
      <c r="B13" s="3"/>
      <c r="C13" s="30"/>
      <c r="D13" s="260"/>
      <c r="E13" s="17"/>
      <c r="F13" s="331"/>
      <c r="G13" s="331"/>
      <c r="H13" s="31"/>
      <c r="I13" s="332">
        <f aca="true" t="shared" si="0" ref="I13:I44">IF(F13=0,$I$9,F13)</f>
        <v>39295</v>
      </c>
      <c r="J13" s="332">
        <f aca="true" t="shared" si="1" ref="J13:J44">IF(G13=0,$J$9,G13)</f>
        <v>39660</v>
      </c>
      <c r="K13" s="18">
        <f aca="true" t="shared" si="2" ref="K13:K76">J13-I13+1</f>
        <v>366</v>
      </c>
      <c r="L13" s="31"/>
      <c r="M13" s="17"/>
      <c r="N13" s="330"/>
      <c r="O13" s="31"/>
      <c r="P13" s="245">
        <f>N13*K13/$K$9</f>
        <v>0</v>
      </c>
      <c r="Q13" s="31"/>
      <c r="R13" s="334">
        <f>IF(P13=0,"",(VLOOKUP(M13,tab!$M$22:$N$63,2,FALSE))*P13)</f>
      </c>
      <c r="S13" s="100">
        <f>IF(P13=0,"",(IF(R13=0,0,R13*(IF(lln!$G$46="ja",lln!$H$46,lln!$H$47)))))</f>
      </c>
      <c r="T13" s="22">
        <f>IF(S13&gt;=0,"",IF(S13&gt;0,"",((IF(R13&gt;0,"",(S13*-1)))))*$T$9)</f>
      </c>
      <c r="U13" s="31"/>
      <c r="V13" s="196"/>
      <c r="W13" s="30"/>
      <c r="X13" s="6"/>
    </row>
    <row r="14" spans="2:24" ht="12.75" customHeight="1">
      <c r="B14" s="3"/>
      <c r="C14" s="30"/>
      <c r="D14" s="260"/>
      <c r="E14" s="17"/>
      <c r="F14" s="331"/>
      <c r="G14" s="331"/>
      <c r="H14" s="30"/>
      <c r="I14" s="332">
        <f t="shared" si="0"/>
        <v>39295</v>
      </c>
      <c r="J14" s="332">
        <f t="shared" si="1"/>
        <v>39660</v>
      </c>
      <c r="K14" s="18">
        <f t="shared" si="2"/>
        <v>366</v>
      </c>
      <c r="L14" s="30"/>
      <c r="M14" s="17"/>
      <c r="N14" s="330"/>
      <c r="O14" s="30"/>
      <c r="P14" s="245">
        <f aca="true" t="shared" si="3" ref="P14:P56">N14*K14/$K$9</f>
        <v>0</v>
      </c>
      <c r="Q14" s="30"/>
      <c r="R14" s="334">
        <f>IF(P14=0,"",(VLOOKUP(M14,tab!$M$22:$N$63,2,FALSE))*P14)</f>
      </c>
      <c r="S14" s="100">
        <f>IF(P14=0,"",(IF(R14=0,0,R14*(IF(lln!$G$46="ja",lln!$H$46,lln!$H$47)))))</f>
      </c>
      <c r="T14" s="22">
        <f aca="true" t="shared" si="4" ref="T14:T77">IF(S14&gt;=0,"",IF(S14&gt;0,"",((IF(R14&gt;0,"",(S14*-1)))))*$T$9)</f>
      </c>
      <c r="U14" s="30"/>
      <c r="V14" s="196"/>
      <c r="W14" s="30"/>
      <c r="X14" s="6"/>
    </row>
    <row r="15" spans="2:24" ht="12.75" customHeight="1">
      <c r="B15" s="3"/>
      <c r="C15" s="30"/>
      <c r="D15" s="260"/>
      <c r="E15" s="17"/>
      <c r="F15" s="331"/>
      <c r="G15" s="331"/>
      <c r="H15" s="30"/>
      <c r="I15" s="332">
        <f t="shared" si="0"/>
        <v>39295</v>
      </c>
      <c r="J15" s="332">
        <f t="shared" si="1"/>
        <v>39660</v>
      </c>
      <c r="K15" s="18">
        <f t="shared" si="2"/>
        <v>366</v>
      </c>
      <c r="L15" s="30"/>
      <c r="M15" s="17"/>
      <c r="N15" s="330"/>
      <c r="O15" s="30"/>
      <c r="P15" s="245">
        <f t="shared" si="3"/>
        <v>0</v>
      </c>
      <c r="Q15" s="30"/>
      <c r="R15" s="334">
        <f>IF(P15=0,"",(VLOOKUP(M15,tab!$M$22:$N$63,2,FALSE))*P15)</f>
      </c>
      <c r="S15" s="100">
        <f>IF(P15=0,"",(IF(R15=0,0,R15*(IF(lln!$G$46="ja",lln!$H$46,lln!$H$47)))))</f>
      </c>
      <c r="T15" s="22">
        <f t="shared" si="4"/>
      </c>
      <c r="U15" s="30"/>
      <c r="V15" s="196"/>
      <c r="W15" s="30"/>
      <c r="X15" s="6"/>
    </row>
    <row r="16" spans="2:24" ht="12.75" customHeight="1">
      <c r="B16" s="3"/>
      <c r="C16" s="30"/>
      <c r="D16" s="260"/>
      <c r="E16" s="17"/>
      <c r="F16" s="331"/>
      <c r="G16" s="331"/>
      <c r="H16" s="30"/>
      <c r="I16" s="332">
        <f t="shared" si="0"/>
        <v>39295</v>
      </c>
      <c r="J16" s="332">
        <f t="shared" si="1"/>
        <v>39660</v>
      </c>
      <c r="K16" s="18">
        <f t="shared" si="2"/>
        <v>366</v>
      </c>
      <c r="L16" s="30"/>
      <c r="M16" s="17"/>
      <c r="N16" s="330"/>
      <c r="O16" s="30"/>
      <c r="P16" s="245">
        <f t="shared" si="3"/>
        <v>0</v>
      </c>
      <c r="Q16" s="30"/>
      <c r="R16" s="334">
        <f>IF(P16=0,"",(VLOOKUP(M16,tab!$M$22:$N$63,2,FALSE))*P16)</f>
      </c>
      <c r="S16" s="100">
        <f>IF(P16=0,"",(IF(R16=0,0,R16*(IF(lln!$G$46="ja",lln!$H$46,lln!$H$47)))))</f>
      </c>
      <c r="T16" s="22">
        <f t="shared" si="4"/>
      </c>
      <c r="U16" s="30"/>
      <c r="V16" s="196"/>
      <c r="W16" s="30"/>
      <c r="X16" s="6"/>
    </row>
    <row r="17" spans="2:24" ht="12.75" customHeight="1">
      <c r="B17" s="3"/>
      <c r="C17" s="30"/>
      <c r="D17" s="260"/>
      <c r="E17" s="17"/>
      <c r="F17" s="331"/>
      <c r="G17" s="331"/>
      <c r="H17" s="30"/>
      <c r="I17" s="332">
        <f t="shared" si="0"/>
        <v>39295</v>
      </c>
      <c r="J17" s="332">
        <f t="shared" si="1"/>
        <v>39660</v>
      </c>
      <c r="K17" s="18">
        <f t="shared" si="2"/>
        <v>366</v>
      </c>
      <c r="L17" s="30"/>
      <c r="M17" s="17"/>
      <c r="N17" s="330"/>
      <c r="O17" s="30"/>
      <c r="P17" s="245">
        <f t="shared" si="3"/>
        <v>0</v>
      </c>
      <c r="Q17" s="30"/>
      <c r="R17" s="334">
        <f>IF(P17=0,"",(VLOOKUP(M17,tab!$M$22:$N$63,2,FALSE))*P17)</f>
      </c>
      <c r="S17" s="100">
        <f>IF(P17=0,"",(IF(R17=0,0,R17*(IF(lln!$G$46="ja",lln!$H$46,lln!$H$47)))))</f>
      </c>
      <c r="T17" s="22">
        <f t="shared" si="4"/>
      </c>
      <c r="U17" s="30"/>
      <c r="V17" s="196"/>
      <c r="W17" s="30"/>
      <c r="X17" s="6"/>
    </row>
    <row r="18" spans="2:24" ht="12.75" customHeight="1">
      <c r="B18" s="3"/>
      <c r="C18" s="30"/>
      <c r="D18" s="260"/>
      <c r="E18" s="17"/>
      <c r="F18" s="331"/>
      <c r="G18" s="331"/>
      <c r="H18" s="30"/>
      <c r="I18" s="332">
        <f t="shared" si="0"/>
        <v>39295</v>
      </c>
      <c r="J18" s="332">
        <f t="shared" si="1"/>
        <v>39660</v>
      </c>
      <c r="K18" s="18">
        <f t="shared" si="2"/>
        <v>366</v>
      </c>
      <c r="L18" s="30"/>
      <c r="M18" s="17"/>
      <c r="N18" s="330"/>
      <c r="O18" s="30"/>
      <c r="P18" s="245">
        <f t="shared" si="3"/>
        <v>0</v>
      </c>
      <c r="Q18" s="30"/>
      <c r="R18" s="334">
        <f>IF(P18=0,"",(VLOOKUP(M18,tab!$M$22:$N$63,2,FALSE))*P18)</f>
      </c>
      <c r="S18" s="100">
        <f>IF(P18=0,"",(IF(R18=0,0,R18*(IF(lln!$G$46="ja",lln!$H$46,lln!$H$47)))))</f>
      </c>
      <c r="T18" s="22">
        <f t="shared" si="4"/>
      </c>
      <c r="U18" s="30"/>
      <c r="V18" s="196"/>
      <c r="W18" s="30"/>
      <c r="X18" s="6"/>
    </row>
    <row r="19" spans="2:24" ht="12.75" customHeight="1">
      <c r="B19" s="3"/>
      <c r="C19" s="30"/>
      <c r="D19" s="260"/>
      <c r="E19" s="17"/>
      <c r="F19" s="331"/>
      <c r="G19" s="331"/>
      <c r="H19" s="30"/>
      <c r="I19" s="332">
        <f t="shared" si="0"/>
        <v>39295</v>
      </c>
      <c r="J19" s="332">
        <f t="shared" si="1"/>
        <v>39660</v>
      </c>
      <c r="K19" s="18">
        <f t="shared" si="2"/>
        <v>366</v>
      </c>
      <c r="L19" s="30"/>
      <c r="M19" s="17"/>
      <c r="N19" s="330"/>
      <c r="O19" s="30"/>
      <c r="P19" s="245">
        <f t="shared" si="3"/>
        <v>0</v>
      </c>
      <c r="Q19" s="30"/>
      <c r="R19" s="334">
        <f>IF(P19=0,"",(VLOOKUP(M19,tab!$M$22:$N$63,2,FALSE))*P19)</f>
      </c>
      <c r="S19" s="100">
        <f>IF(P19=0,"",(IF(R19=0,0,R19*(IF(lln!$G$46="ja",lln!$H$46,lln!$H$47)))))</f>
      </c>
      <c r="T19" s="22">
        <f t="shared" si="4"/>
      </c>
      <c r="U19" s="30"/>
      <c r="V19" s="196"/>
      <c r="W19" s="30"/>
      <c r="X19" s="6"/>
    </row>
    <row r="20" spans="2:24" ht="12.75" customHeight="1">
      <c r="B20" s="3"/>
      <c r="C20" s="30"/>
      <c r="D20" s="260"/>
      <c r="E20" s="17"/>
      <c r="F20" s="331"/>
      <c r="G20" s="331"/>
      <c r="H20" s="30"/>
      <c r="I20" s="332">
        <f t="shared" si="0"/>
        <v>39295</v>
      </c>
      <c r="J20" s="332">
        <f t="shared" si="1"/>
        <v>39660</v>
      </c>
      <c r="K20" s="18">
        <f t="shared" si="2"/>
        <v>366</v>
      </c>
      <c r="L20" s="30"/>
      <c r="M20" s="17"/>
      <c r="N20" s="330"/>
      <c r="O20" s="30"/>
      <c r="P20" s="245">
        <f t="shared" si="3"/>
        <v>0</v>
      </c>
      <c r="Q20" s="30"/>
      <c r="R20" s="334">
        <f>IF(P20=0,"",(VLOOKUP(M20,tab!$M$22:$N$63,2,FALSE))*P20)</f>
      </c>
      <c r="S20" s="100">
        <f>IF(P20=0,"",(IF(R20=0,0,R20*(IF(lln!$G$46="ja",lln!$H$46,lln!$H$47)))))</f>
      </c>
      <c r="T20" s="22">
        <f t="shared" si="4"/>
      </c>
      <c r="U20" s="30"/>
      <c r="V20" s="196"/>
      <c r="W20" s="30"/>
      <c r="X20" s="6"/>
    </row>
    <row r="21" spans="2:24" ht="12.75" customHeight="1">
      <c r="B21" s="3"/>
      <c r="C21" s="30"/>
      <c r="D21" s="260"/>
      <c r="E21" s="17"/>
      <c r="F21" s="331"/>
      <c r="G21" s="331"/>
      <c r="H21" s="30"/>
      <c r="I21" s="332">
        <f t="shared" si="0"/>
        <v>39295</v>
      </c>
      <c r="J21" s="332">
        <f t="shared" si="1"/>
        <v>39660</v>
      </c>
      <c r="K21" s="18">
        <f t="shared" si="2"/>
        <v>366</v>
      </c>
      <c r="L21" s="30"/>
      <c r="M21" s="17"/>
      <c r="N21" s="330"/>
      <c r="O21" s="30"/>
      <c r="P21" s="245">
        <f t="shared" si="3"/>
        <v>0</v>
      </c>
      <c r="Q21" s="30"/>
      <c r="R21" s="334">
        <f>IF(P21=0,"",(VLOOKUP(M21,tab!$M$22:$N$63,2,FALSE))*P21)</f>
      </c>
      <c r="S21" s="100">
        <f>IF(P21=0,"",(IF(R21=0,0,R21*(IF(lln!$G$46="ja",lln!$H$46,lln!$H$47)))))</f>
      </c>
      <c r="T21" s="22">
        <f t="shared" si="4"/>
      </c>
      <c r="U21" s="30"/>
      <c r="V21" s="196"/>
      <c r="W21" s="30"/>
      <c r="X21" s="6"/>
    </row>
    <row r="22" spans="2:24" ht="12.75" customHeight="1">
      <c r="B22" s="3"/>
      <c r="C22" s="30"/>
      <c r="D22" s="260"/>
      <c r="E22" s="17"/>
      <c r="F22" s="331"/>
      <c r="G22" s="331"/>
      <c r="H22" s="30"/>
      <c r="I22" s="332">
        <f t="shared" si="0"/>
        <v>39295</v>
      </c>
      <c r="J22" s="332">
        <f t="shared" si="1"/>
        <v>39660</v>
      </c>
      <c r="K22" s="18">
        <f t="shared" si="2"/>
        <v>366</v>
      </c>
      <c r="L22" s="30"/>
      <c r="M22" s="17"/>
      <c r="N22" s="330"/>
      <c r="O22" s="30"/>
      <c r="P22" s="245">
        <f t="shared" si="3"/>
        <v>0</v>
      </c>
      <c r="Q22" s="30"/>
      <c r="R22" s="334">
        <f>IF(P22=0,"",(VLOOKUP(M22,tab!$M$22:$N$63,2,FALSE))*P22)</f>
      </c>
      <c r="S22" s="100">
        <f>IF(P22=0,"",(IF(R22=0,0,R22*(IF(lln!$G$46="ja",lln!$H$46,lln!$H$47)))))</f>
      </c>
      <c r="T22" s="22">
        <f t="shared" si="4"/>
      </c>
      <c r="U22" s="30"/>
      <c r="V22" s="196"/>
      <c r="W22" s="30"/>
      <c r="X22" s="6"/>
    </row>
    <row r="23" spans="2:24" ht="12.75" customHeight="1">
      <c r="B23" s="3"/>
      <c r="C23" s="30"/>
      <c r="D23" s="260"/>
      <c r="E23" s="17"/>
      <c r="F23" s="331"/>
      <c r="G23" s="331"/>
      <c r="H23" s="30"/>
      <c r="I23" s="332">
        <f t="shared" si="0"/>
        <v>39295</v>
      </c>
      <c r="J23" s="332">
        <f t="shared" si="1"/>
        <v>39660</v>
      </c>
      <c r="K23" s="18">
        <f t="shared" si="2"/>
        <v>366</v>
      </c>
      <c r="L23" s="30"/>
      <c r="M23" s="17"/>
      <c r="N23" s="330"/>
      <c r="O23" s="30"/>
      <c r="P23" s="245">
        <f t="shared" si="3"/>
        <v>0</v>
      </c>
      <c r="Q23" s="30"/>
      <c r="R23" s="334">
        <f>IF(P23=0,"",(VLOOKUP(M23,tab!$M$22:$N$63,2,FALSE))*P23)</f>
      </c>
      <c r="S23" s="100">
        <f>IF(P23=0,"",(IF(R23=0,0,R23*(IF(lln!$G$46="ja",lln!$H$46,lln!$H$47)))))</f>
      </c>
      <c r="T23" s="22">
        <f t="shared" si="4"/>
      </c>
      <c r="U23" s="30"/>
      <c r="V23" s="196"/>
      <c r="W23" s="30"/>
      <c r="X23" s="6"/>
    </row>
    <row r="24" spans="2:24" ht="12.75" customHeight="1">
      <c r="B24" s="3"/>
      <c r="C24" s="30"/>
      <c r="D24" s="260"/>
      <c r="E24" s="17"/>
      <c r="F24" s="331"/>
      <c r="G24" s="331"/>
      <c r="H24" s="30"/>
      <c r="I24" s="332">
        <f t="shared" si="0"/>
        <v>39295</v>
      </c>
      <c r="J24" s="332">
        <f t="shared" si="1"/>
        <v>39660</v>
      </c>
      <c r="K24" s="18">
        <f t="shared" si="2"/>
        <v>366</v>
      </c>
      <c r="L24" s="30"/>
      <c r="M24" s="17"/>
      <c r="N24" s="330"/>
      <c r="O24" s="30"/>
      <c r="P24" s="245">
        <f t="shared" si="3"/>
        <v>0</v>
      </c>
      <c r="Q24" s="30"/>
      <c r="R24" s="334">
        <f>IF(P24=0,"",(VLOOKUP(M24,tab!$M$22:$N$63,2,FALSE))*P24)</f>
      </c>
      <c r="S24" s="100">
        <f>IF(P24=0,"",(IF(R24=0,0,R24*(IF(lln!$G$46="ja",lln!$H$46,lln!$H$47)))))</f>
      </c>
      <c r="T24" s="22">
        <f t="shared" si="4"/>
      </c>
      <c r="U24" s="30"/>
      <c r="V24" s="196"/>
      <c r="W24" s="30"/>
      <c r="X24" s="6"/>
    </row>
    <row r="25" spans="2:24" ht="12.75" customHeight="1">
      <c r="B25" s="3"/>
      <c r="C25" s="30"/>
      <c r="D25" s="260"/>
      <c r="E25" s="17"/>
      <c r="F25" s="331"/>
      <c r="G25" s="331"/>
      <c r="H25" s="30"/>
      <c r="I25" s="332">
        <f t="shared" si="0"/>
        <v>39295</v>
      </c>
      <c r="J25" s="332">
        <f t="shared" si="1"/>
        <v>39660</v>
      </c>
      <c r="K25" s="18">
        <f t="shared" si="2"/>
        <v>366</v>
      </c>
      <c r="L25" s="30"/>
      <c r="M25" s="17"/>
      <c r="N25" s="330"/>
      <c r="O25" s="30"/>
      <c r="P25" s="245">
        <f t="shared" si="3"/>
        <v>0</v>
      </c>
      <c r="Q25" s="30"/>
      <c r="R25" s="334">
        <f>IF(P25=0,"",(VLOOKUP(M25,tab!$M$22:$N$63,2,FALSE))*P25)</f>
      </c>
      <c r="S25" s="100">
        <f>IF(P25=0,"",(IF(R25=0,0,R25*(IF(lln!$G$46="ja",lln!$H$46,lln!$H$47)))))</f>
      </c>
      <c r="T25" s="22">
        <f>IF(S25&gt;=0,"",IF(S25&gt;0,"",((IF(R25&gt;0,"",(S25*-1)))))*$T$9)</f>
      </c>
      <c r="U25" s="30"/>
      <c r="V25" s="196"/>
      <c r="W25" s="30"/>
      <c r="X25" s="6"/>
    </row>
    <row r="26" spans="2:24" ht="12.75" customHeight="1">
      <c r="B26" s="3"/>
      <c r="C26" s="30"/>
      <c r="D26" s="260"/>
      <c r="E26" s="17"/>
      <c r="F26" s="331"/>
      <c r="G26" s="331"/>
      <c r="H26" s="30"/>
      <c r="I26" s="332">
        <f t="shared" si="0"/>
        <v>39295</v>
      </c>
      <c r="J26" s="332">
        <f t="shared" si="1"/>
        <v>39660</v>
      </c>
      <c r="K26" s="18">
        <f t="shared" si="2"/>
        <v>366</v>
      </c>
      <c r="L26" s="30"/>
      <c r="M26" s="17"/>
      <c r="N26" s="330"/>
      <c r="O26" s="30"/>
      <c r="P26" s="245">
        <f t="shared" si="3"/>
        <v>0</v>
      </c>
      <c r="Q26" s="30"/>
      <c r="R26" s="334">
        <f>IF(P26=0,"",(VLOOKUP(M26,tab!$M$22:$N$63,2,FALSE))*P26)</f>
      </c>
      <c r="S26" s="100">
        <f>IF(P26=0,"",(IF(R26=0,0,R26*(IF(lln!$G$46="ja",lln!$H$46,lln!$H$47)))))</f>
      </c>
      <c r="T26" s="22">
        <f t="shared" si="4"/>
      </c>
      <c r="U26" s="30"/>
      <c r="V26" s="196"/>
      <c r="W26" s="30"/>
      <c r="X26" s="6"/>
    </row>
    <row r="27" spans="2:24" ht="12.75" customHeight="1">
      <c r="B27" s="3"/>
      <c r="C27" s="30"/>
      <c r="D27" s="260"/>
      <c r="E27" s="17"/>
      <c r="F27" s="331"/>
      <c r="G27" s="331"/>
      <c r="H27" s="30"/>
      <c r="I27" s="332">
        <f t="shared" si="0"/>
        <v>39295</v>
      </c>
      <c r="J27" s="332">
        <f t="shared" si="1"/>
        <v>39660</v>
      </c>
      <c r="K27" s="18">
        <f t="shared" si="2"/>
        <v>366</v>
      </c>
      <c r="L27" s="30"/>
      <c r="M27" s="17"/>
      <c r="N27" s="330"/>
      <c r="O27" s="30"/>
      <c r="P27" s="245">
        <f t="shared" si="3"/>
        <v>0</v>
      </c>
      <c r="Q27" s="30"/>
      <c r="R27" s="334">
        <f>IF(P27=0,"",(VLOOKUP(M27,tab!$M$22:$N$63,2,FALSE))*P27)</f>
      </c>
      <c r="S27" s="100">
        <f>IF(P27=0,"",(IF(R27=0,0,R27*(IF(lln!$G$46="ja",lln!$H$46,lln!$H$47)))))</f>
      </c>
      <c r="T27" s="22">
        <f t="shared" si="4"/>
      </c>
      <c r="U27" s="30"/>
      <c r="V27" s="196"/>
      <c r="W27" s="30"/>
      <c r="X27" s="6"/>
    </row>
    <row r="28" spans="2:24" ht="12.75" customHeight="1">
      <c r="B28" s="3"/>
      <c r="C28" s="30"/>
      <c r="D28" s="260"/>
      <c r="E28" s="17"/>
      <c r="F28" s="331"/>
      <c r="G28" s="331"/>
      <c r="H28" s="30"/>
      <c r="I28" s="332">
        <f t="shared" si="0"/>
        <v>39295</v>
      </c>
      <c r="J28" s="332">
        <f t="shared" si="1"/>
        <v>39660</v>
      </c>
      <c r="K28" s="18">
        <f t="shared" si="2"/>
        <v>366</v>
      </c>
      <c r="L28" s="30"/>
      <c r="M28" s="17"/>
      <c r="N28" s="330"/>
      <c r="O28" s="30"/>
      <c r="P28" s="245">
        <f t="shared" si="3"/>
        <v>0</v>
      </c>
      <c r="Q28" s="30"/>
      <c r="R28" s="334">
        <f>IF(P28=0,"",(VLOOKUP(M28,tab!$M$22:$N$63,2,FALSE))*P28)</f>
      </c>
      <c r="S28" s="100">
        <f>IF(P28=0,"",(IF(R28=0,0,R28*(IF(lln!$G$46="ja",lln!$H$46,lln!$H$47)))))</f>
      </c>
      <c r="T28" s="22">
        <f t="shared" si="4"/>
      </c>
      <c r="U28" s="30"/>
      <c r="V28" s="196"/>
      <c r="W28" s="30"/>
      <c r="X28" s="6"/>
    </row>
    <row r="29" spans="2:24" ht="12.75" customHeight="1">
      <c r="B29" s="3"/>
      <c r="C29" s="30"/>
      <c r="D29" s="260"/>
      <c r="E29" s="17"/>
      <c r="F29" s="331"/>
      <c r="G29" s="331"/>
      <c r="H29" s="30"/>
      <c r="I29" s="332">
        <f t="shared" si="0"/>
        <v>39295</v>
      </c>
      <c r="J29" s="332">
        <f t="shared" si="1"/>
        <v>39660</v>
      </c>
      <c r="K29" s="18">
        <f t="shared" si="2"/>
        <v>366</v>
      </c>
      <c r="L29" s="30"/>
      <c r="M29" s="17"/>
      <c r="N29" s="330"/>
      <c r="O29" s="30"/>
      <c r="P29" s="245">
        <f t="shared" si="3"/>
        <v>0</v>
      </c>
      <c r="Q29" s="30"/>
      <c r="R29" s="334">
        <f>IF(P29=0,"",(VLOOKUP(M29,tab!$M$22:$N$63,2,FALSE))*P29)</f>
      </c>
      <c r="S29" s="100">
        <f>IF(P29=0,"",(IF(R29=0,0,R29*(IF(lln!$G$46="ja",lln!$H$46,lln!$H$47)))))</f>
      </c>
      <c r="T29" s="22">
        <f t="shared" si="4"/>
      </c>
      <c r="U29" s="30"/>
      <c r="V29" s="196"/>
      <c r="W29" s="30"/>
      <c r="X29" s="6"/>
    </row>
    <row r="30" spans="2:24" ht="12.75" customHeight="1">
      <c r="B30" s="3"/>
      <c r="C30" s="30"/>
      <c r="D30" s="260"/>
      <c r="E30" s="17"/>
      <c r="F30" s="331"/>
      <c r="G30" s="331"/>
      <c r="H30" s="30"/>
      <c r="I30" s="332">
        <f t="shared" si="0"/>
        <v>39295</v>
      </c>
      <c r="J30" s="332">
        <f t="shared" si="1"/>
        <v>39660</v>
      </c>
      <c r="K30" s="18">
        <f t="shared" si="2"/>
        <v>366</v>
      </c>
      <c r="L30" s="30"/>
      <c r="M30" s="17"/>
      <c r="N30" s="330"/>
      <c r="O30" s="30"/>
      <c r="P30" s="245">
        <f t="shared" si="3"/>
        <v>0</v>
      </c>
      <c r="Q30" s="30"/>
      <c r="R30" s="334">
        <f>IF(P30=0,"",(VLOOKUP(M30,tab!$M$22:$N$63,2,FALSE))*P30)</f>
      </c>
      <c r="S30" s="100">
        <f>IF(P30=0,"",(IF(R30=0,0,R30*(IF(lln!$G$46="ja",lln!$H$46,lln!$H$47)))))</f>
      </c>
      <c r="T30" s="22">
        <f t="shared" si="4"/>
      </c>
      <c r="U30" s="30"/>
      <c r="V30" s="196"/>
      <c r="W30" s="30"/>
      <c r="X30" s="6"/>
    </row>
    <row r="31" spans="2:24" ht="12.75" customHeight="1">
      <c r="B31" s="3"/>
      <c r="C31" s="30"/>
      <c r="D31" s="260"/>
      <c r="E31" s="17"/>
      <c r="F31" s="331"/>
      <c r="G31" s="331"/>
      <c r="H31" s="30"/>
      <c r="I31" s="332">
        <f t="shared" si="0"/>
        <v>39295</v>
      </c>
      <c r="J31" s="332">
        <f t="shared" si="1"/>
        <v>39660</v>
      </c>
      <c r="K31" s="18">
        <f t="shared" si="2"/>
        <v>366</v>
      </c>
      <c r="L31" s="30"/>
      <c r="M31" s="17"/>
      <c r="N31" s="330"/>
      <c r="O31" s="30"/>
      <c r="P31" s="245">
        <f t="shared" si="3"/>
        <v>0</v>
      </c>
      <c r="Q31" s="30"/>
      <c r="R31" s="334">
        <f>IF(P31=0,"",(VLOOKUP(M31,tab!$M$22:$N$63,2,FALSE))*P31)</f>
      </c>
      <c r="S31" s="100">
        <f>IF(P31=0,"",(IF(R31=0,0,R31*(IF(lln!$G$46="ja",lln!$H$46,lln!$H$47)))))</f>
      </c>
      <c r="T31" s="22">
        <f t="shared" si="4"/>
      </c>
      <c r="U31" s="30"/>
      <c r="V31" s="196"/>
      <c r="W31" s="30"/>
      <c r="X31" s="6"/>
    </row>
    <row r="32" spans="2:24" ht="12.75" customHeight="1">
      <c r="B32" s="3"/>
      <c r="C32" s="30"/>
      <c r="D32" s="260"/>
      <c r="E32" s="17"/>
      <c r="F32" s="331"/>
      <c r="G32" s="331"/>
      <c r="H32" s="30"/>
      <c r="I32" s="332">
        <f t="shared" si="0"/>
        <v>39295</v>
      </c>
      <c r="J32" s="332">
        <f t="shared" si="1"/>
        <v>39660</v>
      </c>
      <c r="K32" s="18">
        <f t="shared" si="2"/>
        <v>366</v>
      </c>
      <c r="L32" s="30"/>
      <c r="M32" s="17"/>
      <c r="N32" s="330"/>
      <c r="O32" s="30"/>
      <c r="P32" s="245">
        <f t="shared" si="3"/>
        <v>0</v>
      </c>
      <c r="Q32" s="30"/>
      <c r="R32" s="334">
        <f>IF(P32=0,"",(VLOOKUP(M32,tab!$M$22:$N$63,2,FALSE))*P32)</f>
      </c>
      <c r="S32" s="100">
        <f>IF(P32=0,"",(IF(R32=0,0,R32*(IF(lln!$G$46="ja",lln!$H$46,lln!$H$47)))))</f>
      </c>
      <c r="T32" s="22">
        <f t="shared" si="4"/>
      </c>
      <c r="U32" s="30"/>
      <c r="V32" s="196"/>
      <c r="W32" s="30"/>
      <c r="X32" s="6"/>
    </row>
    <row r="33" spans="2:24" ht="12.75" customHeight="1">
      <c r="B33" s="3"/>
      <c r="C33" s="30"/>
      <c r="D33" s="260"/>
      <c r="E33" s="17"/>
      <c r="F33" s="331"/>
      <c r="G33" s="331"/>
      <c r="H33" s="30"/>
      <c r="I33" s="332">
        <f t="shared" si="0"/>
        <v>39295</v>
      </c>
      <c r="J33" s="332">
        <f t="shared" si="1"/>
        <v>39660</v>
      </c>
      <c r="K33" s="18">
        <f t="shared" si="2"/>
        <v>366</v>
      </c>
      <c r="L33" s="30"/>
      <c r="M33" s="17"/>
      <c r="N33" s="330"/>
      <c r="O33" s="30"/>
      <c r="P33" s="245">
        <f t="shared" si="3"/>
        <v>0</v>
      </c>
      <c r="Q33" s="30"/>
      <c r="R33" s="334">
        <f>IF(P33=0,"",(VLOOKUP(M33,tab!$M$22:$N$63,2,FALSE))*P33)</f>
      </c>
      <c r="S33" s="100">
        <f>IF(P33=0,"",(IF(R33=0,0,R33*(IF(lln!$G$46="ja",lln!$H$46,lln!$H$47)))))</f>
      </c>
      <c r="T33" s="22">
        <f t="shared" si="4"/>
      </c>
      <c r="U33" s="30"/>
      <c r="V33" s="196"/>
      <c r="W33" s="30"/>
      <c r="X33" s="6"/>
    </row>
    <row r="34" spans="2:24" ht="12.75" customHeight="1">
      <c r="B34" s="3"/>
      <c r="C34" s="30"/>
      <c r="D34" s="260"/>
      <c r="E34" s="17"/>
      <c r="F34" s="331"/>
      <c r="G34" s="331"/>
      <c r="H34" s="30"/>
      <c r="I34" s="332">
        <f t="shared" si="0"/>
        <v>39295</v>
      </c>
      <c r="J34" s="332">
        <f t="shared" si="1"/>
        <v>39660</v>
      </c>
      <c r="K34" s="18">
        <f t="shared" si="2"/>
        <v>366</v>
      </c>
      <c r="L34" s="30"/>
      <c r="M34" s="17"/>
      <c r="N34" s="330"/>
      <c r="O34" s="30"/>
      <c r="P34" s="245">
        <f t="shared" si="3"/>
        <v>0</v>
      </c>
      <c r="Q34" s="30"/>
      <c r="R34" s="334">
        <f>IF(P34=0,"",(VLOOKUP(M34,tab!$M$22:$N$63,2,FALSE))*P34)</f>
      </c>
      <c r="S34" s="100">
        <f>IF(P34=0,"",(IF(R34=0,0,R34*(IF(lln!$G$46="ja",lln!$H$46,lln!$H$47)))))</f>
      </c>
      <c r="T34" s="22">
        <f t="shared" si="4"/>
      </c>
      <c r="U34" s="30"/>
      <c r="V34" s="196"/>
      <c r="W34" s="30"/>
      <c r="X34" s="6"/>
    </row>
    <row r="35" spans="2:24" ht="12.75" customHeight="1">
      <c r="B35" s="3"/>
      <c r="C35" s="30"/>
      <c r="D35" s="260"/>
      <c r="E35" s="17"/>
      <c r="F35" s="331"/>
      <c r="G35" s="331"/>
      <c r="H35" s="30"/>
      <c r="I35" s="332">
        <f t="shared" si="0"/>
        <v>39295</v>
      </c>
      <c r="J35" s="332">
        <f t="shared" si="1"/>
        <v>39660</v>
      </c>
      <c r="K35" s="18">
        <f t="shared" si="2"/>
        <v>366</v>
      </c>
      <c r="L35" s="30"/>
      <c r="M35" s="17"/>
      <c r="N35" s="330"/>
      <c r="O35" s="30"/>
      <c r="P35" s="245">
        <f t="shared" si="3"/>
        <v>0</v>
      </c>
      <c r="Q35" s="30"/>
      <c r="R35" s="334">
        <f>IF(P35=0,"",(VLOOKUP(M35,tab!$M$22:$N$63,2,FALSE))*P35)</f>
      </c>
      <c r="S35" s="100">
        <f>IF(P35=0,"",(IF(R35=0,0,R35*(IF(lln!$G$46="ja",lln!$H$46,lln!$H$47)))))</f>
      </c>
      <c r="T35" s="22">
        <f t="shared" si="4"/>
      </c>
      <c r="U35" s="30"/>
      <c r="V35" s="196"/>
      <c r="W35" s="30"/>
      <c r="X35" s="6"/>
    </row>
    <row r="36" spans="2:24" ht="12.75" customHeight="1">
      <c r="B36" s="3"/>
      <c r="C36" s="30"/>
      <c r="D36" s="260"/>
      <c r="E36" s="17"/>
      <c r="F36" s="331"/>
      <c r="G36" s="331"/>
      <c r="H36" s="30"/>
      <c r="I36" s="332">
        <f t="shared" si="0"/>
        <v>39295</v>
      </c>
      <c r="J36" s="332">
        <f t="shared" si="1"/>
        <v>39660</v>
      </c>
      <c r="K36" s="18">
        <f t="shared" si="2"/>
        <v>366</v>
      </c>
      <c r="L36" s="30"/>
      <c r="M36" s="17"/>
      <c r="N36" s="330"/>
      <c r="O36" s="30"/>
      <c r="P36" s="245">
        <f t="shared" si="3"/>
        <v>0</v>
      </c>
      <c r="Q36" s="30"/>
      <c r="R36" s="334">
        <f>IF(P36=0,"",(VLOOKUP(M36,tab!$M$22:$N$63,2,FALSE))*P36)</f>
      </c>
      <c r="S36" s="100">
        <f>IF(P36=0,"",(IF(R36=0,0,R36*(IF(lln!$G$46="ja",lln!$H$46,lln!$H$47)))))</f>
      </c>
      <c r="T36" s="22">
        <f t="shared" si="4"/>
      </c>
      <c r="U36" s="30"/>
      <c r="V36" s="196"/>
      <c r="W36" s="30"/>
      <c r="X36" s="6"/>
    </row>
    <row r="37" spans="2:24" ht="12.75" customHeight="1">
      <c r="B37" s="3"/>
      <c r="C37" s="30"/>
      <c r="D37" s="260"/>
      <c r="E37" s="17"/>
      <c r="F37" s="331"/>
      <c r="G37" s="331"/>
      <c r="H37" s="30"/>
      <c r="I37" s="332">
        <f t="shared" si="0"/>
        <v>39295</v>
      </c>
      <c r="J37" s="332">
        <f t="shared" si="1"/>
        <v>39660</v>
      </c>
      <c r="K37" s="18">
        <f t="shared" si="2"/>
        <v>366</v>
      </c>
      <c r="L37" s="30"/>
      <c r="M37" s="17"/>
      <c r="N37" s="330"/>
      <c r="O37" s="30"/>
      <c r="P37" s="245">
        <f t="shared" si="3"/>
        <v>0</v>
      </c>
      <c r="Q37" s="30"/>
      <c r="R37" s="334">
        <f>IF(P37=0,"",(VLOOKUP(M37,tab!$M$22:$N$63,2,FALSE))*P37)</f>
      </c>
      <c r="S37" s="100">
        <f>IF(P37=0,"",(IF(R37=0,0,R37*(IF(lln!$G$46="ja",lln!$H$46,lln!$H$47)))))</f>
      </c>
      <c r="T37" s="22">
        <f t="shared" si="4"/>
      </c>
      <c r="U37" s="30"/>
      <c r="V37" s="196"/>
      <c r="W37" s="30"/>
      <c r="X37" s="6"/>
    </row>
    <row r="38" spans="2:24" ht="12.75" customHeight="1">
      <c r="B38" s="3"/>
      <c r="C38" s="30"/>
      <c r="D38" s="260"/>
      <c r="E38" s="17"/>
      <c r="F38" s="331"/>
      <c r="G38" s="331"/>
      <c r="H38" s="30"/>
      <c r="I38" s="332">
        <f t="shared" si="0"/>
        <v>39295</v>
      </c>
      <c r="J38" s="332">
        <f t="shared" si="1"/>
        <v>39660</v>
      </c>
      <c r="K38" s="18">
        <f t="shared" si="2"/>
        <v>366</v>
      </c>
      <c r="L38" s="30"/>
      <c r="M38" s="17"/>
      <c r="N38" s="330"/>
      <c r="O38" s="30"/>
      <c r="P38" s="245">
        <f t="shared" si="3"/>
        <v>0</v>
      </c>
      <c r="Q38" s="30"/>
      <c r="R38" s="334">
        <f>IF(P38=0,"",(VLOOKUP(M38,tab!$M$22:$N$63,2,FALSE))*P38)</f>
      </c>
      <c r="S38" s="100">
        <f>IF(P38=0,"",(IF(R38=0,0,R38*(IF(lln!$G$46="ja",lln!$H$46,lln!$H$47)))))</f>
      </c>
      <c r="T38" s="22">
        <f t="shared" si="4"/>
      </c>
      <c r="U38" s="30"/>
      <c r="V38" s="196"/>
      <c r="W38" s="30"/>
      <c r="X38" s="6"/>
    </row>
    <row r="39" spans="2:24" ht="12.75" customHeight="1">
      <c r="B39" s="3"/>
      <c r="C39" s="30"/>
      <c r="D39" s="260"/>
      <c r="E39" s="17"/>
      <c r="F39" s="331"/>
      <c r="G39" s="331"/>
      <c r="H39" s="30"/>
      <c r="I39" s="332">
        <f t="shared" si="0"/>
        <v>39295</v>
      </c>
      <c r="J39" s="332">
        <f t="shared" si="1"/>
        <v>39660</v>
      </c>
      <c r="K39" s="18">
        <f t="shared" si="2"/>
        <v>366</v>
      </c>
      <c r="L39" s="30"/>
      <c r="M39" s="17"/>
      <c r="N39" s="330"/>
      <c r="O39" s="30"/>
      <c r="P39" s="245">
        <f t="shared" si="3"/>
        <v>0</v>
      </c>
      <c r="Q39" s="30"/>
      <c r="R39" s="334">
        <f>IF(P39=0,"",(VLOOKUP(M39,tab!$M$22:$N$63,2,FALSE))*P39)</f>
      </c>
      <c r="S39" s="100">
        <f>IF(P39=0,"",(IF(R39=0,0,R39*(IF(lln!$G$46="ja",lln!$H$46,lln!$H$47)))))</f>
      </c>
      <c r="T39" s="22">
        <f t="shared" si="4"/>
      </c>
      <c r="U39" s="30"/>
      <c r="V39" s="196"/>
      <c r="W39" s="30"/>
      <c r="X39" s="6"/>
    </row>
    <row r="40" spans="2:24" ht="12.75" customHeight="1">
      <c r="B40" s="3"/>
      <c r="C40" s="30"/>
      <c r="D40" s="260"/>
      <c r="E40" s="17"/>
      <c r="F40" s="331"/>
      <c r="G40" s="331"/>
      <c r="H40" s="30"/>
      <c r="I40" s="332">
        <f t="shared" si="0"/>
        <v>39295</v>
      </c>
      <c r="J40" s="332">
        <f t="shared" si="1"/>
        <v>39660</v>
      </c>
      <c r="K40" s="18">
        <f t="shared" si="2"/>
        <v>366</v>
      </c>
      <c r="L40" s="30"/>
      <c r="M40" s="17"/>
      <c r="N40" s="330"/>
      <c r="O40" s="30"/>
      <c r="P40" s="245">
        <f t="shared" si="3"/>
        <v>0</v>
      </c>
      <c r="Q40" s="30"/>
      <c r="R40" s="334">
        <f>IF(P40=0,"",(VLOOKUP(M40,tab!$M$22:$N$63,2,FALSE))*P40)</f>
      </c>
      <c r="S40" s="100">
        <f>IF(P40=0,"",(IF(R40=0,0,R40*(IF(lln!$G$46="ja",lln!$H$46,lln!$H$47)))))</f>
      </c>
      <c r="T40" s="22">
        <f t="shared" si="4"/>
      </c>
      <c r="U40" s="30"/>
      <c r="V40" s="196"/>
      <c r="W40" s="30"/>
      <c r="X40" s="6"/>
    </row>
    <row r="41" spans="2:24" ht="12.75" customHeight="1">
      <c r="B41" s="3"/>
      <c r="C41" s="30"/>
      <c r="D41" s="260"/>
      <c r="E41" s="17"/>
      <c r="F41" s="331"/>
      <c r="G41" s="331"/>
      <c r="H41" s="30"/>
      <c r="I41" s="332">
        <f t="shared" si="0"/>
        <v>39295</v>
      </c>
      <c r="J41" s="332">
        <f t="shared" si="1"/>
        <v>39660</v>
      </c>
      <c r="K41" s="18">
        <f t="shared" si="2"/>
        <v>366</v>
      </c>
      <c r="L41" s="30"/>
      <c r="M41" s="17"/>
      <c r="N41" s="330"/>
      <c r="O41" s="30"/>
      <c r="P41" s="245">
        <f t="shared" si="3"/>
        <v>0</v>
      </c>
      <c r="Q41" s="30"/>
      <c r="R41" s="334">
        <f>IF(P41=0,"",(VLOOKUP(M41,tab!$M$22:$N$63,2,FALSE))*P41)</f>
      </c>
      <c r="S41" s="100">
        <f>IF(P41=0,"",(IF(R41=0,0,R41*(IF(lln!$G$46="ja",lln!$H$46,lln!$H$47)))))</f>
      </c>
      <c r="T41" s="22">
        <f t="shared" si="4"/>
      </c>
      <c r="U41" s="30"/>
      <c r="V41" s="196"/>
      <c r="W41" s="30"/>
      <c r="X41" s="6"/>
    </row>
    <row r="42" spans="2:24" ht="12.75" customHeight="1">
      <c r="B42" s="3"/>
      <c r="C42" s="30"/>
      <c r="D42" s="260"/>
      <c r="E42" s="17"/>
      <c r="F42" s="331"/>
      <c r="G42" s="331"/>
      <c r="H42" s="30"/>
      <c r="I42" s="332">
        <f t="shared" si="0"/>
        <v>39295</v>
      </c>
      <c r="J42" s="332">
        <f t="shared" si="1"/>
        <v>39660</v>
      </c>
      <c r="K42" s="18">
        <f t="shared" si="2"/>
        <v>366</v>
      </c>
      <c r="L42" s="30"/>
      <c r="M42" s="17"/>
      <c r="N42" s="330"/>
      <c r="O42" s="30"/>
      <c r="P42" s="245">
        <f t="shared" si="3"/>
        <v>0</v>
      </c>
      <c r="Q42" s="30"/>
      <c r="R42" s="334">
        <f>IF(P42=0,"",(VLOOKUP(M42,tab!$M$22:$N$63,2,FALSE))*P42)</f>
      </c>
      <c r="S42" s="100">
        <f>IF(P42=0,"",(IF(R42=0,0,R42*(IF(lln!$G$46="ja",lln!$H$46,lln!$H$47)))))</f>
      </c>
      <c r="T42" s="22">
        <f t="shared" si="4"/>
      </c>
      <c r="U42" s="30"/>
      <c r="V42" s="196"/>
      <c r="W42" s="30"/>
      <c r="X42" s="6"/>
    </row>
    <row r="43" spans="2:24" ht="12.75" customHeight="1">
      <c r="B43" s="3"/>
      <c r="C43" s="30"/>
      <c r="D43" s="260"/>
      <c r="E43" s="17"/>
      <c r="F43" s="331"/>
      <c r="G43" s="331"/>
      <c r="H43" s="30"/>
      <c r="I43" s="332">
        <f t="shared" si="0"/>
        <v>39295</v>
      </c>
      <c r="J43" s="332">
        <f t="shared" si="1"/>
        <v>39660</v>
      </c>
      <c r="K43" s="18">
        <f t="shared" si="2"/>
        <v>366</v>
      </c>
      <c r="L43" s="30"/>
      <c r="M43" s="17"/>
      <c r="N43" s="330"/>
      <c r="O43" s="30"/>
      <c r="P43" s="245">
        <f t="shared" si="3"/>
        <v>0</v>
      </c>
      <c r="Q43" s="30"/>
      <c r="R43" s="334">
        <f>IF(P43=0,"",(VLOOKUP(M43,tab!$M$22:$N$63,2,FALSE))*P43)</f>
      </c>
      <c r="S43" s="100">
        <f>IF(P43=0,"",(IF(R43=0,0,R43*(IF(lln!$G$46="ja",lln!$H$46,lln!$H$47)))))</f>
      </c>
      <c r="T43" s="22">
        <f t="shared" si="4"/>
      </c>
      <c r="U43" s="30"/>
      <c r="V43" s="196"/>
      <c r="W43" s="30"/>
      <c r="X43" s="6"/>
    </row>
    <row r="44" spans="2:24" ht="12.75" customHeight="1">
      <c r="B44" s="3"/>
      <c r="C44" s="30"/>
      <c r="D44" s="260"/>
      <c r="E44" s="17"/>
      <c r="F44" s="331"/>
      <c r="G44" s="331"/>
      <c r="H44" s="30"/>
      <c r="I44" s="332">
        <f t="shared" si="0"/>
        <v>39295</v>
      </c>
      <c r="J44" s="332">
        <f t="shared" si="1"/>
        <v>39660</v>
      </c>
      <c r="K44" s="18">
        <f t="shared" si="2"/>
        <v>366</v>
      </c>
      <c r="L44" s="30"/>
      <c r="M44" s="17"/>
      <c r="N44" s="330"/>
      <c r="O44" s="30"/>
      <c r="P44" s="245">
        <f t="shared" si="3"/>
        <v>0</v>
      </c>
      <c r="Q44" s="30"/>
      <c r="R44" s="334">
        <f>IF(P44=0,"",(VLOOKUP(M44,tab!$M$22:$N$63,2,FALSE))*P44)</f>
      </c>
      <c r="S44" s="100">
        <f>IF(P44=0,"",(IF(R44=0,0,R44*(IF(lln!$G$46="ja",lln!$H$46,lln!$H$47)))))</f>
      </c>
      <c r="T44" s="22">
        <f t="shared" si="4"/>
      </c>
      <c r="U44" s="30"/>
      <c r="V44" s="196"/>
      <c r="W44" s="30"/>
      <c r="X44" s="6"/>
    </row>
    <row r="45" spans="2:24" ht="12.75" customHeight="1">
      <c r="B45" s="3"/>
      <c r="C45" s="30"/>
      <c r="D45" s="260"/>
      <c r="E45" s="17"/>
      <c r="F45" s="331"/>
      <c r="G45" s="331"/>
      <c r="H45" s="30"/>
      <c r="I45" s="332">
        <f aca="true" t="shared" si="5" ref="I45:I68">IF(F45=0,$I$9,F45)</f>
        <v>39295</v>
      </c>
      <c r="J45" s="332">
        <f aca="true" t="shared" si="6" ref="J45:J68">IF(G45=0,$J$9,G45)</f>
        <v>39660</v>
      </c>
      <c r="K45" s="18">
        <f t="shared" si="2"/>
        <v>366</v>
      </c>
      <c r="L45" s="30"/>
      <c r="M45" s="17"/>
      <c r="N45" s="330"/>
      <c r="O45" s="30"/>
      <c r="P45" s="245">
        <f t="shared" si="3"/>
        <v>0</v>
      </c>
      <c r="Q45" s="30"/>
      <c r="R45" s="334">
        <f>IF(P45=0,"",(VLOOKUP(M45,tab!$M$22:$N$63,2,FALSE))*P45)</f>
      </c>
      <c r="S45" s="100">
        <f>IF(P45=0,"",(IF(R45=0,0,R45*(IF(lln!$G$46="ja",lln!$H$46,lln!$H$47)))))</f>
      </c>
      <c r="T45" s="22">
        <f t="shared" si="4"/>
      </c>
      <c r="U45" s="30"/>
      <c r="V45" s="196"/>
      <c r="W45" s="30"/>
      <c r="X45" s="6"/>
    </row>
    <row r="46" spans="2:24" ht="12.75" customHeight="1">
      <c r="B46" s="3"/>
      <c r="C46" s="30"/>
      <c r="D46" s="260"/>
      <c r="E46" s="17"/>
      <c r="F46" s="331"/>
      <c r="G46" s="331"/>
      <c r="H46" s="30"/>
      <c r="I46" s="332">
        <f t="shared" si="5"/>
        <v>39295</v>
      </c>
      <c r="J46" s="332">
        <f t="shared" si="6"/>
        <v>39660</v>
      </c>
      <c r="K46" s="18">
        <f t="shared" si="2"/>
        <v>366</v>
      </c>
      <c r="L46" s="30"/>
      <c r="M46" s="17"/>
      <c r="N46" s="330"/>
      <c r="O46" s="30"/>
      <c r="P46" s="245">
        <f t="shared" si="3"/>
        <v>0</v>
      </c>
      <c r="Q46" s="30"/>
      <c r="R46" s="334">
        <f>IF(P46=0,"",(VLOOKUP(M46,tab!$M$22:$N$63,2,FALSE))*P46)</f>
      </c>
      <c r="S46" s="100">
        <f>IF(P46=0,"",(IF(R46=0,0,R46*(IF(lln!$G$46="ja",lln!$H$46,lln!$H$47)))))</f>
      </c>
      <c r="T46" s="22">
        <f t="shared" si="4"/>
      </c>
      <c r="U46" s="30"/>
      <c r="V46" s="196"/>
      <c r="W46" s="30"/>
      <c r="X46" s="6"/>
    </row>
    <row r="47" spans="2:24" ht="12.75" customHeight="1">
      <c r="B47" s="3"/>
      <c r="C47" s="30"/>
      <c r="D47" s="260"/>
      <c r="E47" s="17"/>
      <c r="F47" s="331"/>
      <c r="G47" s="331"/>
      <c r="H47" s="30"/>
      <c r="I47" s="332">
        <f t="shared" si="5"/>
        <v>39295</v>
      </c>
      <c r="J47" s="332">
        <f t="shared" si="6"/>
        <v>39660</v>
      </c>
      <c r="K47" s="18">
        <f t="shared" si="2"/>
        <v>366</v>
      </c>
      <c r="L47" s="30"/>
      <c r="M47" s="17"/>
      <c r="N47" s="330"/>
      <c r="O47" s="30"/>
      <c r="P47" s="245">
        <f t="shared" si="3"/>
        <v>0</v>
      </c>
      <c r="Q47" s="30"/>
      <c r="R47" s="334">
        <f>IF(P47=0,"",(VLOOKUP(M47,tab!$M$22:$N$63,2,FALSE))*P47)</f>
      </c>
      <c r="S47" s="100">
        <f>IF(P47=0,"",(IF(R47=0,0,R47*(IF(lln!$G$46="ja",lln!$H$46,lln!$H$47)))))</f>
      </c>
      <c r="T47" s="22">
        <f t="shared" si="4"/>
      </c>
      <c r="U47" s="30"/>
      <c r="V47" s="196"/>
      <c r="W47" s="30"/>
      <c r="X47" s="6"/>
    </row>
    <row r="48" spans="2:24" ht="12.75" customHeight="1">
      <c r="B48" s="3"/>
      <c r="C48" s="30"/>
      <c r="D48" s="260"/>
      <c r="E48" s="17"/>
      <c r="F48" s="331"/>
      <c r="G48" s="331"/>
      <c r="H48" s="30"/>
      <c r="I48" s="332">
        <f t="shared" si="5"/>
        <v>39295</v>
      </c>
      <c r="J48" s="332">
        <f t="shared" si="6"/>
        <v>39660</v>
      </c>
      <c r="K48" s="18">
        <f t="shared" si="2"/>
        <v>366</v>
      </c>
      <c r="L48" s="30"/>
      <c r="M48" s="17"/>
      <c r="N48" s="330"/>
      <c r="O48" s="30"/>
      <c r="P48" s="245">
        <f t="shared" si="3"/>
        <v>0</v>
      </c>
      <c r="Q48" s="30"/>
      <c r="R48" s="334">
        <f>IF(P48=0,"",(VLOOKUP(M48,tab!$M$22:$N$63,2,FALSE))*P48)</f>
      </c>
      <c r="S48" s="100">
        <f>IF(P48=0,"",(IF(R48=0,0,R48*(IF(lln!$G$46="ja",lln!$H$46,lln!$H$47)))))</f>
      </c>
      <c r="T48" s="22">
        <f t="shared" si="4"/>
      </c>
      <c r="U48" s="30"/>
      <c r="V48" s="196"/>
      <c r="W48" s="30"/>
      <c r="X48" s="6"/>
    </row>
    <row r="49" spans="2:24" ht="12.75" customHeight="1">
      <c r="B49" s="3"/>
      <c r="C49" s="30"/>
      <c r="D49" s="260"/>
      <c r="E49" s="17"/>
      <c r="F49" s="331"/>
      <c r="G49" s="331"/>
      <c r="H49" s="30"/>
      <c r="I49" s="332">
        <f t="shared" si="5"/>
        <v>39295</v>
      </c>
      <c r="J49" s="332">
        <f t="shared" si="6"/>
        <v>39660</v>
      </c>
      <c r="K49" s="18">
        <f t="shared" si="2"/>
        <v>366</v>
      </c>
      <c r="L49" s="30"/>
      <c r="M49" s="17"/>
      <c r="N49" s="330"/>
      <c r="O49" s="30"/>
      <c r="P49" s="245">
        <f t="shared" si="3"/>
        <v>0</v>
      </c>
      <c r="Q49" s="30"/>
      <c r="R49" s="334">
        <f>IF(P49=0,"",(VLOOKUP(M49,tab!$M$22:$N$63,2,FALSE))*P49)</f>
      </c>
      <c r="S49" s="100">
        <f>IF(P49=0,"",(IF(R49=0,0,R49*(IF(lln!$G$46="ja",lln!$H$46,lln!$H$47)))))</f>
      </c>
      <c r="T49" s="22">
        <f t="shared" si="4"/>
      </c>
      <c r="U49" s="30"/>
      <c r="V49" s="196"/>
      <c r="W49" s="30"/>
      <c r="X49" s="6"/>
    </row>
    <row r="50" spans="2:24" ht="12.75" customHeight="1">
      <c r="B50" s="3"/>
      <c r="C50" s="30"/>
      <c r="D50" s="260"/>
      <c r="E50" s="17"/>
      <c r="F50" s="331"/>
      <c r="G50" s="331"/>
      <c r="H50" s="30"/>
      <c r="I50" s="332">
        <f t="shared" si="5"/>
        <v>39295</v>
      </c>
      <c r="J50" s="332">
        <f t="shared" si="6"/>
        <v>39660</v>
      </c>
      <c r="K50" s="18">
        <f t="shared" si="2"/>
        <v>366</v>
      </c>
      <c r="L50" s="30"/>
      <c r="M50" s="17"/>
      <c r="N50" s="330"/>
      <c r="O50" s="30"/>
      <c r="P50" s="245">
        <f t="shared" si="3"/>
        <v>0</v>
      </c>
      <c r="Q50" s="30"/>
      <c r="R50" s="334">
        <f>IF(P50=0,"",(VLOOKUP(M50,tab!$M$22:$N$63,2,FALSE))*P50)</f>
      </c>
      <c r="S50" s="100">
        <f>IF(P50=0,"",(IF(R50=0,0,R50*(IF(lln!$G$46="ja",lln!$H$46,lln!$H$47)))))</f>
      </c>
      <c r="T50" s="22">
        <f t="shared" si="4"/>
      </c>
      <c r="U50" s="30"/>
      <c r="V50" s="196"/>
      <c r="W50" s="30"/>
      <c r="X50" s="6"/>
    </row>
    <row r="51" spans="2:24" ht="12.75" customHeight="1">
      <c r="B51" s="3"/>
      <c r="C51" s="30"/>
      <c r="D51" s="260"/>
      <c r="E51" s="17"/>
      <c r="F51" s="331"/>
      <c r="G51" s="331"/>
      <c r="H51" s="30"/>
      <c r="I51" s="332">
        <f t="shared" si="5"/>
        <v>39295</v>
      </c>
      <c r="J51" s="332">
        <f t="shared" si="6"/>
        <v>39660</v>
      </c>
      <c r="K51" s="18">
        <f t="shared" si="2"/>
        <v>366</v>
      </c>
      <c r="L51" s="30"/>
      <c r="M51" s="17"/>
      <c r="N51" s="330"/>
      <c r="O51" s="30"/>
      <c r="P51" s="245">
        <f t="shared" si="3"/>
        <v>0</v>
      </c>
      <c r="Q51" s="30"/>
      <c r="R51" s="334">
        <f>IF(P51=0,"",(VLOOKUP(M51,tab!$M$22:$N$63,2,FALSE))*P51)</f>
      </c>
      <c r="S51" s="100">
        <f>IF(P51=0,"",(IF(R51=0,0,R51*(IF(lln!$G$46="ja",lln!$H$46,lln!$H$47)))))</f>
      </c>
      <c r="T51" s="22">
        <f t="shared" si="4"/>
      </c>
      <c r="U51" s="30"/>
      <c r="V51" s="196"/>
      <c r="W51" s="30"/>
      <c r="X51" s="6"/>
    </row>
    <row r="52" spans="2:24" ht="12.75" customHeight="1">
      <c r="B52" s="3"/>
      <c r="C52" s="30"/>
      <c r="D52" s="260"/>
      <c r="E52" s="17"/>
      <c r="F52" s="331"/>
      <c r="G52" s="331"/>
      <c r="H52" s="30"/>
      <c r="I52" s="332">
        <f t="shared" si="5"/>
        <v>39295</v>
      </c>
      <c r="J52" s="332">
        <f t="shared" si="6"/>
        <v>39660</v>
      </c>
      <c r="K52" s="18">
        <f t="shared" si="2"/>
        <v>366</v>
      </c>
      <c r="L52" s="30"/>
      <c r="M52" s="17"/>
      <c r="N52" s="330"/>
      <c r="O52" s="30"/>
      <c r="P52" s="245">
        <f t="shared" si="3"/>
        <v>0</v>
      </c>
      <c r="Q52" s="30"/>
      <c r="R52" s="334">
        <f>IF(P52=0,"",(VLOOKUP(M52,tab!$M$22:$N$63,2,FALSE))*P52)</f>
      </c>
      <c r="S52" s="100">
        <f>IF(P52=0,"",(IF(R52=0,0,R52*(IF(lln!$G$46="ja",lln!$H$46,lln!$H$47)))))</f>
      </c>
      <c r="T52" s="22">
        <f t="shared" si="4"/>
      </c>
      <c r="U52" s="30"/>
      <c r="V52" s="196"/>
      <c r="W52" s="30"/>
      <c r="X52" s="6"/>
    </row>
    <row r="53" spans="2:24" ht="12.75" customHeight="1">
      <c r="B53" s="3"/>
      <c r="C53" s="30"/>
      <c r="D53" s="260"/>
      <c r="E53" s="17"/>
      <c r="F53" s="331"/>
      <c r="G53" s="331"/>
      <c r="H53" s="30"/>
      <c r="I53" s="332">
        <f t="shared" si="5"/>
        <v>39295</v>
      </c>
      <c r="J53" s="332">
        <f t="shared" si="6"/>
        <v>39660</v>
      </c>
      <c r="K53" s="18">
        <f t="shared" si="2"/>
        <v>366</v>
      </c>
      <c r="L53" s="30"/>
      <c r="M53" s="17"/>
      <c r="N53" s="330"/>
      <c r="O53" s="30"/>
      <c r="P53" s="245">
        <f t="shared" si="3"/>
        <v>0</v>
      </c>
      <c r="Q53" s="30"/>
      <c r="R53" s="334">
        <f>IF(P53=0,"",(VLOOKUP(M53,tab!$M$22:$N$63,2,FALSE))*P53)</f>
      </c>
      <c r="S53" s="100">
        <f>IF(P53=0,"",(IF(R53=0,0,R53*(IF(lln!$G$46="ja",lln!$H$46,lln!$H$47)))))</f>
      </c>
      <c r="T53" s="22">
        <f t="shared" si="4"/>
      </c>
      <c r="U53" s="30"/>
      <c r="V53" s="196"/>
      <c r="W53" s="30"/>
      <c r="X53" s="6"/>
    </row>
    <row r="54" spans="2:24" ht="12.75" customHeight="1">
      <c r="B54" s="3"/>
      <c r="C54" s="30"/>
      <c r="D54" s="260"/>
      <c r="E54" s="17"/>
      <c r="F54" s="331"/>
      <c r="G54" s="331"/>
      <c r="H54" s="30"/>
      <c r="I54" s="332">
        <f t="shared" si="5"/>
        <v>39295</v>
      </c>
      <c r="J54" s="332">
        <f t="shared" si="6"/>
        <v>39660</v>
      </c>
      <c r="K54" s="18">
        <f t="shared" si="2"/>
        <v>366</v>
      </c>
      <c r="L54" s="30"/>
      <c r="M54" s="17"/>
      <c r="N54" s="330"/>
      <c r="O54" s="30"/>
      <c r="P54" s="245">
        <f t="shared" si="3"/>
        <v>0</v>
      </c>
      <c r="Q54" s="30"/>
      <c r="R54" s="334">
        <f>IF(P54=0,"",(VLOOKUP(M54,tab!$M$22:$N$63,2,FALSE))*P54)</f>
      </c>
      <c r="S54" s="100">
        <f>IF(P54=0,"",(IF(R54=0,0,R54*(IF(lln!$G$46="ja",lln!$H$46,lln!$H$47)))))</f>
      </c>
      <c r="T54" s="22">
        <f t="shared" si="4"/>
      </c>
      <c r="U54" s="30"/>
      <c r="V54" s="196"/>
      <c r="W54" s="30"/>
      <c r="X54" s="6"/>
    </row>
    <row r="55" spans="2:24" ht="12.75" customHeight="1">
      <c r="B55" s="3"/>
      <c r="C55" s="30"/>
      <c r="D55" s="260"/>
      <c r="E55" s="17"/>
      <c r="F55" s="331"/>
      <c r="G55" s="331"/>
      <c r="H55" s="30"/>
      <c r="I55" s="332">
        <f t="shared" si="5"/>
        <v>39295</v>
      </c>
      <c r="J55" s="332">
        <f t="shared" si="6"/>
        <v>39660</v>
      </c>
      <c r="K55" s="18">
        <f t="shared" si="2"/>
        <v>366</v>
      </c>
      <c r="L55" s="30"/>
      <c r="M55" s="17"/>
      <c r="N55" s="330"/>
      <c r="O55" s="30"/>
      <c r="P55" s="245">
        <f t="shared" si="3"/>
        <v>0</v>
      </c>
      <c r="Q55" s="30"/>
      <c r="R55" s="334">
        <f>IF(P55=0,"",(VLOOKUP(M55,tab!$M$22:$N$63,2,FALSE))*P55)</f>
      </c>
      <c r="S55" s="100">
        <f>IF(P55=0,"",(IF(R55=0,0,R55*(IF(lln!$G$46="ja",lln!$H$46,lln!$H$47)))))</f>
      </c>
      <c r="T55" s="22">
        <f t="shared" si="4"/>
      </c>
      <c r="U55" s="30"/>
      <c r="V55" s="196"/>
      <c r="W55" s="30"/>
      <c r="X55" s="6"/>
    </row>
    <row r="56" spans="2:24" ht="12.75" customHeight="1">
      <c r="B56" s="3"/>
      <c r="C56" s="30"/>
      <c r="D56" s="260"/>
      <c r="E56" s="17"/>
      <c r="F56" s="331"/>
      <c r="G56" s="331"/>
      <c r="H56" s="30"/>
      <c r="I56" s="332">
        <f t="shared" si="5"/>
        <v>39295</v>
      </c>
      <c r="J56" s="332">
        <f t="shared" si="6"/>
        <v>39660</v>
      </c>
      <c r="K56" s="18">
        <f t="shared" si="2"/>
        <v>366</v>
      </c>
      <c r="L56" s="30"/>
      <c r="M56" s="17"/>
      <c r="N56" s="330"/>
      <c r="O56" s="30"/>
      <c r="P56" s="245">
        <f t="shared" si="3"/>
        <v>0</v>
      </c>
      <c r="Q56" s="30"/>
      <c r="R56" s="334">
        <f>IF(P56=0,"",(VLOOKUP(M56,tab!$M$22:$N$63,2,FALSE))*P56)</f>
      </c>
      <c r="S56" s="100">
        <f>IF(P56=0,"",(IF(R56=0,0,R56*(IF(lln!$G$46="ja",lln!$H$46,lln!$H$47)))))</f>
      </c>
      <c r="T56" s="22">
        <f t="shared" si="4"/>
      </c>
      <c r="U56" s="30"/>
      <c r="V56" s="196"/>
      <c r="W56" s="30"/>
      <c r="X56" s="6"/>
    </row>
    <row r="57" spans="2:24" ht="12.75" customHeight="1">
      <c r="B57" s="3"/>
      <c r="C57" s="30"/>
      <c r="D57" s="260"/>
      <c r="E57" s="17"/>
      <c r="F57" s="331"/>
      <c r="G57" s="331"/>
      <c r="H57" s="30"/>
      <c r="I57" s="332">
        <f t="shared" si="5"/>
        <v>39295</v>
      </c>
      <c r="J57" s="332">
        <f t="shared" si="6"/>
        <v>39660</v>
      </c>
      <c r="K57" s="18">
        <f t="shared" si="2"/>
        <v>366</v>
      </c>
      <c r="L57" s="30"/>
      <c r="M57" s="17"/>
      <c r="N57" s="330"/>
      <c r="O57" s="30"/>
      <c r="P57" s="245">
        <f aca="true" t="shared" si="7" ref="P57:P63">N57*K57/$K$9</f>
        <v>0</v>
      </c>
      <c r="Q57" s="30"/>
      <c r="R57" s="334">
        <f>IF(P57=0,"",(VLOOKUP(M57,tab!$M$22:$N$63,2,FALSE))*P57)</f>
      </c>
      <c r="S57" s="100">
        <f>IF(P57=0,"",(IF(R57=0,0,R57*(IF(lln!$G$46="ja",lln!$H$46,lln!$H$47)))))</f>
      </c>
      <c r="T57" s="22">
        <f t="shared" si="4"/>
      </c>
      <c r="U57" s="30"/>
      <c r="V57" s="196"/>
      <c r="W57" s="30"/>
      <c r="X57" s="6"/>
    </row>
    <row r="58" spans="2:24" ht="12.75" customHeight="1">
      <c r="B58" s="3"/>
      <c r="C58" s="30"/>
      <c r="D58" s="260"/>
      <c r="E58" s="17"/>
      <c r="F58" s="331"/>
      <c r="G58" s="331"/>
      <c r="H58" s="30"/>
      <c r="I58" s="332">
        <f t="shared" si="5"/>
        <v>39295</v>
      </c>
      <c r="J58" s="332">
        <f t="shared" si="6"/>
        <v>39660</v>
      </c>
      <c r="K58" s="18">
        <f t="shared" si="2"/>
        <v>366</v>
      </c>
      <c r="L58" s="30"/>
      <c r="M58" s="17"/>
      <c r="N58" s="330"/>
      <c r="O58" s="30"/>
      <c r="P58" s="245">
        <f t="shared" si="7"/>
        <v>0</v>
      </c>
      <c r="Q58" s="30"/>
      <c r="R58" s="334">
        <f>IF(P58=0,"",(VLOOKUP(M58,tab!$M$22:$N$63,2,FALSE))*P58)</f>
      </c>
      <c r="S58" s="100">
        <f>IF(P58=0,"",(IF(R58=0,0,R58*(IF(lln!$G$46="ja",lln!$H$46,lln!$H$47)))))</f>
      </c>
      <c r="T58" s="22">
        <f t="shared" si="4"/>
      </c>
      <c r="U58" s="30"/>
      <c r="V58" s="196"/>
      <c r="W58" s="30"/>
      <c r="X58" s="6"/>
    </row>
    <row r="59" spans="2:24" ht="12.75" customHeight="1">
      <c r="B59" s="3"/>
      <c r="C59" s="30"/>
      <c r="D59" s="260"/>
      <c r="E59" s="17"/>
      <c r="F59" s="331"/>
      <c r="G59" s="331"/>
      <c r="H59" s="30"/>
      <c r="I59" s="332">
        <f t="shared" si="5"/>
        <v>39295</v>
      </c>
      <c r="J59" s="332">
        <f t="shared" si="6"/>
        <v>39660</v>
      </c>
      <c r="K59" s="18">
        <f t="shared" si="2"/>
        <v>366</v>
      </c>
      <c r="L59" s="30"/>
      <c r="M59" s="17"/>
      <c r="N59" s="330"/>
      <c r="O59" s="30"/>
      <c r="P59" s="245">
        <f t="shared" si="7"/>
        <v>0</v>
      </c>
      <c r="Q59" s="30"/>
      <c r="R59" s="334">
        <f>IF(P59=0,"",(VLOOKUP(M59,tab!$M$22:$N$63,2,FALSE))*P59)</f>
      </c>
      <c r="S59" s="100">
        <f>IF(P59=0,"",(IF(R59=0,0,R59*(IF(lln!$G$46="ja",lln!$H$46,lln!$H$47)))))</f>
      </c>
      <c r="T59" s="22">
        <f t="shared" si="4"/>
      </c>
      <c r="U59" s="30"/>
      <c r="V59" s="196"/>
      <c r="W59" s="30"/>
      <c r="X59" s="6"/>
    </row>
    <row r="60" spans="2:24" ht="12.75" customHeight="1">
      <c r="B60" s="3"/>
      <c r="C60" s="30"/>
      <c r="D60" s="260"/>
      <c r="E60" s="17"/>
      <c r="F60" s="331"/>
      <c r="G60" s="331"/>
      <c r="H60" s="30"/>
      <c r="I60" s="332">
        <f t="shared" si="5"/>
        <v>39295</v>
      </c>
      <c r="J60" s="332">
        <f t="shared" si="6"/>
        <v>39660</v>
      </c>
      <c r="K60" s="18">
        <f t="shared" si="2"/>
        <v>366</v>
      </c>
      <c r="L60" s="30"/>
      <c r="M60" s="17"/>
      <c r="N60" s="330"/>
      <c r="O60" s="30"/>
      <c r="P60" s="245">
        <f t="shared" si="7"/>
        <v>0</v>
      </c>
      <c r="Q60" s="30"/>
      <c r="R60" s="334">
        <f>IF(P60=0,"",(VLOOKUP(M60,tab!$M$22:$N$63,2,FALSE))*P60)</f>
      </c>
      <c r="S60" s="100">
        <f>IF(P60=0,"",(IF(R60=0,0,R60*(IF(lln!$G$46="ja",lln!$H$46,lln!$H$47)))))</f>
      </c>
      <c r="T60" s="22">
        <f t="shared" si="4"/>
      </c>
      <c r="U60" s="30"/>
      <c r="V60" s="196"/>
      <c r="W60" s="30"/>
      <c r="X60" s="6"/>
    </row>
    <row r="61" spans="2:24" ht="12.75" customHeight="1">
      <c r="B61" s="3"/>
      <c r="C61" s="30"/>
      <c r="D61" s="260"/>
      <c r="E61" s="17"/>
      <c r="F61" s="331"/>
      <c r="G61" s="331"/>
      <c r="H61" s="30"/>
      <c r="I61" s="332">
        <f t="shared" si="5"/>
        <v>39295</v>
      </c>
      <c r="J61" s="332">
        <f t="shared" si="6"/>
        <v>39660</v>
      </c>
      <c r="K61" s="18">
        <f t="shared" si="2"/>
        <v>366</v>
      </c>
      <c r="L61" s="30"/>
      <c r="M61" s="17"/>
      <c r="N61" s="330"/>
      <c r="O61" s="30"/>
      <c r="P61" s="245">
        <f t="shared" si="7"/>
        <v>0</v>
      </c>
      <c r="Q61" s="30"/>
      <c r="R61" s="334">
        <f>IF(P61=0,"",(VLOOKUP(M61,tab!$M$22:$N$63,2,FALSE))*P61)</f>
      </c>
      <c r="S61" s="100">
        <f>IF(P61=0,"",(IF(R61=0,0,R61*(IF(lln!$G$46="ja",lln!$H$46,lln!$H$47)))))</f>
      </c>
      <c r="T61" s="22">
        <f t="shared" si="4"/>
      </c>
      <c r="U61" s="30"/>
      <c r="V61" s="196"/>
      <c r="W61" s="30"/>
      <c r="X61" s="6"/>
    </row>
    <row r="62" spans="2:24" ht="12.75" customHeight="1">
      <c r="B62" s="3"/>
      <c r="C62" s="30"/>
      <c r="D62" s="260"/>
      <c r="E62" s="17"/>
      <c r="F62" s="331"/>
      <c r="G62" s="331"/>
      <c r="H62" s="30"/>
      <c r="I62" s="332">
        <f t="shared" si="5"/>
        <v>39295</v>
      </c>
      <c r="J62" s="332">
        <f t="shared" si="6"/>
        <v>39660</v>
      </c>
      <c r="K62" s="18">
        <f t="shared" si="2"/>
        <v>366</v>
      </c>
      <c r="L62" s="30"/>
      <c r="M62" s="17"/>
      <c r="N62" s="330"/>
      <c r="O62" s="30"/>
      <c r="P62" s="245">
        <f t="shared" si="7"/>
        <v>0</v>
      </c>
      <c r="Q62" s="30"/>
      <c r="R62" s="334">
        <f>IF(P62=0,"",(VLOOKUP(M62,tab!$M$22:$N$63,2,FALSE))*P62)</f>
      </c>
      <c r="S62" s="100">
        <f>IF(P62=0,"",(IF(R62=0,0,R62*(IF(lln!$G$46="ja",lln!$H$46,lln!$H$47)))))</f>
      </c>
      <c r="T62" s="22">
        <f t="shared" si="4"/>
      </c>
      <c r="U62" s="30"/>
      <c r="V62" s="196"/>
      <c r="W62" s="30"/>
      <c r="X62" s="6"/>
    </row>
    <row r="63" spans="2:24" ht="12.75" customHeight="1" hidden="1" outlineLevel="1">
      <c r="B63" s="3"/>
      <c r="C63" s="30"/>
      <c r="D63" s="17"/>
      <c r="E63" s="17"/>
      <c r="F63" s="331"/>
      <c r="G63" s="331"/>
      <c r="H63" s="30"/>
      <c r="I63" s="332">
        <f t="shared" si="5"/>
        <v>39295</v>
      </c>
      <c r="J63" s="332">
        <f t="shared" si="6"/>
        <v>39660</v>
      </c>
      <c r="K63" s="18">
        <f t="shared" si="2"/>
        <v>366</v>
      </c>
      <c r="L63" s="30"/>
      <c r="M63" s="17"/>
      <c r="N63" s="330"/>
      <c r="O63" s="30"/>
      <c r="P63" s="245">
        <f t="shared" si="7"/>
        <v>0</v>
      </c>
      <c r="Q63" s="30"/>
      <c r="R63" s="334">
        <f>IF(P63=0,"",(VLOOKUP(M63,tab!$M$22:$N$63,2,FALSE))*P63)</f>
      </c>
      <c r="S63" s="100">
        <f>IF(P63=0,"",(IF(R63=0,0,R63*(IF(lln!$G$46="ja",lln!$H$46,lln!$H$47)))))</f>
      </c>
      <c r="T63" s="22">
        <f t="shared" si="4"/>
      </c>
      <c r="U63" s="30"/>
      <c r="V63" s="196"/>
      <c r="W63" s="30"/>
      <c r="X63" s="6"/>
    </row>
    <row r="64" spans="2:24" ht="12.75" customHeight="1" hidden="1" outlineLevel="1">
      <c r="B64" s="3"/>
      <c r="C64" s="30"/>
      <c r="D64" s="17"/>
      <c r="E64" s="17"/>
      <c r="F64" s="331"/>
      <c r="G64" s="331"/>
      <c r="H64" s="30"/>
      <c r="I64" s="332">
        <f t="shared" si="5"/>
        <v>39295</v>
      </c>
      <c r="J64" s="332">
        <f t="shared" si="6"/>
        <v>39660</v>
      </c>
      <c r="K64" s="18">
        <f t="shared" si="2"/>
        <v>366</v>
      </c>
      <c r="L64" s="30"/>
      <c r="M64" s="17"/>
      <c r="N64" s="330"/>
      <c r="O64" s="30"/>
      <c r="P64" s="245">
        <f>N64*K64/$K$9</f>
        <v>0</v>
      </c>
      <c r="Q64" s="30"/>
      <c r="R64" s="334">
        <f>IF(P64=0,"",(VLOOKUP(M64,tab!$M$22:$N$63,2,FALSE))*P64)</f>
      </c>
      <c r="S64" s="100">
        <f>IF(P64=0,"",(IF(R64=0,0,R64*(IF(lln!$G$46="ja",lln!$H$46,lln!$H$47)))))</f>
      </c>
      <c r="T64" s="22">
        <f t="shared" si="4"/>
      </c>
      <c r="U64" s="30"/>
      <c r="V64" s="196"/>
      <c r="W64" s="30"/>
      <c r="X64" s="6"/>
    </row>
    <row r="65" spans="2:24" ht="12.75" customHeight="1" hidden="1" outlineLevel="1">
      <c r="B65" s="3"/>
      <c r="C65" s="30"/>
      <c r="D65" s="17"/>
      <c r="E65" s="17"/>
      <c r="F65" s="331"/>
      <c r="G65" s="331"/>
      <c r="H65" s="30"/>
      <c r="I65" s="332">
        <f t="shared" si="5"/>
        <v>39295</v>
      </c>
      <c r="J65" s="332">
        <f t="shared" si="6"/>
        <v>39660</v>
      </c>
      <c r="K65" s="18">
        <f t="shared" si="2"/>
        <v>366</v>
      </c>
      <c r="L65" s="30"/>
      <c r="M65" s="17"/>
      <c r="N65" s="330"/>
      <c r="O65" s="30"/>
      <c r="P65" s="245">
        <f>N65*K65/$K$9</f>
        <v>0</v>
      </c>
      <c r="Q65" s="30"/>
      <c r="R65" s="334">
        <f>IF(P65=0,"",(VLOOKUP(M65,tab!$M$22:$N$63,2,FALSE))*P65)</f>
      </c>
      <c r="S65" s="100">
        <f>IF(P65=0,"",(IF(R65=0,0,R65*(IF(lln!$G$46="ja",lln!$H$46,lln!$H$47)))))</f>
      </c>
      <c r="T65" s="22">
        <f t="shared" si="4"/>
      </c>
      <c r="U65" s="30"/>
      <c r="V65" s="196"/>
      <c r="W65" s="30"/>
      <c r="X65" s="6"/>
    </row>
    <row r="66" spans="2:24" ht="12.75" customHeight="1" hidden="1" outlineLevel="1">
      <c r="B66" s="3"/>
      <c r="C66" s="30"/>
      <c r="D66" s="17"/>
      <c r="E66" s="17"/>
      <c r="F66" s="331"/>
      <c r="G66" s="331"/>
      <c r="H66" s="30"/>
      <c r="I66" s="332">
        <f t="shared" si="5"/>
        <v>39295</v>
      </c>
      <c r="J66" s="332">
        <f t="shared" si="6"/>
        <v>39660</v>
      </c>
      <c r="K66" s="18">
        <f t="shared" si="2"/>
        <v>366</v>
      </c>
      <c r="L66" s="30"/>
      <c r="M66" s="17"/>
      <c r="N66" s="330"/>
      <c r="O66" s="30"/>
      <c r="P66" s="245">
        <f>N66*K66/$K$9</f>
        <v>0</v>
      </c>
      <c r="Q66" s="30"/>
      <c r="R66" s="334">
        <f>IF(P66=0,"",(VLOOKUP(M66,tab!$M$22:$N$63,2,FALSE))*P66)</f>
      </c>
      <c r="S66" s="100">
        <f>IF(P66=0,"",(IF(R66=0,0,R66*(IF(lln!$G$46="ja",lln!$H$46,lln!$H$47)))))</f>
      </c>
      <c r="T66" s="22">
        <f t="shared" si="4"/>
      </c>
      <c r="U66" s="30"/>
      <c r="V66" s="196"/>
      <c r="W66" s="30"/>
      <c r="X66" s="6"/>
    </row>
    <row r="67" spans="2:24" ht="12.75" customHeight="1" hidden="1" outlineLevel="1">
      <c r="B67" s="3"/>
      <c r="C67" s="30"/>
      <c r="D67" s="17"/>
      <c r="E67" s="17"/>
      <c r="F67" s="331"/>
      <c r="G67" s="331"/>
      <c r="H67" s="30"/>
      <c r="I67" s="332">
        <f t="shared" si="5"/>
        <v>39295</v>
      </c>
      <c r="J67" s="332">
        <f t="shared" si="6"/>
        <v>39660</v>
      </c>
      <c r="K67" s="18">
        <f t="shared" si="2"/>
        <v>366</v>
      </c>
      <c r="L67" s="30"/>
      <c r="M67" s="17"/>
      <c r="N67" s="330"/>
      <c r="O67" s="30"/>
      <c r="P67" s="245">
        <f>N67*K67/$K$9</f>
        <v>0</v>
      </c>
      <c r="Q67" s="30"/>
      <c r="R67" s="334">
        <f>IF(P67=0,"",(VLOOKUP(M67,tab!$M$22:$N$63,2,FALSE))*P67)</f>
      </c>
      <c r="S67" s="100">
        <f>IF(P67=0,"",(IF(R67=0,0,R67*(IF(lln!$G$46="ja",lln!$H$46,lln!$H$47)))))</f>
      </c>
      <c r="T67" s="22">
        <f t="shared" si="4"/>
      </c>
      <c r="U67" s="30"/>
      <c r="V67" s="196"/>
      <c r="W67" s="30"/>
      <c r="X67" s="6"/>
    </row>
    <row r="68" spans="2:24" ht="12.75" customHeight="1" hidden="1" outlineLevel="1">
      <c r="B68" s="3"/>
      <c r="C68" s="30"/>
      <c r="D68" s="17"/>
      <c r="E68" s="17"/>
      <c r="F68" s="331"/>
      <c r="G68" s="331"/>
      <c r="H68" s="30"/>
      <c r="I68" s="332">
        <f t="shared" si="5"/>
        <v>39295</v>
      </c>
      <c r="J68" s="332">
        <f t="shared" si="6"/>
        <v>39660</v>
      </c>
      <c r="K68" s="18">
        <f t="shared" si="2"/>
        <v>366</v>
      </c>
      <c r="L68" s="30"/>
      <c r="M68" s="17"/>
      <c r="N68" s="330"/>
      <c r="O68" s="30"/>
      <c r="P68" s="245">
        <f>N68*K68/$K$9</f>
        <v>0</v>
      </c>
      <c r="Q68" s="30"/>
      <c r="R68" s="334">
        <f>IF(P68=0,"",(VLOOKUP(M68,tab!$M$22:$N$63,2,FALSE))*P68)</f>
      </c>
      <c r="S68" s="100">
        <f>IF(P68=0,"",(IF(R68=0,0,R68*(IF(lln!$G$46="ja",lln!$H$46,lln!$H$47)))))</f>
      </c>
      <c r="T68" s="22">
        <f t="shared" si="4"/>
      </c>
      <c r="U68" s="30"/>
      <c r="V68" s="196"/>
      <c r="W68" s="30"/>
      <c r="X68" s="6"/>
    </row>
    <row r="69" spans="2:24" ht="12.75" customHeight="1" hidden="1" outlineLevel="1">
      <c r="B69" s="3"/>
      <c r="C69" s="30"/>
      <c r="D69" s="17"/>
      <c r="E69" s="17"/>
      <c r="F69" s="331"/>
      <c r="G69" s="331"/>
      <c r="H69" s="30"/>
      <c r="I69" s="332">
        <f aca="true" t="shared" si="8" ref="I69:I141">IF(F69=0,$I$9,F69)</f>
        <v>39295</v>
      </c>
      <c r="J69" s="332">
        <f aca="true" t="shared" si="9" ref="J69:J141">IF(G69=0,$J$9,G69)</f>
        <v>39660</v>
      </c>
      <c r="K69" s="18">
        <f t="shared" si="2"/>
        <v>366</v>
      </c>
      <c r="L69" s="30"/>
      <c r="M69" s="17"/>
      <c r="N69" s="330"/>
      <c r="O69" s="30"/>
      <c r="P69" s="245">
        <f aca="true" t="shared" si="10" ref="P69:P141">N69*K69/$K$9</f>
        <v>0</v>
      </c>
      <c r="Q69" s="30"/>
      <c r="R69" s="334">
        <f>IF(P69=0,"",(VLOOKUP(M69,tab!$M$22:$N$63,2,FALSE))*P69)</f>
      </c>
      <c r="S69" s="100">
        <f>IF(P69=0,"",(IF(R69=0,0,R69*(IF(lln!$G$46="ja",lln!$H$46,lln!$H$47)))))</f>
      </c>
      <c r="T69" s="22">
        <f t="shared" si="4"/>
      </c>
      <c r="U69" s="30"/>
      <c r="V69" s="196"/>
      <c r="W69" s="30"/>
      <c r="X69" s="6"/>
    </row>
    <row r="70" spans="2:24" ht="12.75" customHeight="1" hidden="1" outlineLevel="1">
      <c r="B70" s="3"/>
      <c r="C70" s="30"/>
      <c r="D70" s="17"/>
      <c r="E70" s="17"/>
      <c r="F70" s="331"/>
      <c r="G70" s="331"/>
      <c r="H70" s="30"/>
      <c r="I70" s="332">
        <f t="shared" si="8"/>
        <v>39295</v>
      </c>
      <c r="J70" s="332">
        <f t="shared" si="9"/>
        <v>39660</v>
      </c>
      <c r="K70" s="18">
        <f t="shared" si="2"/>
        <v>366</v>
      </c>
      <c r="L70" s="30"/>
      <c r="M70" s="17"/>
      <c r="N70" s="330"/>
      <c r="O70" s="30"/>
      <c r="P70" s="245">
        <f t="shared" si="10"/>
        <v>0</v>
      </c>
      <c r="Q70" s="30"/>
      <c r="R70" s="334">
        <f>IF(P70=0,"",(VLOOKUP(M70,tab!$M$22:$N$63,2,FALSE))*P70)</f>
      </c>
      <c r="S70" s="100">
        <f>IF(P70=0,"",(IF(R70=0,0,R70*(IF(lln!$G$46="ja",lln!$H$46,lln!$H$47)))))</f>
      </c>
      <c r="T70" s="22">
        <f t="shared" si="4"/>
      </c>
      <c r="U70" s="30"/>
      <c r="V70" s="196"/>
      <c r="W70" s="30"/>
      <c r="X70" s="6"/>
    </row>
    <row r="71" spans="2:24" ht="12.75" customHeight="1" hidden="1" outlineLevel="1">
      <c r="B71" s="3"/>
      <c r="C71" s="30"/>
      <c r="D71" s="17"/>
      <c r="E71" s="17"/>
      <c r="F71" s="331"/>
      <c r="G71" s="331"/>
      <c r="H71" s="30"/>
      <c r="I71" s="332">
        <f t="shared" si="8"/>
        <v>39295</v>
      </c>
      <c r="J71" s="332">
        <f t="shared" si="9"/>
        <v>39660</v>
      </c>
      <c r="K71" s="18">
        <f t="shared" si="2"/>
        <v>366</v>
      </c>
      <c r="L71" s="30"/>
      <c r="M71" s="17"/>
      <c r="N71" s="330"/>
      <c r="O71" s="30"/>
      <c r="P71" s="245">
        <f t="shared" si="10"/>
        <v>0</v>
      </c>
      <c r="Q71" s="30"/>
      <c r="R71" s="334">
        <f>IF(P71=0,"",(VLOOKUP(M71,tab!$M$22:$N$63,2,FALSE))*P71)</f>
      </c>
      <c r="S71" s="100">
        <f>IF(P71=0,"",(IF(R71=0,0,R71*(IF(lln!$G$46="ja",lln!$H$46,lln!$H$47)))))</f>
      </c>
      <c r="T71" s="22">
        <f t="shared" si="4"/>
      </c>
      <c r="U71" s="30"/>
      <c r="V71" s="196"/>
      <c r="W71" s="30"/>
      <c r="X71" s="6"/>
    </row>
    <row r="72" spans="2:24" ht="12.75" customHeight="1" hidden="1" outlineLevel="1">
      <c r="B72" s="3"/>
      <c r="C72" s="30"/>
      <c r="D72" s="17"/>
      <c r="E72" s="17"/>
      <c r="F72" s="331"/>
      <c r="G72" s="331"/>
      <c r="H72" s="30"/>
      <c r="I72" s="332">
        <f t="shared" si="8"/>
        <v>39295</v>
      </c>
      <c r="J72" s="332">
        <f t="shared" si="9"/>
        <v>39660</v>
      </c>
      <c r="K72" s="18">
        <f t="shared" si="2"/>
        <v>366</v>
      </c>
      <c r="L72" s="30"/>
      <c r="M72" s="17"/>
      <c r="N72" s="330"/>
      <c r="O72" s="30"/>
      <c r="P72" s="245">
        <f t="shared" si="10"/>
        <v>0</v>
      </c>
      <c r="Q72" s="30"/>
      <c r="R72" s="334">
        <f>IF(P72=0,"",(VLOOKUP(M72,tab!$M$22:$N$63,2,FALSE))*P72)</f>
      </c>
      <c r="S72" s="100">
        <f>IF(P72=0,"",(IF(R72=0,0,R72*(IF(lln!$G$46="ja",lln!$H$46,lln!$H$47)))))</f>
      </c>
      <c r="T72" s="22">
        <f t="shared" si="4"/>
      </c>
      <c r="U72" s="30"/>
      <c r="V72" s="196"/>
      <c r="W72" s="30"/>
      <c r="X72" s="6"/>
    </row>
    <row r="73" spans="2:24" ht="12.75" customHeight="1" hidden="1" outlineLevel="1" thickBot="1">
      <c r="B73" s="12"/>
      <c r="C73" s="396"/>
      <c r="D73" s="397"/>
      <c r="E73" s="397"/>
      <c r="F73" s="398"/>
      <c r="G73" s="398"/>
      <c r="H73" s="396"/>
      <c r="I73" s="399">
        <f t="shared" si="8"/>
        <v>39295</v>
      </c>
      <c r="J73" s="399">
        <f t="shared" si="9"/>
        <v>39660</v>
      </c>
      <c r="K73" s="400">
        <f t="shared" si="2"/>
        <v>366</v>
      </c>
      <c r="L73" s="396"/>
      <c r="M73" s="397"/>
      <c r="N73" s="401"/>
      <c r="O73" s="396"/>
      <c r="P73" s="402">
        <f t="shared" si="10"/>
        <v>0</v>
      </c>
      <c r="Q73" s="396"/>
      <c r="R73" s="499">
        <f>IF(P73=0,"",(VLOOKUP(M73,tab!$M$22:$N$63,2,FALSE))*P73)</f>
      </c>
      <c r="S73" s="403">
        <f>IF(P73=0,"",(IF(R73=0,0,R73*(IF(lln!$G$46="ja",lln!$H$46,lln!$H$47)))))</f>
      </c>
      <c r="T73" s="404">
        <f t="shared" si="4"/>
      </c>
      <c r="U73" s="396"/>
      <c r="V73" s="405"/>
      <c r="W73" s="396"/>
      <c r="X73" s="14"/>
    </row>
    <row r="74" spans="2:24" ht="12.75" customHeight="1" hidden="1" outlineLevel="1">
      <c r="B74" s="15"/>
      <c r="C74" s="387"/>
      <c r="D74" s="388"/>
      <c r="E74" s="388"/>
      <c r="F74" s="389"/>
      <c r="G74" s="389"/>
      <c r="H74" s="387"/>
      <c r="I74" s="390">
        <f t="shared" si="8"/>
        <v>39295</v>
      </c>
      <c r="J74" s="390">
        <f t="shared" si="9"/>
        <v>39660</v>
      </c>
      <c r="K74" s="18">
        <f t="shared" si="2"/>
        <v>366</v>
      </c>
      <c r="L74" s="30"/>
      <c r="M74" s="17"/>
      <c r="N74" s="330"/>
      <c r="O74" s="30"/>
      <c r="P74" s="245">
        <f t="shared" si="10"/>
        <v>0</v>
      </c>
      <c r="Q74" s="30"/>
      <c r="R74" s="334">
        <f>IF(P74=0,"",(VLOOKUP(M74,tab!$M$22:$N$63,2,FALSE))*P74)</f>
      </c>
      <c r="S74" s="393">
        <f>IF(P74=0,"",(IF(R74=0,0,R74*(IF(lln!$G$46="ja",lln!$H$46,lln!$H$47)))))</f>
      </c>
      <c r="T74" s="394">
        <f t="shared" si="4"/>
      </c>
      <c r="U74" s="387"/>
      <c r="V74" s="395"/>
      <c r="W74" s="387"/>
      <c r="X74" s="2"/>
    </row>
    <row r="75" spans="2:24" ht="12.75" customHeight="1" hidden="1" outlineLevel="1">
      <c r="B75" s="3"/>
      <c r="C75" s="30"/>
      <c r="D75" s="17"/>
      <c r="E75" s="17"/>
      <c r="F75" s="331"/>
      <c r="G75" s="331"/>
      <c r="H75" s="30"/>
      <c r="I75" s="332">
        <f t="shared" si="8"/>
        <v>39295</v>
      </c>
      <c r="J75" s="332">
        <f t="shared" si="9"/>
        <v>39660</v>
      </c>
      <c r="K75" s="18">
        <f t="shared" si="2"/>
        <v>366</v>
      </c>
      <c r="L75" s="30"/>
      <c r="M75" s="17"/>
      <c r="N75" s="330"/>
      <c r="O75" s="30"/>
      <c r="P75" s="245">
        <f t="shared" si="10"/>
        <v>0</v>
      </c>
      <c r="Q75" s="30"/>
      <c r="R75" s="334">
        <f>IF(P75=0,"",(VLOOKUP(M75,tab!$M$22:$N$63,2,FALSE))*P75)</f>
      </c>
      <c r="S75" s="100">
        <f>IF(P75=0,"",(IF(R75=0,0,R75*(IF(lln!$G$46="ja",lln!$H$46,lln!$H$47)))))</f>
      </c>
      <c r="T75" s="22">
        <f t="shared" si="4"/>
      </c>
      <c r="U75" s="30"/>
      <c r="V75" s="196"/>
      <c r="W75" s="30"/>
      <c r="X75" s="6"/>
    </row>
    <row r="76" spans="2:24" ht="12.75" customHeight="1" hidden="1" outlineLevel="1">
      <c r="B76" s="3"/>
      <c r="C76" s="30"/>
      <c r="D76" s="17"/>
      <c r="E76" s="17"/>
      <c r="F76" s="331"/>
      <c r="G76" s="331"/>
      <c r="H76" s="30"/>
      <c r="I76" s="332">
        <f t="shared" si="8"/>
        <v>39295</v>
      </c>
      <c r="J76" s="332">
        <f t="shared" si="9"/>
        <v>39660</v>
      </c>
      <c r="K76" s="18">
        <f t="shared" si="2"/>
        <v>366</v>
      </c>
      <c r="L76" s="30"/>
      <c r="M76" s="17"/>
      <c r="N76" s="330"/>
      <c r="O76" s="30"/>
      <c r="P76" s="245">
        <f t="shared" si="10"/>
        <v>0</v>
      </c>
      <c r="Q76" s="30"/>
      <c r="R76" s="334">
        <f>IF(P76=0,"",(VLOOKUP(M76,tab!$M$22:$N$63,2,FALSE))*P76)</f>
      </c>
      <c r="S76" s="100">
        <f>IF(P76=0,"",(IF(R76=0,0,R76*(IF(lln!$G$46="ja",lln!$H$46,lln!$H$47)))))</f>
      </c>
      <c r="T76" s="22">
        <f t="shared" si="4"/>
      </c>
      <c r="U76" s="30"/>
      <c r="V76" s="196"/>
      <c r="W76" s="30"/>
      <c r="X76" s="6"/>
    </row>
    <row r="77" spans="2:24" ht="12.75" customHeight="1" hidden="1" outlineLevel="1">
      <c r="B77" s="3"/>
      <c r="C77" s="30"/>
      <c r="D77" s="17"/>
      <c r="E77" s="17"/>
      <c r="F77" s="331"/>
      <c r="G77" s="331"/>
      <c r="H77" s="30"/>
      <c r="I77" s="332">
        <f t="shared" si="8"/>
        <v>39295</v>
      </c>
      <c r="J77" s="332">
        <f t="shared" si="9"/>
        <v>39660</v>
      </c>
      <c r="K77" s="18">
        <f aca="true" t="shared" si="11" ref="K77:K140">J77-I77+1</f>
        <v>366</v>
      </c>
      <c r="L77" s="30"/>
      <c r="M77" s="17"/>
      <c r="N77" s="330"/>
      <c r="O77" s="30"/>
      <c r="P77" s="245">
        <f t="shared" si="10"/>
        <v>0</v>
      </c>
      <c r="Q77" s="30"/>
      <c r="R77" s="334">
        <f>IF(P77=0,"",(VLOOKUP(M77,tab!$M$22:$N$63,2,FALSE))*P77)</f>
      </c>
      <c r="S77" s="100">
        <f>IF(P77=0,"",(IF(R77=0,0,R77*(IF(lln!$G$46="ja",lln!$H$46,lln!$H$47)))))</f>
      </c>
      <c r="T77" s="22">
        <f t="shared" si="4"/>
      </c>
      <c r="U77" s="30"/>
      <c r="V77" s="196"/>
      <c r="W77" s="30"/>
      <c r="X77" s="6"/>
    </row>
    <row r="78" spans="2:24" ht="12.75" customHeight="1" hidden="1" outlineLevel="1">
      <c r="B78" s="3"/>
      <c r="C78" s="30"/>
      <c r="D78" s="17"/>
      <c r="E78" s="17"/>
      <c r="F78" s="331"/>
      <c r="G78" s="331"/>
      <c r="H78" s="30"/>
      <c r="I78" s="332">
        <f t="shared" si="8"/>
        <v>39295</v>
      </c>
      <c r="J78" s="332">
        <f t="shared" si="9"/>
        <v>39660</v>
      </c>
      <c r="K78" s="18">
        <f t="shared" si="11"/>
        <v>366</v>
      </c>
      <c r="L78" s="30"/>
      <c r="M78" s="17"/>
      <c r="N78" s="330"/>
      <c r="O78" s="30"/>
      <c r="P78" s="245">
        <f t="shared" si="10"/>
        <v>0</v>
      </c>
      <c r="Q78" s="30"/>
      <c r="R78" s="334">
        <f>IF(P78=0,"",(VLOOKUP(M78,tab!$M$22:$N$63,2,FALSE))*P78)</f>
      </c>
      <c r="S78" s="100">
        <f>IF(P78=0,"",(IF(R78=0,0,R78*(IF(lln!$G$46="ja",lln!$H$46,lln!$H$47)))))</f>
      </c>
      <c r="T78" s="22">
        <f aca="true" t="shared" si="12" ref="T78:T136">IF(S78&gt;=0,"",IF(S78&gt;0,"",((IF(R78&gt;0,"",(S78*-1)))))*$T$9)</f>
      </c>
      <c r="U78" s="30"/>
      <c r="V78" s="196"/>
      <c r="W78" s="30"/>
      <c r="X78" s="6"/>
    </row>
    <row r="79" spans="2:24" ht="12.75" customHeight="1" hidden="1" outlineLevel="1">
      <c r="B79" s="3"/>
      <c r="C79" s="30"/>
      <c r="D79" s="17"/>
      <c r="E79" s="17"/>
      <c r="F79" s="331"/>
      <c r="G79" s="331"/>
      <c r="H79" s="30"/>
      <c r="I79" s="332">
        <f t="shared" si="8"/>
        <v>39295</v>
      </c>
      <c r="J79" s="332">
        <f t="shared" si="9"/>
        <v>39660</v>
      </c>
      <c r="K79" s="18">
        <f t="shared" si="11"/>
        <v>366</v>
      </c>
      <c r="L79" s="30"/>
      <c r="M79" s="17"/>
      <c r="N79" s="330"/>
      <c r="O79" s="30"/>
      <c r="P79" s="245">
        <f t="shared" si="10"/>
        <v>0</v>
      </c>
      <c r="Q79" s="30"/>
      <c r="R79" s="334">
        <f>IF(P79=0,"",(VLOOKUP(M79,tab!$M$22:$N$63,2,FALSE))*P79)</f>
      </c>
      <c r="S79" s="100">
        <f>IF(P79=0,"",(IF(R79=0,0,R79*(IF(lln!$G$46="ja",lln!$H$46,lln!$H$47)))))</f>
      </c>
      <c r="T79" s="22">
        <f t="shared" si="12"/>
      </c>
      <c r="U79" s="30"/>
      <c r="V79" s="196"/>
      <c r="W79" s="30"/>
      <c r="X79" s="6"/>
    </row>
    <row r="80" spans="2:24" ht="12.75" customHeight="1" hidden="1" outlineLevel="1">
      <c r="B80" s="3"/>
      <c r="C80" s="30"/>
      <c r="D80" s="17"/>
      <c r="E80" s="17"/>
      <c r="F80" s="331"/>
      <c r="G80" s="331"/>
      <c r="H80" s="30"/>
      <c r="I80" s="332">
        <f t="shared" si="8"/>
        <v>39295</v>
      </c>
      <c r="J80" s="332">
        <f t="shared" si="9"/>
        <v>39660</v>
      </c>
      <c r="K80" s="18">
        <f t="shared" si="11"/>
        <v>366</v>
      </c>
      <c r="L80" s="30"/>
      <c r="M80" s="17"/>
      <c r="N80" s="330"/>
      <c r="O80" s="30"/>
      <c r="P80" s="245">
        <f t="shared" si="10"/>
        <v>0</v>
      </c>
      <c r="Q80" s="30"/>
      <c r="R80" s="334">
        <f>IF(P80=0,"",(VLOOKUP(M80,tab!$M$22:$N$63,2,FALSE))*P80)</f>
      </c>
      <c r="S80" s="100">
        <f>IF(P80=0,"",(IF(R80=0,0,R80*(IF(lln!$G$46="ja",lln!$H$46,lln!$H$47)))))</f>
      </c>
      <c r="T80" s="22">
        <f t="shared" si="12"/>
      </c>
      <c r="U80" s="30"/>
      <c r="V80" s="196"/>
      <c r="W80" s="30"/>
      <c r="X80" s="6"/>
    </row>
    <row r="81" spans="2:24" ht="12.75" customHeight="1" hidden="1" outlineLevel="1">
      <c r="B81" s="3"/>
      <c r="C81" s="30"/>
      <c r="D81" s="17"/>
      <c r="E81" s="17"/>
      <c r="F81" s="331"/>
      <c r="G81" s="331"/>
      <c r="H81" s="30"/>
      <c r="I81" s="332">
        <f t="shared" si="8"/>
        <v>39295</v>
      </c>
      <c r="J81" s="332">
        <f t="shared" si="9"/>
        <v>39660</v>
      </c>
      <c r="K81" s="18">
        <f t="shared" si="11"/>
        <v>366</v>
      </c>
      <c r="L81" s="30"/>
      <c r="M81" s="17"/>
      <c r="N81" s="330"/>
      <c r="O81" s="30"/>
      <c r="P81" s="245">
        <f t="shared" si="10"/>
        <v>0</v>
      </c>
      <c r="Q81" s="30"/>
      <c r="R81" s="334">
        <f>IF(P81=0,"",(VLOOKUP(M81,tab!$M$22:$N$63,2,FALSE))*P81)</f>
      </c>
      <c r="S81" s="100">
        <f>IF(P81=0,"",(IF(R81=0,0,R81*(IF(lln!$G$46="ja",lln!$H$46,lln!$H$47)))))</f>
      </c>
      <c r="T81" s="22">
        <f t="shared" si="12"/>
      </c>
      <c r="U81" s="30"/>
      <c r="V81" s="196"/>
      <c r="W81" s="30"/>
      <c r="X81" s="6"/>
    </row>
    <row r="82" spans="2:24" ht="12.75" customHeight="1" hidden="1" outlineLevel="1">
      <c r="B82" s="3"/>
      <c r="C82" s="30"/>
      <c r="D82" s="17"/>
      <c r="E82" s="17"/>
      <c r="F82" s="331"/>
      <c r="G82" s="331"/>
      <c r="H82" s="30"/>
      <c r="I82" s="332">
        <f t="shared" si="8"/>
        <v>39295</v>
      </c>
      <c r="J82" s="332">
        <f t="shared" si="9"/>
        <v>39660</v>
      </c>
      <c r="K82" s="18">
        <f t="shared" si="11"/>
        <v>366</v>
      </c>
      <c r="L82" s="30"/>
      <c r="M82" s="17"/>
      <c r="N82" s="330"/>
      <c r="O82" s="30"/>
      <c r="P82" s="245">
        <f t="shared" si="10"/>
        <v>0</v>
      </c>
      <c r="Q82" s="30"/>
      <c r="R82" s="334">
        <f>IF(P82=0,"",(VLOOKUP(M82,tab!$M$22:$N$63,2,FALSE))*P82)</f>
      </c>
      <c r="S82" s="100">
        <f>IF(P82=0,"",(IF(R82=0,0,R82*(IF(lln!$G$46="ja",lln!$H$46,lln!$H$47)))))</f>
      </c>
      <c r="T82" s="22">
        <f t="shared" si="12"/>
      </c>
      <c r="U82" s="30"/>
      <c r="V82" s="196"/>
      <c r="W82" s="30"/>
      <c r="X82" s="6"/>
    </row>
    <row r="83" spans="2:24" ht="12.75" customHeight="1" hidden="1" outlineLevel="1">
      <c r="B83" s="3"/>
      <c r="C83" s="30"/>
      <c r="D83" s="17"/>
      <c r="E83" s="17"/>
      <c r="F83" s="331"/>
      <c r="G83" s="331"/>
      <c r="H83" s="30"/>
      <c r="I83" s="332">
        <f t="shared" si="8"/>
        <v>39295</v>
      </c>
      <c r="J83" s="332">
        <f t="shared" si="9"/>
        <v>39660</v>
      </c>
      <c r="K83" s="18">
        <f t="shared" si="11"/>
        <v>366</v>
      </c>
      <c r="L83" s="30"/>
      <c r="M83" s="17"/>
      <c r="N83" s="330"/>
      <c r="O83" s="30"/>
      <c r="P83" s="245">
        <f t="shared" si="10"/>
        <v>0</v>
      </c>
      <c r="Q83" s="30"/>
      <c r="R83" s="334">
        <f>IF(P83=0,"",(VLOOKUP(M83,tab!$M$22:$N$63,2,FALSE))*P83)</f>
      </c>
      <c r="S83" s="100">
        <f>IF(P83=0,"",(IF(R83=0,0,R83*(IF(lln!$G$46="ja",lln!$H$46,lln!$H$47)))))</f>
      </c>
      <c r="T83" s="22">
        <f t="shared" si="12"/>
      </c>
      <c r="U83" s="30"/>
      <c r="V83" s="196"/>
      <c r="W83" s="30"/>
      <c r="X83" s="6"/>
    </row>
    <row r="84" spans="2:24" ht="12.75" customHeight="1" hidden="1" outlineLevel="1">
      <c r="B84" s="3"/>
      <c r="C84" s="30"/>
      <c r="D84" s="17"/>
      <c r="E84" s="17"/>
      <c r="F84" s="331"/>
      <c r="G84" s="331"/>
      <c r="H84" s="30"/>
      <c r="I84" s="332">
        <f t="shared" si="8"/>
        <v>39295</v>
      </c>
      <c r="J84" s="332">
        <f t="shared" si="9"/>
        <v>39660</v>
      </c>
      <c r="K84" s="18">
        <f t="shared" si="11"/>
        <v>366</v>
      </c>
      <c r="L84" s="30"/>
      <c r="M84" s="17"/>
      <c r="N84" s="330"/>
      <c r="O84" s="30"/>
      <c r="P84" s="245">
        <f t="shared" si="10"/>
        <v>0</v>
      </c>
      <c r="Q84" s="30"/>
      <c r="R84" s="334">
        <f>IF(P84=0,"",(VLOOKUP(M84,tab!$M$22:$N$63,2,FALSE))*P84)</f>
      </c>
      <c r="S84" s="100">
        <f>IF(P84=0,"",(IF(R84=0,0,R84*(IF(lln!$G$46="ja",lln!$H$46,lln!$H$47)))))</f>
      </c>
      <c r="T84" s="22">
        <f t="shared" si="12"/>
      </c>
      <c r="U84" s="30"/>
      <c r="V84" s="196"/>
      <c r="W84" s="30"/>
      <c r="X84" s="6"/>
    </row>
    <row r="85" spans="2:24" ht="12.75" customHeight="1" hidden="1" outlineLevel="1">
      <c r="B85" s="3"/>
      <c r="C85" s="30"/>
      <c r="D85" s="17"/>
      <c r="E85" s="17"/>
      <c r="F85" s="331"/>
      <c r="G85" s="331"/>
      <c r="H85" s="30"/>
      <c r="I85" s="332">
        <f t="shared" si="8"/>
        <v>39295</v>
      </c>
      <c r="J85" s="332">
        <f t="shared" si="9"/>
        <v>39660</v>
      </c>
      <c r="K85" s="18">
        <f t="shared" si="11"/>
        <v>366</v>
      </c>
      <c r="L85" s="30"/>
      <c r="M85" s="17"/>
      <c r="N85" s="330"/>
      <c r="O85" s="30"/>
      <c r="P85" s="245">
        <f t="shared" si="10"/>
        <v>0</v>
      </c>
      <c r="Q85" s="30"/>
      <c r="R85" s="334">
        <f>IF(P85=0,"",(VLOOKUP(M85,tab!$M$22:$N$63,2,FALSE))*P85)</f>
      </c>
      <c r="S85" s="100">
        <f>IF(P85=0,"",(IF(R85=0,0,R85*(IF(lln!$G$46="ja",lln!$H$46,lln!$H$47)))))</f>
      </c>
      <c r="T85" s="22">
        <f t="shared" si="12"/>
      </c>
      <c r="U85" s="30"/>
      <c r="V85" s="196"/>
      <c r="W85" s="30"/>
      <c r="X85" s="6"/>
    </row>
    <row r="86" spans="2:24" ht="12.75" customHeight="1" hidden="1" outlineLevel="1">
      <c r="B86" s="3"/>
      <c r="C86" s="30"/>
      <c r="D86" s="17"/>
      <c r="E86" s="17"/>
      <c r="F86" s="331"/>
      <c r="G86" s="331"/>
      <c r="H86" s="30"/>
      <c r="I86" s="332">
        <f t="shared" si="8"/>
        <v>39295</v>
      </c>
      <c r="J86" s="332">
        <f t="shared" si="9"/>
        <v>39660</v>
      </c>
      <c r="K86" s="18">
        <f t="shared" si="11"/>
        <v>366</v>
      </c>
      <c r="L86" s="30"/>
      <c r="M86" s="17"/>
      <c r="N86" s="330"/>
      <c r="O86" s="30"/>
      <c r="P86" s="245">
        <f t="shared" si="10"/>
        <v>0</v>
      </c>
      <c r="Q86" s="30"/>
      <c r="R86" s="334">
        <f>IF(P86=0,"",(VLOOKUP(M86,tab!$M$22:$N$63,2,FALSE))*P86)</f>
      </c>
      <c r="S86" s="100">
        <f>IF(P86=0,"",(IF(R86=0,0,R86*(IF(lln!$G$46="ja",lln!$H$46,lln!$H$47)))))</f>
      </c>
      <c r="T86" s="22">
        <f t="shared" si="12"/>
      </c>
      <c r="U86" s="30"/>
      <c r="V86" s="196"/>
      <c r="W86" s="30"/>
      <c r="X86" s="6"/>
    </row>
    <row r="87" spans="2:24" ht="12.75" customHeight="1" hidden="1" outlineLevel="1">
      <c r="B87" s="3"/>
      <c r="C87" s="30"/>
      <c r="D87" s="17"/>
      <c r="E87" s="17"/>
      <c r="F87" s="331"/>
      <c r="G87" s="331"/>
      <c r="H87" s="30"/>
      <c r="I87" s="332">
        <f t="shared" si="8"/>
        <v>39295</v>
      </c>
      <c r="J87" s="332">
        <f t="shared" si="9"/>
        <v>39660</v>
      </c>
      <c r="K87" s="18">
        <f t="shared" si="11"/>
        <v>366</v>
      </c>
      <c r="L87" s="30"/>
      <c r="M87" s="17"/>
      <c r="N87" s="330"/>
      <c r="O87" s="30"/>
      <c r="P87" s="245">
        <f t="shared" si="10"/>
        <v>0</v>
      </c>
      <c r="Q87" s="30"/>
      <c r="R87" s="334">
        <f>IF(P87=0,"",(VLOOKUP(M87,tab!$M$22:$N$63,2,FALSE))*P87)</f>
      </c>
      <c r="S87" s="100">
        <f>IF(P87=0,"",(IF(R87=0,0,R87*(IF(lln!$G$46="ja",lln!$H$46,lln!$H$47)))))</f>
      </c>
      <c r="T87" s="22">
        <f t="shared" si="12"/>
      </c>
      <c r="U87" s="30"/>
      <c r="V87" s="196"/>
      <c r="W87" s="30"/>
      <c r="X87" s="6"/>
    </row>
    <row r="88" spans="2:24" ht="12.75" customHeight="1" hidden="1" outlineLevel="1">
      <c r="B88" s="3"/>
      <c r="C88" s="30"/>
      <c r="D88" s="17"/>
      <c r="E88" s="17"/>
      <c r="F88" s="331"/>
      <c r="G88" s="331"/>
      <c r="H88" s="30"/>
      <c r="I88" s="332">
        <f t="shared" si="8"/>
        <v>39295</v>
      </c>
      <c r="J88" s="332">
        <f t="shared" si="9"/>
        <v>39660</v>
      </c>
      <c r="K88" s="18">
        <f t="shared" si="11"/>
        <v>366</v>
      </c>
      <c r="L88" s="30"/>
      <c r="M88" s="17"/>
      <c r="N88" s="330"/>
      <c r="O88" s="30"/>
      <c r="P88" s="245">
        <f t="shared" si="10"/>
        <v>0</v>
      </c>
      <c r="Q88" s="30"/>
      <c r="R88" s="334">
        <f>IF(P88=0,"",(VLOOKUP(M88,tab!$M$22:$N$63,2,FALSE))*P88)</f>
      </c>
      <c r="S88" s="100">
        <f>IF(P88=0,"",(IF(R88=0,0,R88*(IF(lln!$G$46="ja",lln!$H$46,lln!$H$47)))))</f>
      </c>
      <c r="T88" s="22">
        <f t="shared" si="12"/>
      </c>
      <c r="U88" s="30"/>
      <c r="V88" s="196"/>
      <c r="W88" s="30"/>
      <c r="X88" s="6"/>
    </row>
    <row r="89" spans="2:24" ht="12.75" customHeight="1" hidden="1" outlineLevel="1">
      <c r="B89" s="3"/>
      <c r="C89" s="30"/>
      <c r="D89" s="17"/>
      <c r="E89" s="17"/>
      <c r="F89" s="331"/>
      <c r="G89" s="331"/>
      <c r="H89" s="30"/>
      <c r="I89" s="332">
        <f t="shared" si="8"/>
        <v>39295</v>
      </c>
      <c r="J89" s="332">
        <f t="shared" si="9"/>
        <v>39660</v>
      </c>
      <c r="K89" s="18">
        <f t="shared" si="11"/>
        <v>366</v>
      </c>
      <c r="L89" s="30"/>
      <c r="M89" s="17"/>
      <c r="N89" s="330"/>
      <c r="O89" s="30"/>
      <c r="P89" s="245">
        <f t="shared" si="10"/>
        <v>0</v>
      </c>
      <c r="Q89" s="30"/>
      <c r="R89" s="334">
        <f>IF(P89=0,"",(VLOOKUP(M89,tab!$M$22:$N$63,2,FALSE))*P89)</f>
      </c>
      <c r="S89" s="100">
        <f>IF(P89=0,"",(IF(R89=0,0,R89*(IF(lln!$G$46="ja",lln!$H$46,lln!$H$47)))))</f>
      </c>
      <c r="T89" s="22">
        <f t="shared" si="12"/>
      </c>
      <c r="U89" s="30"/>
      <c r="V89" s="196"/>
      <c r="W89" s="30"/>
      <c r="X89" s="6"/>
    </row>
    <row r="90" spans="2:24" ht="12.75" customHeight="1" hidden="1" outlineLevel="1">
      <c r="B90" s="3"/>
      <c r="C90" s="30"/>
      <c r="D90" s="17"/>
      <c r="E90" s="17"/>
      <c r="F90" s="331"/>
      <c r="G90" s="331"/>
      <c r="H90" s="30"/>
      <c r="I90" s="332">
        <f t="shared" si="8"/>
        <v>39295</v>
      </c>
      <c r="J90" s="332">
        <f t="shared" si="9"/>
        <v>39660</v>
      </c>
      <c r="K90" s="18">
        <f t="shared" si="11"/>
        <v>366</v>
      </c>
      <c r="L90" s="30"/>
      <c r="M90" s="17"/>
      <c r="N90" s="330"/>
      <c r="O90" s="30"/>
      <c r="P90" s="245">
        <f t="shared" si="10"/>
        <v>0</v>
      </c>
      <c r="Q90" s="30"/>
      <c r="R90" s="334">
        <f>IF(P90=0,"",(VLOOKUP(M90,tab!$M$22:$N$63,2,FALSE))*P90)</f>
      </c>
      <c r="S90" s="100">
        <f>IF(P90=0,"",(IF(R90=0,0,R90*(IF(lln!$G$46="ja",lln!$H$46,lln!$H$47)))))</f>
      </c>
      <c r="T90" s="22">
        <f t="shared" si="12"/>
      </c>
      <c r="U90" s="30"/>
      <c r="V90" s="196"/>
      <c r="W90" s="30"/>
      <c r="X90" s="6"/>
    </row>
    <row r="91" spans="2:24" ht="12.75" customHeight="1" hidden="1" outlineLevel="1">
      <c r="B91" s="3"/>
      <c r="C91" s="30"/>
      <c r="D91" s="17"/>
      <c r="E91" s="17"/>
      <c r="F91" s="331"/>
      <c r="G91" s="331"/>
      <c r="H91" s="30"/>
      <c r="I91" s="332">
        <f t="shared" si="8"/>
        <v>39295</v>
      </c>
      <c r="J91" s="332">
        <f t="shared" si="9"/>
        <v>39660</v>
      </c>
      <c r="K91" s="18">
        <f t="shared" si="11"/>
        <v>366</v>
      </c>
      <c r="L91" s="30"/>
      <c r="M91" s="17"/>
      <c r="N91" s="330"/>
      <c r="O91" s="30"/>
      <c r="P91" s="245">
        <f t="shared" si="10"/>
        <v>0</v>
      </c>
      <c r="Q91" s="30"/>
      <c r="R91" s="334">
        <f>IF(P91=0,"",(VLOOKUP(M91,tab!$M$22:$N$63,2,FALSE))*P91)</f>
      </c>
      <c r="S91" s="100">
        <f>IF(P91=0,"",(IF(R91=0,0,R91*(IF(lln!$G$46="ja",lln!$H$46,lln!$H$47)))))</f>
      </c>
      <c r="T91" s="22">
        <f t="shared" si="12"/>
      </c>
      <c r="U91" s="30"/>
      <c r="V91" s="196"/>
      <c r="W91" s="30"/>
      <c r="X91" s="6"/>
    </row>
    <row r="92" spans="2:24" ht="12.75" customHeight="1" hidden="1" outlineLevel="1">
      <c r="B92" s="3"/>
      <c r="C92" s="30"/>
      <c r="D92" s="17"/>
      <c r="E92" s="17"/>
      <c r="F92" s="331"/>
      <c r="G92" s="331"/>
      <c r="H92" s="30"/>
      <c r="I92" s="332">
        <f t="shared" si="8"/>
        <v>39295</v>
      </c>
      <c r="J92" s="332">
        <f t="shared" si="9"/>
        <v>39660</v>
      </c>
      <c r="K92" s="18">
        <f t="shared" si="11"/>
        <v>366</v>
      </c>
      <c r="L92" s="30"/>
      <c r="M92" s="17"/>
      <c r="N92" s="330"/>
      <c r="O92" s="30"/>
      <c r="P92" s="245">
        <f t="shared" si="10"/>
        <v>0</v>
      </c>
      <c r="Q92" s="30"/>
      <c r="R92" s="334">
        <f>IF(P92=0,"",(VLOOKUP(M92,tab!$M$22:$N$63,2,FALSE))*P92)</f>
      </c>
      <c r="S92" s="100">
        <f>IF(P92=0,"",(IF(R92=0,0,R92*(IF(lln!$G$46="ja",lln!$H$46,lln!$H$47)))))</f>
      </c>
      <c r="T92" s="22">
        <f t="shared" si="12"/>
      </c>
      <c r="U92" s="30"/>
      <c r="V92" s="196"/>
      <c r="W92" s="30"/>
      <c r="X92" s="6"/>
    </row>
    <row r="93" spans="2:24" ht="12.75" customHeight="1" hidden="1" outlineLevel="1">
      <c r="B93" s="3"/>
      <c r="C93" s="30"/>
      <c r="D93" s="17"/>
      <c r="E93" s="17"/>
      <c r="F93" s="331"/>
      <c r="G93" s="331"/>
      <c r="H93" s="30"/>
      <c r="I93" s="332">
        <f t="shared" si="8"/>
        <v>39295</v>
      </c>
      <c r="J93" s="332">
        <f t="shared" si="9"/>
        <v>39660</v>
      </c>
      <c r="K93" s="18">
        <f t="shared" si="11"/>
        <v>366</v>
      </c>
      <c r="L93" s="30"/>
      <c r="M93" s="17"/>
      <c r="N93" s="330"/>
      <c r="O93" s="30"/>
      <c r="P93" s="245">
        <f t="shared" si="10"/>
        <v>0</v>
      </c>
      <c r="Q93" s="30"/>
      <c r="R93" s="334">
        <f>IF(P93=0,"",(VLOOKUP(M93,tab!$M$22:$N$63,2,FALSE))*P93)</f>
      </c>
      <c r="S93" s="100">
        <f>IF(P93=0,"",(IF(R93=0,0,R93*(IF(lln!$G$46="ja",lln!$H$46,lln!$H$47)))))</f>
      </c>
      <c r="T93" s="22">
        <f t="shared" si="12"/>
      </c>
      <c r="U93" s="30"/>
      <c r="V93" s="196"/>
      <c r="W93" s="30"/>
      <c r="X93" s="6"/>
    </row>
    <row r="94" spans="2:24" ht="12.75" customHeight="1" hidden="1" outlineLevel="1">
      <c r="B94" s="3"/>
      <c r="C94" s="30"/>
      <c r="D94" s="17"/>
      <c r="E94" s="17"/>
      <c r="F94" s="331"/>
      <c r="G94" s="331"/>
      <c r="H94" s="30"/>
      <c r="I94" s="332">
        <f t="shared" si="8"/>
        <v>39295</v>
      </c>
      <c r="J94" s="332">
        <f t="shared" si="9"/>
        <v>39660</v>
      </c>
      <c r="K94" s="18">
        <f t="shared" si="11"/>
        <v>366</v>
      </c>
      <c r="L94" s="30"/>
      <c r="M94" s="17"/>
      <c r="N94" s="330"/>
      <c r="O94" s="30"/>
      <c r="P94" s="245">
        <f t="shared" si="10"/>
        <v>0</v>
      </c>
      <c r="Q94" s="30"/>
      <c r="R94" s="334">
        <f>IF(P94=0,"",(VLOOKUP(M94,tab!$M$22:$N$63,2,FALSE))*P94)</f>
      </c>
      <c r="S94" s="100">
        <f>IF(P94=0,"",(IF(R94=0,0,R94*(IF(lln!$G$46="ja",lln!$H$46,lln!$H$47)))))</f>
      </c>
      <c r="T94" s="22">
        <f t="shared" si="12"/>
      </c>
      <c r="U94" s="30"/>
      <c r="V94" s="196"/>
      <c r="W94" s="30"/>
      <c r="X94" s="6"/>
    </row>
    <row r="95" spans="2:24" ht="12.75" customHeight="1" hidden="1" outlineLevel="1">
      <c r="B95" s="3"/>
      <c r="C95" s="30"/>
      <c r="D95" s="17"/>
      <c r="E95" s="17"/>
      <c r="F95" s="331"/>
      <c r="G95" s="331"/>
      <c r="H95" s="30"/>
      <c r="I95" s="332">
        <f t="shared" si="8"/>
        <v>39295</v>
      </c>
      <c r="J95" s="332">
        <f t="shared" si="9"/>
        <v>39660</v>
      </c>
      <c r="K95" s="18">
        <f t="shared" si="11"/>
        <v>366</v>
      </c>
      <c r="L95" s="30"/>
      <c r="M95" s="17"/>
      <c r="N95" s="330"/>
      <c r="O95" s="30"/>
      <c r="P95" s="245">
        <f t="shared" si="10"/>
        <v>0</v>
      </c>
      <c r="Q95" s="30"/>
      <c r="R95" s="334">
        <f>IF(P95=0,"",(VLOOKUP(M95,tab!$M$22:$N$63,2,FALSE))*P95)</f>
      </c>
      <c r="S95" s="100">
        <f>IF(P95=0,"",(IF(R95=0,0,R95*(IF(lln!$G$46="ja",lln!$H$46,lln!$H$47)))))</f>
      </c>
      <c r="T95" s="22">
        <f t="shared" si="12"/>
      </c>
      <c r="U95" s="30"/>
      <c r="V95" s="196"/>
      <c r="W95" s="30"/>
      <c r="X95" s="6"/>
    </row>
    <row r="96" spans="2:24" ht="12.75" customHeight="1" hidden="1" outlineLevel="1">
      <c r="B96" s="3"/>
      <c r="C96" s="30"/>
      <c r="D96" s="17"/>
      <c r="E96" s="17"/>
      <c r="F96" s="331"/>
      <c r="G96" s="331"/>
      <c r="H96" s="30"/>
      <c r="I96" s="332">
        <f t="shared" si="8"/>
        <v>39295</v>
      </c>
      <c r="J96" s="332">
        <f t="shared" si="9"/>
        <v>39660</v>
      </c>
      <c r="K96" s="18">
        <f t="shared" si="11"/>
        <v>366</v>
      </c>
      <c r="L96" s="30"/>
      <c r="M96" s="17"/>
      <c r="N96" s="330"/>
      <c r="O96" s="30"/>
      <c r="P96" s="245">
        <f t="shared" si="10"/>
        <v>0</v>
      </c>
      <c r="Q96" s="30"/>
      <c r="R96" s="334">
        <f>IF(P96=0,"",(VLOOKUP(M96,tab!$M$22:$N$63,2,FALSE))*P96)</f>
      </c>
      <c r="S96" s="100">
        <f>IF(P96=0,"",(IF(R96=0,0,R96*(IF(lln!$G$46="ja",lln!$H$46,lln!$H$47)))))</f>
      </c>
      <c r="T96" s="22">
        <f t="shared" si="12"/>
      </c>
      <c r="U96" s="30"/>
      <c r="V96" s="196"/>
      <c r="W96" s="30"/>
      <c r="X96" s="6"/>
    </row>
    <row r="97" spans="2:24" ht="12.75" customHeight="1" hidden="1" outlineLevel="1">
      <c r="B97" s="3"/>
      <c r="C97" s="30"/>
      <c r="D97" s="17"/>
      <c r="E97" s="17"/>
      <c r="F97" s="331"/>
      <c r="G97" s="331"/>
      <c r="H97" s="30"/>
      <c r="I97" s="332">
        <f t="shared" si="8"/>
        <v>39295</v>
      </c>
      <c r="J97" s="332">
        <f t="shared" si="9"/>
        <v>39660</v>
      </c>
      <c r="K97" s="18">
        <f t="shared" si="11"/>
        <v>366</v>
      </c>
      <c r="L97" s="30"/>
      <c r="M97" s="17"/>
      <c r="N97" s="330"/>
      <c r="O97" s="30"/>
      <c r="P97" s="245">
        <f t="shared" si="10"/>
        <v>0</v>
      </c>
      <c r="Q97" s="30"/>
      <c r="R97" s="334">
        <f>IF(P97=0,"",(VLOOKUP(M97,tab!$M$22:$N$63,2,FALSE))*P97)</f>
      </c>
      <c r="S97" s="100">
        <f>IF(P97=0,"",(IF(R97=0,0,R97*(IF(lln!$G$46="ja",lln!$H$46,lln!$H$47)))))</f>
      </c>
      <c r="T97" s="22">
        <f t="shared" si="12"/>
      </c>
      <c r="U97" s="30"/>
      <c r="V97" s="196"/>
      <c r="W97" s="30"/>
      <c r="X97" s="6"/>
    </row>
    <row r="98" spans="2:24" ht="12.75" customHeight="1" hidden="1" outlineLevel="1">
      <c r="B98" s="3"/>
      <c r="C98" s="30"/>
      <c r="D98" s="17"/>
      <c r="E98" s="17"/>
      <c r="F98" s="331"/>
      <c r="G98" s="331"/>
      <c r="H98" s="30"/>
      <c r="I98" s="332">
        <f t="shared" si="8"/>
        <v>39295</v>
      </c>
      <c r="J98" s="332">
        <f t="shared" si="9"/>
        <v>39660</v>
      </c>
      <c r="K98" s="18">
        <f t="shared" si="11"/>
        <v>366</v>
      </c>
      <c r="L98" s="30"/>
      <c r="M98" s="17"/>
      <c r="N98" s="330"/>
      <c r="O98" s="30"/>
      <c r="P98" s="245">
        <f t="shared" si="10"/>
        <v>0</v>
      </c>
      <c r="Q98" s="30"/>
      <c r="R98" s="334">
        <f>IF(P98=0,"",(VLOOKUP(M98,tab!$M$22:$N$63,2,FALSE))*P98)</f>
      </c>
      <c r="S98" s="100">
        <f>IF(P98=0,"",(IF(R98=0,0,R98*(IF(lln!$G$46="ja",lln!$H$46,lln!$H$47)))))</f>
      </c>
      <c r="T98" s="22">
        <f t="shared" si="12"/>
      </c>
      <c r="U98" s="30"/>
      <c r="V98" s="196"/>
      <c r="W98" s="30"/>
      <c r="X98" s="6"/>
    </row>
    <row r="99" spans="2:24" ht="12.75" customHeight="1" hidden="1" outlineLevel="1">
      <c r="B99" s="3"/>
      <c r="C99" s="30"/>
      <c r="D99" s="17"/>
      <c r="E99" s="17"/>
      <c r="F99" s="331"/>
      <c r="G99" s="331"/>
      <c r="H99" s="30"/>
      <c r="I99" s="332">
        <f t="shared" si="8"/>
        <v>39295</v>
      </c>
      <c r="J99" s="332">
        <f t="shared" si="9"/>
        <v>39660</v>
      </c>
      <c r="K99" s="18">
        <f t="shared" si="11"/>
        <v>366</v>
      </c>
      <c r="L99" s="30"/>
      <c r="M99" s="17"/>
      <c r="N99" s="330"/>
      <c r="O99" s="30"/>
      <c r="P99" s="245">
        <f t="shared" si="10"/>
        <v>0</v>
      </c>
      <c r="Q99" s="30"/>
      <c r="R99" s="334">
        <f>IF(P99=0,"",(VLOOKUP(M99,tab!$M$22:$N$63,2,FALSE))*P99)</f>
      </c>
      <c r="S99" s="100">
        <f>IF(P99=0,"",(IF(R99=0,0,R99*(IF(lln!$G$46="ja",lln!$H$46,lln!$H$47)))))</f>
      </c>
      <c r="T99" s="22">
        <f t="shared" si="12"/>
      </c>
      <c r="U99" s="30"/>
      <c r="V99" s="196"/>
      <c r="W99" s="30"/>
      <c r="X99" s="6"/>
    </row>
    <row r="100" spans="2:24" ht="12.75" customHeight="1" hidden="1" outlineLevel="1">
      <c r="B100" s="3"/>
      <c r="C100" s="30"/>
      <c r="D100" s="17"/>
      <c r="E100" s="17"/>
      <c r="F100" s="331"/>
      <c r="G100" s="331"/>
      <c r="H100" s="30"/>
      <c r="I100" s="332">
        <f t="shared" si="8"/>
        <v>39295</v>
      </c>
      <c r="J100" s="332">
        <f t="shared" si="9"/>
        <v>39660</v>
      </c>
      <c r="K100" s="18">
        <f t="shared" si="11"/>
        <v>366</v>
      </c>
      <c r="L100" s="30"/>
      <c r="M100" s="17"/>
      <c r="N100" s="330"/>
      <c r="O100" s="30"/>
      <c r="P100" s="245">
        <f t="shared" si="10"/>
        <v>0</v>
      </c>
      <c r="Q100" s="30"/>
      <c r="R100" s="334">
        <f>IF(P100=0,"",(VLOOKUP(M100,tab!$M$22:$N$63,2,FALSE))*P100)</f>
      </c>
      <c r="S100" s="100">
        <f>IF(P100=0,"",(IF(R100=0,0,R100*(IF(lln!$G$46="ja",lln!$H$46,lln!$H$47)))))</f>
      </c>
      <c r="T100" s="22">
        <f t="shared" si="12"/>
      </c>
      <c r="U100" s="30"/>
      <c r="V100" s="196"/>
      <c r="W100" s="30"/>
      <c r="X100" s="6"/>
    </row>
    <row r="101" spans="2:24" ht="12.75" customHeight="1" hidden="1" outlineLevel="1">
      <c r="B101" s="3"/>
      <c r="C101" s="30"/>
      <c r="D101" s="17"/>
      <c r="E101" s="17"/>
      <c r="F101" s="331"/>
      <c r="G101" s="331"/>
      <c r="H101" s="30"/>
      <c r="I101" s="332">
        <f t="shared" si="8"/>
        <v>39295</v>
      </c>
      <c r="J101" s="332">
        <f t="shared" si="9"/>
        <v>39660</v>
      </c>
      <c r="K101" s="18">
        <f t="shared" si="11"/>
        <v>366</v>
      </c>
      <c r="L101" s="30"/>
      <c r="M101" s="17"/>
      <c r="N101" s="330"/>
      <c r="O101" s="30"/>
      <c r="P101" s="245">
        <f t="shared" si="10"/>
        <v>0</v>
      </c>
      <c r="Q101" s="30"/>
      <c r="R101" s="334">
        <f>IF(P101=0,"",(VLOOKUP(M101,tab!$M$22:$N$63,2,FALSE))*P101)</f>
      </c>
      <c r="S101" s="100">
        <f>IF(P101=0,"",(IF(R101=0,0,R101*(IF(lln!$G$46="ja",lln!$H$46,lln!$H$47)))))</f>
      </c>
      <c r="T101" s="22">
        <f t="shared" si="12"/>
      </c>
      <c r="U101" s="30"/>
      <c r="V101" s="196"/>
      <c r="W101" s="30"/>
      <c r="X101" s="6"/>
    </row>
    <row r="102" spans="2:24" ht="12.75" customHeight="1" hidden="1" outlineLevel="1">
      <c r="B102" s="3"/>
      <c r="C102" s="30"/>
      <c r="D102" s="17"/>
      <c r="E102" s="17"/>
      <c r="F102" s="331"/>
      <c r="G102" s="331"/>
      <c r="H102" s="30"/>
      <c r="I102" s="332">
        <f t="shared" si="8"/>
        <v>39295</v>
      </c>
      <c r="J102" s="332">
        <f t="shared" si="9"/>
        <v>39660</v>
      </c>
      <c r="K102" s="18">
        <f t="shared" si="11"/>
        <v>366</v>
      </c>
      <c r="L102" s="30"/>
      <c r="M102" s="17"/>
      <c r="N102" s="330"/>
      <c r="O102" s="30"/>
      <c r="P102" s="245">
        <f t="shared" si="10"/>
        <v>0</v>
      </c>
      <c r="Q102" s="30"/>
      <c r="R102" s="334">
        <f>IF(P102=0,"",(VLOOKUP(M102,tab!$M$22:$N$63,2,FALSE))*P102)</f>
      </c>
      <c r="S102" s="100">
        <f>IF(P102=0,"",(IF(R102=0,0,R102*(IF(lln!$G$46="ja",lln!$H$46,lln!$H$47)))))</f>
      </c>
      <c r="T102" s="22">
        <f t="shared" si="12"/>
      </c>
      <c r="U102" s="30"/>
      <c r="V102" s="196"/>
      <c r="W102" s="30"/>
      <c r="X102" s="6"/>
    </row>
    <row r="103" spans="2:24" ht="12.75" customHeight="1" hidden="1" outlineLevel="1">
      <c r="B103" s="3"/>
      <c r="C103" s="30"/>
      <c r="D103" s="17"/>
      <c r="E103" s="17"/>
      <c r="F103" s="331"/>
      <c r="G103" s="331"/>
      <c r="H103" s="30"/>
      <c r="I103" s="332">
        <f t="shared" si="8"/>
        <v>39295</v>
      </c>
      <c r="J103" s="332">
        <f t="shared" si="9"/>
        <v>39660</v>
      </c>
      <c r="K103" s="18">
        <f t="shared" si="11"/>
        <v>366</v>
      </c>
      <c r="L103" s="30"/>
      <c r="M103" s="17"/>
      <c r="N103" s="330"/>
      <c r="O103" s="30"/>
      <c r="P103" s="245">
        <f t="shared" si="10"/>
        <v>0</v>
      </c>
      <c r="Q103" s="30"/>
      <c r="R103" s="334">
        <f>IF(P103=0,"",(VLOOKUP(M103,tab!$M$22:$N$63,2,FALSE))*P103)</f>
      </c>
      <c r="S103" s="100">
        <f>IF(P103=0,"",(IF(R103=0,0,R103*(IF(lln!$G$46="ja",lln!$H$46,lln!$H$47)))))</f>
      </c>
      <c r="T103" s="22">
        <f t="shared" si="12"/>
      </c>
      <c r="U103" s="30"/>
      <c r="V103" s="196"/>
      <c r="W103" s="30"/>
      <c r="X103" s="6"/>
    </row>
    <row r="104" spans="2:24" ht="12.75" customHeight="1" hidden="1" outlineLevel="1">
      <c r="B104" s="3"/>
      <c r="C104" s="30"/>
      <c r="D104" s="17"/>
      <c r="E104" s="17"/>
      <c r="F104" s="331"/>
      <c r="G104" s="331"/>
      <c r="H104" s="30"/>
      <c r="I104" s="332">
        <f t="shared" si="8"/>
        <v>39295</v>
      </c>
      <c r="J104" s="332">
        <f t="shared" si="9"/>
        <v>39660</v>
      </c>
      <c r="K104" s="18">
        <f t="shared" si="11"/>
        <v>366</v>
      </c>
      <c r="L104" s="30"/>
      <c r="M104" s="17"/>
      <c r="N104" s="330"/>
      <c r="O104" s="30"/>
      <c r="P104" s="245">
        <f t="shared" si="10"/>
        <v>0</v>
      </c>
      <c r="Q104" s="30"/>
      <c r="R104" s="334">
        <f>IF(P104=0,"",(VLOOKUP(M104,tab!$M$22:$N$63,2,FALSE))*P104)</f>
      </c>
      <c r="S104" s="100">
        <f>IF(P104=0,"",(IF(R104=0,0,R104*(IF(lln!$G$46="ja",lln!$H$46,lln!$H$47)))))</f>
      </c>
      <c r="T104" s="22">
        <f t="shared" si="12"/>
      </c>
      <c r="U104" s="30"/>
      <c r="V104" s="196"/>
      <c r="W104" s="30"/>
      <c r="X104" s="6"/>
    </row>
    <row r="105" spans="2:24" ht="12.75" customHeight="1" hidden="1" outlineLevel="1">
      <c r="B105" s="3"/>
      <c r="C105" s="30"/>
      <c r="D105" s="17"/>
      <c r="E105" s="17"/>
      <c r="F105" s="331"/>
      <c r="G105" s="331"/>
      <c r="H105" s="30"/>
      <c r="I105" s="332">
        <f t="shared" si="8"/>
        <v>39295</v>
      </c>
      <c r="J105" s="332">
        <f t="shared" si="9"/>
        <v>39660</v>
      </c>
      <c r="K105" s="18">
        <f t="shared" si="11"/>
        <v>366</v>
      </c>
      <c r="L105" s="30"/>
      <c r="M105" s="17"/>
      <c r="N105" s="330"/>
      <c r="O105" s="30"/>
      <c r="P105" s="245">
        <f t="shared" si="10"/>
        <v>0</v>
      </c>
      <c r="Q105" s="30"/>
      <c r="R105" s="334">
        <f>IF(P105=0,"",(VLOOKUP(M105,tab!$M$22:$N$63,2,FALSE))*P105)</f>
      </c>
      <c r="S105" s="100">
        <f>IF(P105=0,"",(IF(R105=0,0,R105*(IF(lln!$G$46="ja",lln!$H$46,lln!$H$47)))))</f>
      </c>
      <c r="T105" s="22">
        <f t="shared" si="12"/>
      </c>
      <c r="U105" s="30"/>
      <c r="V105" s="196"/>
      <c r="W105" s="30"/>
      <c r="X105" s="6"/>
    </row>
    <row r="106" spans="2:24" ht="12.75" customHeight="1" hidden="1" outlineLevel="1">
      <c r="B106" s="3"/>
      <c r="C106" s="30"/>
      <c r="D106" s="17"/>
      <c r="E106" s="17"/>
      <c r="F106" s="331"/>
      <c r="G106" s="331"/>
      <c r="H106" s="30"/>
      <c r="I106" s="332">
        <f t="shared" si="8"/>
        <v>39295</v>
      </c>
      <c r="J106" s="332">
        <f t="shared" si="9"/>
        <v>39660</v>
      </c>
      <c r="K106" s="18">
        <f t="shared" si="11"/>
        <v>366</v>
      </c>
      <c r="L106" s="30"/>
      <c r="M106" s="17"/>
      <c r="N106" s="330"/>
      <c r="O106" s="30"/>
      <c r="P106" s="245">
        <f t="shared" si="10"/>
        <v>0</v>
      </c>
      <c r="Q106" s="30"/>
      <c r="R106" s="334">
        <f>IF(P106=0,"",(VLOOKUP(M106,tab!$M$22:$N$63,2,FALSE))*P106)</f>
      </c>
      <c r="S106" s="100">
        <f>IF(P106=0,"",(IF(R106=0,0,R106*(IF(lln!$G$46="ja",lln!$H$46,lln!$H$47)))))</f>
      </c>
      <c r="T106" s="22">
        <f t="shared" si="12"/>
      </c>
      <c r="U106" s="30"/>
      <c r="V106" s="196"/>
      <c r="W106" s="30"/>
      <c r="X106" s="6"/>
    </row>
    <row r="107" spans="2:24" ht="12.75" customHeight="1" hidden="1" outlineLevel="1">
      <c r="B107" s="3"/>
      <c r="C107" s="30"/>
      <c r="D107" s="17"/>
      <c r="E107" s="17"/>
      <c r="F107" s="331"/>
      <c r="G107" s="331"/>
      <c r="H107" s="30"/>
      <c r="I107" s="332">
        <f t="shared" si="8"/>
        <v>39295</v>
      </c>
      <c r="J107" s="332">
        <f t="shared" si="9"/>
        <v>39660</v>
      </c>
      <c r="K107" s="18">
        <f t="shared" si="11"/>
        <v>366</v>
      </c>
      <c r="L107" s="30"/>
      <c r="M107" s="17"/>
      <c r="N107" s="330"/>
      <c r="O107" s="30"/>
      <c r="P107" s="245">
        <f t="shared" si="10"/>
        <v>0</v>
      </c>
      <c r="Q107" s="30"/>
      <c r="R107" s="334">
        <f>IF(P107=0,"",(VLOOKUP(M107,tab!$M$22:$N$63,2,FALSE))*P107)</f>
      </c>
      <c r="S107" s="100">
        <f>IF(P107=0,"",(IF(R107=0,0,R107*(IF(lln!$G$46="ja",lln!$H$46,lln!$H$47)))))</f>
      </c>
      <c r="T107" s="22">
        <f t="shared" si="12"/>
      </c>
      <c r="U107" s="30"/>
      <c r="V107" s="196"/>
      <c r="W107" s="30"/>
      <c r="X107" s="6"/>
    </row>
    <row r="108" spans="2:24" ht="12.75" customHeight="1" hidden="1" outlineLevel="1">
      <c r="B108" s="3"/>
      <c r="C108" s="30"/>
      <c r="D108" s="17"/>
      <c r="E108" s="17"/>
      <c r="F108" s="331"/>
      <c r="G108" s="331"/>
      <c r="H108" s="30"/>
      <c r="I108" s="332">
        <f t="shared" si="8"/>
        <v>39295</v>
      </c>
      <c r="J108" s="332">
        <f t="shared" si="9"/>
        <v>39660</v>
      </c>
      <c r="K108" s="18">
        <f t="shared" si="11"/>
        <v>366</v>
      </c>
      <c r="L108" s="30"/>
      <c r="M108" s="17"/>
      <c r="N108" s="330"/>
      <c r="O108" s="30"/>
      <c r="P108" s="245">
        <f t="shared" si="10"/>
        <v>0</v>
      </c>
      <c r="Q108" s="30"/>
      <c r="R108" s="334">
        <f>IF(P108=0,"",(VLOOKUP(M108,tab!$M$22:$N$63,2,FALSE))*P108)</f>
      </c>
      <c r="S108" s="100">
        <f>IF(P108=0,"",(IF(R108=0,0,R108*(IF(lln!$G$46="ja",lln!$H$46,lln!$H$47)))))</f>
      </c>
      <c r="T108" s="22">
        <f t="shared" si="12"/>
      </c>
      <c r="U108" s="30"/>
      <c r="V108" s="196"/>
      <c r="W108" s="30"/>
      <c r="X108" s="6"/>
    </row>
    <row r="109" spans="2:24" ht="12.75" customHeight="1" hidden="1" outlineLevel="1">
      <c r="B109" s="3"/>
      <c r="C109" s="30"/>
      <c r="D109" s="17"/>
      <c r="E109" s="17"/>
      <c r="F109" s="331"/>
      <c r="G109" s="331"/>
      <c r="H109" s="30"/>
      <c r="I109" s="332">
        <f aca="true" t="shared" si="13" ref="I109:I137">IF(F109=0,$I$9,F109)</f>
        <v>39295</v>
      </c>
      <c r="J109" s="332">
        <f aca="true" t="shared" si="14" ref="J109:J137">IF(G109=0,$J$9,G109)</f>
        <v>39660</v>
      </c>
      <c r="K109" s="18">
        <f t="shared" si="11"/>
        <v>366</v>
      </c>
      <c r="L109" s="30"/>
      <c r="M109" s="17"/>
      <c r="N109" s="330"/>
      <c r="O109" s="30"/>
      <c r="P109" s="245">
        <f aca="true" t="shared" si="15" ref="P109:P137">N109*K109/$K$9</f>
        <v>0</v>
      </c>
      <c r="Q109" s="30"/>
      <c r="R109" s="334">
        <f>IF(P109=0,"",(VLOOKUP(M109,tab!$M$22:$N$63,2,FALSE))*P109)</f>
      </c>
      <c r="S109" s="100">
        <f>IF(P109=0,"",(IF(R109=0,0,R109*(IF(lln!$G$46="ja",lln!$H$46,lln!$H$47)))))</f>
      </c>
      <c r="T109" s="22">
        <f t="shared" si="12"/>
      </c>
      <c r="U109" s="30"/>
      <c r="V109" s="196"/>
      <c r="W109" s="30"/>
      <c r="X109" s="6"/>
    </row>
    <row r="110" spans="2:24" ht="12.75" customHeight="1" hidden="1" outlineLevel="1">
      <c r="B110" s="3"/>
      <c r="C110" s="30"/>
      <c r="D110" s="17"/>
      <c r="E110" s="17"/>
      <c r="F110" s="331"/>
      <c r="G110" s="331"/>
      <c r="H110" s="30"/>
      <c r="I110" s="332">
        <f t="shared" si="13"/>
        <v>39295</v>
      </c>
      <c r="J110" s="332">
        <f t="shared" si="14"/>
        <v>39660</v>
      </c>
      <c r="K110" s="18">
        <f t="shared" si="11"/>
        <v>366</v>
      </c>
      <c r="L110" s="30"/>
      <c r="M110" s="17"/>
      <c r="N110" s="330"/>
      <c r="O110" s="30"/>
      <c r="P110" s="245">
        <f t="shared" si="15"/>
        <v>0</v>
      </c>
      <c r="Q110" s="30"/>
      <c r="R110" s="334">
        <f>IF(P110=0,"",(VLOOKUP(M110,tab!$M$22:$N$63,2,FALSE))*P110)</f>
      </c>
      <c r="S110" s="100">
        <f>IF(P110=0,"",(IF(R110=0,0,R110*(IF(lln!$G$46="ja",lln!$H$46,lln!$H$47)))))</f>
      </c>
      <c r="T110" s="22">
        <f t="shared" si="12"/>
      </c>
      <c r="U110" s="30"/>
      <c r="V110" s="196"/>
      <c r="W110" s="30"/>
      <c r="X110" s="6"/>
    </row>
    <row r="111" spans="2:24" ht="12.75" customHeight="1" hidden="1" outlineLevel="1">
      <c r="B111" s="3"/>
      <c r="C111" s="30"/>
      <c r="D111" s="17"/>
      <c r="E111" s="17"/>
      <c r="F111" s="331"/>
      <c r="G111" s="331"/>
      <c r="H111" s="30"/>
      <c r="I111" s="332">
        <f t="shared" si="13"/>
        <v>39295</v>
      </c>
      <c r="J111" s="332">
        <f t="shared" si="14"/>
        <v>39660</v>
      </c>
      <c r="K111" s="18">
        <f t="shared" si="11"/>
        <v>366</v>
      </c>
      <c r="L111" s="30"/>
      <c r="M111" s="17"/>
      <c r="N111" s="330"/>
      <c r="O111" s="30"/>
      <c r="P111" s="245">
        <f t="shared" si="15"/>
        <v>0</v>
      </c>
      <c r="Q111" s="30"/>
      <c r="R111" s="334">
        <f>IF(P111=0,"",(VLOOKUP(M111,tab!$M$22:$N$63,2,FALSE))*P111)</f>
      </c>
      <c r="S111" s="100">
        <f>IF(P111=0,"",(IF(R111=0,0,R111*(IF(lln!$G$46="ja",lln!$H$46,lln!$H$47)))))</f>
      </c>
      <c r="T111" s="22">
        <f t="shared" si="12"/>
      </c>
      <c r="U111" s="30"/>
      <c r="V111" s="196"/>
      <c r="W111" s="30"/>
      <c r="X111" s="6"/>
    </row>
    <row r="112" spans="2:24" ht="12.75" customHeight="1" hidden="1" outlineLevel="1">
      <c r="B112" s="3"/>
      <c r="C112" s="30"/>
      <c r="D112" s="17"/>
      <c r="E112" s="17"/>
      <c r="F112" s="331"/>
      <c r="G112" s="331"/>
      <c r="H112" s="30"/>
      <c r="I112" s="332">
        <f t="shared" si="13"/>
        <v>39295</v>
      </c>
      <c r="J112" s="332">
        <f t="shared" si="14"/>
        <v>39660</v>
      </c>
      <c r="K112" s="18">
        <f t="shared" si="11"/>
        <v>366</v>
      </c>
      <c r="L112" s="30"/>
      <c r="M112" s="17"/>
      <c r="N112" s="330"/>
      <c r="O112" s="30"/>
      <c r="P112" s="245">
        <f t="shared" si="15"/>
        <v>0</v>
      </c>
      <c r="Q112" s="30"/>
      <c r="R112" s="334">
        <f>IF(P112=0,"",(VLOOKUP(M112,tab!$M$22:$N$63,2,FALSE))*P112)</f>
      </c>
      <c r="S112" s="100">
        <f>IF(P112=0,"",(IF(R112=0,0,R112*(IF(lln!$G$46="ja",lln!$H$46,lln!$H$47)))))</f>
      </c>
      <c r="T112" s="22">
        <f t="shared" si="12"/>
      </c>
      <c r="U112" s="30"/>
      <c r="V112" s="196"/>
      <c r="W112" s="30"/>
      <c r="X112" s="6"/>
    </row>
    <row r="113" spans="2:24" ht="12.75" customHeight="1" hidden="1" outlineLevel="1">
      <c r="B113" s="3"/>
      <c r="C113" s="30"/>
      <c r="D113" s="17"/>
      <c r="E113" s="17"/>
      <c r="F113" s="331"/>
      <c r="G113" s="331"/>
      <c r="H113" s="30"/>
      <c r="I113" s="332">
        <f t="shared" si="13"/>
        <v>39295</v>
      </c>
      <c r="J113" s="332">
        <f t="shared" si="14"/>
        <v>39660</v>
      </c>
      <c r="K113" s="18">
        <f t="shared" si="11"/>
        <v>366</v>
      </c>
      <c r="L113" s="30"/>
      <c r="M113" s="17"/>
      <c r="N113" s="330"/>
      <c r="O113" s="30"/>
      <c r="P113" s="245">
        <f t="shared" si="15"/>
        <v>0</v>
      </c>
      <c r="Q113" s="30"/>
      <c r="R113" s="334">
        <f>IF(P113=0,"",(VLOOKUP(M113,tab!$M$22:$N$63,2,FALSE))*P113)</f>
      </c>
      <c r="S113" s="100">
        <f>IF(P113=0,"",(IF(R113=0,0,R113*(IF(lln!$G$46="ja",lln!$H$46,lln!$H$47)))))</f>
      </c>
      <c r="T113" s="22">
        <f t="shared" si="12"/>
      </c>
      <c r="U113" s="30"/>
      <c r="V113" s="196"/>
      <c r="W113" s="30"/>
      <c r="X113" s="6"/>
    </row>
    <row r="114" spans="2:24" ht="12.75" customHeight="1" hidden="1" outlineLevel="1">
      <c r="B114" s="3"/>
      <c r="C114" s="30"/>
      <c r="D114" s="17"/>
      <c r="E114" s="17"/>
      <c r="F114" s="331"/>
      <c r="G114" s="331"/>
      <c r="H114" s="30"/>
      <c r="I114" s="332">
        <f t="shared" si="13"/>
        <v>39295</v>
      </c>
      <c r="J114" s="332">
        <f t="shared" si="14"/>
        <v>39660</v>
      </c>
      <c r="K114" s="18">
        <f t="shared" si="11"/>
        <v>366</v>
      </c>
      <c r="L114" s="30"/>
      <c r="M114" s="17"/>
      <c r="N114" s="330"/>
      <c r="O114" s="30"/>
      <c r="P114" s="245">
        <f t="shared" si="15"/>
        <v>0</v>
      </c>
      <c r="Q114" s="30"/>
      <c r="R114" s="334">
        <f>IF(P114=0,"",(VLOOKUP(M114,tab!$M$22:$N$63,2,FALSE))*P114)</f>
      </c>
      <c r="S114" s="100">
        <f>IF(P114=0,"",(IF(R114=0,0,R114*(IF(lln!$G$46="ja",lln!$H$46,lln!$H$47)))))</f>
      </c>
      <c r="T114" s="22">
        <f t="shared" si="12"/>
      </c>
      <c r="U114" s="30"/>
      <c r="V114" s="196"/>
      <c r="W114" s="30"/>
      <c r="X114" s="6"/>
    </row>
    <row r="115" spans="2:24" ht="12.75" customHeight="1" hidden="1" outlineLevel="1">
      <c r="B115" s="3"/>
      <c r="C115" s="30"/>
      <c r="D115" s="17"/>
      <c r="E115" s="17"/>
      <c r="F115" s="331"/>
      <c r="G115" s="331"/>
      <c r="H115" s="30"/>
      <c r="I115" s="332">
        <f t="shared" si="13"/>
        <v>39295</v>
      </c>
      <c r="J115" s="332">
        <f t="shared" si="14"/>
        <v>39660</v>
      </c>
      <c r="K115" s="18">
        <f t="shared" si="11"/>
        <v>366</v>
      </c>
      <c r="L115" s="30"/>
      <c r="M115" s="17"/>
      <c r="N115" s="330"/>
      <c r="O115" s="30"/>
      <c r="P115" s="245">
        <f t="shared" si="15"/>
        <v>0</v>
      </c>
      <c r="Q115" s="30"/>
      <c r="R115" s="334">
        <f>IF(P115=0,"",(VLOOKUP(M115,tab!$M$22:$N$63,2,FALSE))*P115)</f>
      </c>
      <c r="S115" s="100">
        <f>IF(P115=0,"",(IF(R115=0,0,R115*(IF(lln!$G$46="ja",lln!$H$46,lln!$H$47)))))</f>
      </c>
      <c r="T115" s="22">
        <f t="shared" si="12"/>
      </c>
      <c r="U115" s="30"/>
      <c r="V115" s="196"/>
      <c r="W115" s="30"/>
      <c r="X115" s="6"/>
    </row>
    <row r="116" spans="2:24" ht="12.75" customHeight="1" hidden="1" outlineLevel="1">
      <c r="B116" s="3"/>
      <c r="C116" s="30"/>
      <c r="D116" s="17"/>
      <c r="E116" s="17"/>
      <c r="F116" s="331"/>
      <c r="G116" s="331"/>
      <c r="H116" s="30"/>
      <c r="I116" s="332">
        <f t="shared" si="13"/>
        <v>39295</v>
      </c>
      <c r="J116" s="332">
        <f t="shared" si="14"/>
        <v>39660</v>
      </c>
      <c r="K116" s="18">
        <f t="shared" si="11"/>
        <v>366</v>
      </c>
      <c r="L116" s="30"/>
      <c r="M116" s="17"/>
      <c r="N116" s="330"/>
      <c r="O116" s="30"/>
      <c r="P116" s="245">
        <f t="shared" si="15"/>
        <v>0</v>
      </c>
      <c r="Q116" s="30"/>
      <c r="R116" s="334">
        <f>IF(P116=0,"",(VLOOKUP(M116,tab!$M$22:$N$63,2,FALSE))*P116)</f>
      </c>
      <c r="S116" s="100">
        <f>IF(P116=0,"",(IF(R116=0,0,R116*(IF(lln!$G$46="ja",lln!$H$46,lln!$H$47)))))</f>
      </c>
      <c r="T116" s="22">
        <f t="shared" si="12"/>
      </c>
      <c r="U116" s="30"/>
      <c r="V116" s="196"/>
      <c r="W116" s="30"/>
      <c r="X116" s="6"/>
    </row>
    <row r="117" spans="2:24" ht="12.75" customHeight="1" hidden="1" outlineLevel="1">
      <c r="B117" s="3"/>
      <c r="C117" s="30"/>
      <c r="D117" s="17"/>
      <c r="E117" s="17"/>
      <c r="F117" s="331"/>
      <c r="G117" s="331"/>
      <c r="H117" s="30"/>
      <c r="I117" s="332">
        <f t="shared" si="13"/>
        <v>39295</v>
      </c>
      <c r="J117" s="332">
        <f t="shared" si="14"/>
        <v>39660</v>
      </c>
      <c r="K117" s="18">
        <f t="shared" si="11"/>
        <v>366</v>
      </c>
      <c r="L117" s="30"/>
      <c r="M117" s="17"/>
      <c r="N117" s="330"/>
      <c r="O117" s="30"/>
      <c r="P117" s="245">
        <f t="shared" si="15"/>
        <v>0</v>
      </c>
      <c r="Q117" s="30"/>
      <c r="R117" s="334">
        <f>IF(P117=0,"",(VLOOKUP(M117,tab!$M$22:$N$63,2,FALSE))*P117)</f>
      </c>
      <c r="S117" s="100">
        <f>IF(P117=0,"",(IF(R117=0,0,R117*(IF(lln!$G$46="ja",lln!$H$46,lln!$H$47)))))</f>
      </c>
      <c r="T117" s="22">
        <f t="shared" si="12"/>
      </c>
      <c r="U117" s="30"/>
      <c r="V117" s="196"/>
      <c r="W117" s="30"/>
      <c r="X117" s="6"/>
    </row>
    <row r="118" spans="2:24" ht="12.75" customHeight="1" hidden="1" outlineLevel="1">
      <c r="B118" s="3"/>
      <c r="C118" s="30"/>
      <c r="D118" s="17"/>
      <c r="E118" s="17"/>
      <c r="F118" s="331"/>
      <c r="G118" s="331"/>
      <c r="H118" s="30"/>
      <c r="I118" s="332">
        <f t="shared" si="13"/>
        <v>39295</v>
      </c>
      <c r="J118" s="332">
        <f t="shared" si="14"/>
        <v>39660</v>
      </c>
      <c r="K118" s="18">
        <f t="shared" si="11"/>
        <v>366</v>
      </c>
      <c r="L118" s="30"/>
      <c r="M118" s="17"/>
      <c r="N118" s="330"/>
      <c r="O118" s="30"/>
      <c r="P118" s="245">
        <f t="shared" si="15"/>
        <v>0</v>
      </c>
      <c r="Q118" s="30"/>
      <c r="R118" s="334">
        <f>IF(P118=0,"",(VLOOKUP(M118,tab!$M$22:$N$63,2,FALSE))*P118)</f>
      </c>
      <c r="S118" s="100">
        <f>IF(P118=0,"",(IF(R118=0,0,R118*(IF(lln!$G$46="ja",lln!$H$46,lln!$H$47)))))</f>
      </c>
      <c r="T118" s="22">
        <f t="shared" si="12"/>
      </c>
      <c r="U118" s="30"/>
      <c r="V118" s="196"/>
      <c r="W118" s="30"/>
      <c r="X118" s="6"/>
    </row>
    <row r="119" spans="2:24" ht="12.75" customHeight="1" hidden="1" outlineLevel="1">
      <c r="B119" s="3"/>
      <c r="C119" s="30"/>
      <c r="D119" s="17"/>
      <c r="E119" s="17"/>
      <c r="F119" s="331"/>
      <c r="G119" s="331"/>
      <c r="H119" s="30"/>
      <c r="I119" s="332">
        <f t="shared" si="13"/>
        <v>39295</v>
      </c>
      <c r="J119" s="332">
        <f t="shared" si="14"/>
        <v>39660</v>
      </c>
      <c r="K119" s="18">
        <f t="shared" si="11"/>
        <v>366</v>
      </c>
      <c r="L119" s="30"/>
      <c r="M119" s="17"/>
      <c r="N119" s="330"/>
      <c r="O119" s="30"/>
      <c r="P119" s="245">
        <f t="shared" si="15"/>
        <v>0</v>
      </c>
      <c r="Q119" s="30"/>
      <c r="R119" s="334">
        <f>IF(P119=0,"",(VLOOKUP(M119,tab!$M$22:$N$63,2,FALSE))*P119)</f>
      </c>
      <c r="S119" s="100">
        <f>IF(P119=0,"",(IF(R119=0,0,R119*(IF(lln!$G$46="ja",lln!$H$46,lln!$H$47)))))</f>
      </c>
      <c r="T119" s="22">
        <f t="shared" si="12"/>
      </c>
      <c r="U119" s="30"/>
      <c r="V119" s="196"/>
      <c r="W119" s="30"/>
      <c r="X119" s="6"/>
    </row>
    <row r="120" spans="2:24" ht="12.75" customHeight="1" hidden="1" outlineLevel="1">
      <c r="B120" s="3"/>
      <c r="C120" s="30"/>
      <c r="D120" s="17"/>
      <c r="E120" s="17"/>
      <c r="F120" s="331"/>
      <c r="G120" s="331"/>
      <c r="H120" s="30"/>
      <c r="I120" s="332">
        <f t="shared" si="13"/>
        <v>39295</v>
      </c>
      <c r="J120" s="332">
        <f t="shared" si="14"/>
        <v>39660</v>
      </c>
      <c r="K120" s="18">
        <f t="shared" si="11"/>
        <v>366</v>
      </c>
      <c r="L120" s="30"/>
      <c r="M120" s="17"/>
      <c r="N120" s="330"/>
      <c r="O120" s="30"/>
      <c r="P120" s="245">
        <f t="shared" si="15"/>
        <v>0</v>
      </c>
      <c r="Q120" s="30"/>
      <c r="R120" s="334">
        <f>IF(P120=0,"",(VLOOKUP(M120,tab!$M$22:$N$63,2,FALSE))*P120)</f>
      </c>
      <c r="S120" s="100">
        <f>IF(P120=0,"",(IF(R120=0,0,R120*(IF(lln!$G$46="ja",lln!$H$46,lln!$H$47)))))</f>
      </c>
      <c r="T120" s="22">
        <f t="shared" si="12"/>
      </c>
      <c r="U120" s="30"/>
      <c r="V120" s="196"/>
      <c r="W120" s="30"/>
      <c r="X120" s="6"/>
    </row>
    <row r="121" spans="2:24" ht="12.75" customHeight="1" hidden="1" outlineLevel="1">
      <c r="B121" s="3"/>
      <c r="C121" s="30"/>
      <c r="D121" s="17"/>
      <c r="E121" s="17"/>
      <c r="F121" s="331"/>
      <c r="G121" s="331"/>
      <c r="H121" s="30"/>
      <c r="I121" s="332">
        <f t="shared" si="13"/>
        <v>39295</v>
      </c>
      <c r="J121" s="332">
        <f t="shared" si="14"/>
        <v>39660</v>
      </c>
      <c r="K121" s="18">
        <f t="shared" si="11"/>
        <v>366</v>
      </c>
      <c r="L121" s="30"/>
      <c r="M121" s="17"/>
      <c r="N121" s="330"/>
      <c r="O121" s="30"/>
      <c r="P121" s="245">
        <f t="shared" si="15"/>
        <v>0</v>
      </c>
      <c r="Q121" s="30"/>
      <c r="R121" s="334">
        <f>IF(P121=0,"",(VLOOKUP(M121,tab!$M$22:$N$63,2,FALSE))*P121)</f>
      </c>
      <c r="S121" s="100">
        <f>IF(P121=0,"",(IF(R121=0,0,R121*(IF(lln!$G$46="ja",lln!$H$46,lln!$H$47)))))</f>
      </c>
      <c r="T121" s="22">
        <f t="shared" si="12"/>
      </c>
      <c r="U121" s="30"/>
      <c r="V121" s="196"/>
      <c r="W121" s="30"/>
      <c r="X121" s="6"/>
    </row>
    <row r="122" spans="2:24" ht="12.75" customHeight="1" hidden="1" outlineLevel="1">
      <c r="B122" s="3"/>
      <c r="C122" s="30"/>
      <c r="D122" s="17"/>
      <c r="E122" s="17"/>
      <c r="F122" s="331"/>
      <c r="G122" s="331"/>
      <c r="H122" s="30"/>
      <c r="I122" s="332">
        <f t="shared" si="13"/>
        <v>39295</v>
      </c>
      <c r="J122" s="332">
        <f t="shared" si="14"/>
        <v>39660</v>
      </c>
      <c r="K122" s="18">
        <f t="shared" si="11"/>
        <v>366</v>
      </c>
      <c r="L122" s="30"/>
      <c r="M122" s="17"/>
      <c r="N122" s="330"/>
      <c r="O122" s="30"/>
      <c r="P122" s="245">
        <f t="shared" si="15"/>
        <v>0</v>
      </c>
      <c r="Q122" s="30"/>
      <c r="R122" s="334">
        <f>IF(P122=0,"",(VLOOKUP(M122,tab!$M$22:$N$63,2,FALSE))*P122)</f>
      </c>
      <c r="S122" s="100">
        <f>IF(P122=0,"",(IF(R122=0,0,R122*(IF(lln!$G$46="ja",lln!$H$46,lln!$H$47)))))</f>
      </c>
      <c r="T122" s="22">
        <f t="shared" si="12"/>
      </c>
      <c r="U122" s="30"/>
      <c r="V122" s="196"/>
      <c r="W122" s="30"/>
      <c r="X122" s="6"/>
    </row>
    <row r="123" spans="2:24" ht="12.75" customHeight="1" hidden="1" outlineLevel="1">
      <c r="B123" s="3"/>
      <c r="C123" s="30"/>
      <c r="D123" s="17"/>
      <c r="E123" s="17"/>
      <c r="F123" s="331"/>
      <c r="G123" s="331"/>
      <c r="H123" s="30"/>
      <c r="I123" s="332">
        <f t="shared" si="13"/>
        <v>39295</v>
      </c>
      <c r="J123" s="332">
        <f t="shared" si="14"/>
        <v>39660</v>
      </c>
      <c r="K123" s="18">
        <f t="shared" si="11"/>
        <v>366</v>
      </c>
      <c r="L123" s="30"/>
      <c r="M123" s="17"/>
      <c r="N123" s="330"/>
      <c r="O123" s="30"/>
      <c r="P123" s="245">
        <f t="shared" si="15"/>
        <v>0</v>
      </c>
      <c r="Q123" s="30"/>
      <c r="R123" s="334">
        <f>IF(P123=0,"",(VLOOKUP(M123,tab!$M$22:$N$63,2,FALSE))*P123)</f>
      </c>
      <c r="S123" s="100">
        <f>IF(P123=0,"",(IF(R123=0,0,R123*(IF(lln!$G$46="ja",lln!$H$46,lln!$H$47)))))</f>
      </c>
      <c r="T123" s="22">
        <f t="shared" si="12"/>
      </c>
      <c r="U123" s="30"/>
      <c r="V123" s="196"/>
      <c r="W123" s="30"/>
      <c r="X123" s="6"/>
    </row>
    <row r="124" spans="2:24" ht="12.75" customHeight="1" hidden="1" outlineLevel="1">
      <c r="B124" s="3"/>
      <c r="C124" s="30"/>
      <c r="D124" s="17"/>
      <c r="E124" s="17"/>
      <c r="F124" s="331"/>
      <c r="G124" s="331"/>
      <c r="H124" s="30"/>
      <c r="I124" s="332">
        <f t="shared" si="13"/>
        <v>39295</v>
      </c>
      <c r="J124" s="332">
        <f t="shared" si="14"/>
        <v>39660</v>
      </c>
      <c r="K124" s="18">
        <f t="shared" si="11"/>
        <v>366</v>
      </c>
      <c r="L124" s="30"/>
      <c r="M124" s="17"/>
      <c r="N124" s="330"/>
      <c r="O124" s="30"/>
      <c r="P124" s="245">
        <f t="shared" si="15"/>
        <v>0</v>
      </c>
      <c r="Q124" s="30"/>
      <c r="R124" s="334">
        <f>IF(P124=0,"",(VLOOKUP(M124,tab!$M$22:$N$63,2,FALSE))*P124)</f>
      </c>
      <c r="S124" s="100">
        <f>IF(P124=0,"",(IF(R124=0,0,R124*(IF(lln!$G$46="ja",lln!$H$46,lln!$H$47)))))</f>
      </c>
      <c r="T124" s="22">
        <f t="shared" si="12"/>
      </c>
      <c r="U124" s="30"/>
      <c r="V124" s="196"/>
      <c r="W124" s="30"/>
      <c r="X124" s="6"/>
    </row>
    <row r="125" spans="2:24" ht="12.75" customHeight="1" hidden="1" outlineLevel="1">
      <c r="B125" s="3"/>
      <c r="C125" s="30"/>
      <c r="D125" s="17"/>
      <c r="E125" s="17"/>
      <c r="F125" s="331"/>
      <c r="G125" s="331"/>
      <c r="H125" s="30"/>
      <c r="I125" s="332">
        <f t="shared" si="13"/>
        <v>39295</v>
      </c>
      <c r="J125" s="332">
        <f t="shared" si="14"/>
        <v>39660</v>
      </c>
      <c r="K125" s="18">
        <f t="shared" si="11"/>
        <v>366</v>
      </c>
      <c r="L125" s="30"/>
      <c r="M125" s="17"/>
      <c r="N125" s="330"/>
      <c r="O125" s="30"/>
      <c r="P125" s="245">
        <f t="shared" si="15"/>
        <v>0</v>
      </c>
      <c r="Q125" s="30"/>
      <c r="R125" s="334">
        <f>IF(P125=0,"",(VLOOKUP(M125,tab!$M$22:$N$63,2,FALSE))*P125)</f>
      </c>
      <c r="S125" s="100">
        <f>IF(P125=0,"",(IF(R125=0,0,R125*(IF(lln!$G$46="ja",lln!$H$46,lln!$H$47)))))</f>
      </c>
      <c r="T125" s="22">
        <f t="shared" si="12"/>
      </c>
      <c r="U125" s="30"/>
      <c r="V125" s="196"/>
      <c r="W125" s="30"/>
      <c r="X125" s="6"/>
    </row>
    <row r="126" spans="2:24" ht="12.75" customHeight="1" hidden="1" outlineLevel="1">
      <c r="B126" s="3"/>
      <c r="C126" s="30"/>
      <c r="D126" s="17"/>
      <c r="E126" s="17"/>
      <c r="F126" s="331"/>
      <c r="G126" s="331"/>
      <c r="H126" s="30"/>
      <c r="I126" s="332">
        <f t="shared" si="13"/>
        <v>39295</v>
      </c>
      <c r="J126" s="332">
        <f t="shared" si="14"/>
        <v>39660</v>
      </c>
      <c r="K126" s="18">
        <f t="shared" si="11"/>
        <v>366</v>
      </c>
      <c r="L126" s="30"/>
      <c r="M126" s="17"/>
      <c r="N126" s="330"/>
      <c r="O126" s="30"/>
      <c r="P126" s="245">
        <f t="shared" si="15"/>
        <v>0</v>
      </c>
      <c r="Q126" s="30"/>
      <c r="R126" s="334">
        <f>IF(P126=0,"",(VLOOKUP(M126,tab!$M$22:$N$63,2,FALSE))*P126)</f>
      </c>
      <c r="S126" s="100">
        <f>IF(P126=0,"",(IF(R126=0,0,R126*(IF(lln!$G$46="ja",lln!$H$46,lln!$H$47)))))</f>
      </c>
      <c r="T126" s="22">
        <f t="shared" si="12"/>
      </c>
      <c r="U126" s="30"/>
      <c r="V126" s="196"/>
      <c r="W126" s="30"/>
      <c r="X126" s="6"/>
    </row>
    <row r="127" spans="2:24" ht="12.75" customHeight="1" hidden="1" outlineLevel="1">
      <c r="B127" s="3"/>
      <c r="C127" s="30"/>
      <c r="D127" s="17"/>
      <c r="E127" s="17"/>
      <c r="F127" s="331"/>
      <c r="G127" s="331"/>
      <c r="H127" s="30"/>
      <c r="I127" s="332">
        <f t="shared" si="13"/>
        <v>39295</v>
      </c>
      <c r="J127" s="332">
        <f t="shared" si="14"/>
        <v>39660</v>
      </c>
      <c r="K127" s="18">
        <f t="shared" si="11"/>
        <v>366</v>
      </c>
      <c r="L127" s="30"/>
      <c r="M127" s="17"/>
      <c r="N127" s="330"/>
      <c r="O127" s="30"/>
      <c r="P127" s="245">
        <f t="shared" si="15"/>
        <v>0</v>
      </c>
      <c r="Q127" s="30"/>
      <c r="R127" s="334">
        <f>IF(P127=0,"",(VLOOKUP(M127,tab!$M$22:$N$63,2,FALSE))*P127)</f>
      </c>
      <c r="S127" s="100">
        <f>IF(P127=0,"",(IF(R127=0,0,R127*(IF(lln!$G$46="ja",lln!$H$46,lln!$H$47)))))</f>
      </c>
      <c r="T127" s="22">
        <f t="shared" si="12"/>
      </c>
      <c r="U127" s="30"/>
      <c r="V127" s="196"/>
      <c r="W127" s="30"/>
      <c r="X127" s="6"/>
    </row>
    <row r="128" spans="2:24" ht="12.75" customHeight="1" hidden="1" outlineLevel="1">
      <c r="B128" s="3"/>
      <c r="C128" s="30"/>
      <c r="D128" s="17"/>
      <c r="E128" s="17"/>
      <c r="F128" s="331"/>
      <c r="G128" s="331"/>
      <c r="H128" s="30"/>
      <c r="I128" s="332">
        <f t="shared" si="13"/>
        <v>39295</v>
      </c>
      <c r="J128" s="332">
        <f t="shared" si="14"/>
        <v>39660</v>
      </c>
      <c r="K128" s="18">
        <f t="shared" si="11"/>
        <v>366</v>
      </c>
      <c r="L128" s="30"/>
      <c r="M128" s="17"/>
      <c r="N128" s="330"/>
      <c r="O128" s="30"/>
      <c r="P128" s="245">
        <f t="shared" si="15"/>
        <v>0</v>
      </c>
      <c r="Q128" s="30"/>
      <c r="R128" s="334">
        <f>IF(P128=0,"",(VLOOKUP(M128,tab!$M$22:$N$63,2,FALSE))*P128)</f>
      </c>
      <c r="S128" s="100">
        <f>IF(P128=0,"",(IF(R128=0,0,R128*(IF(lln!$G$46="ja",lln!$H$46,lln!$H$47)))))</f>
      </c>
      <c r="T128" s="22">
        <f t="shared" si="12"/>
      </c>
      <c r="U128" s="30"/>
      <c r="V128" s="196"/>
      <c r="W128" s="30"/>
      <c r="X128" s="6"/>
    </row>
    <row r="129" spans="2:24" ht="12.75" customHeight="1" hidden="1" outlineLevel="1">
      <c r="B129" s="3"/>
      <c r="C129" s="30"/>
      <c r="D129" s="17"/>
      <c r="E129" s="17"/>
      <c r="F129" s="331"/>
      <c r="G129" s="331"/>
      <c r="H129" s="30"/>
      <c r="I129" s="332">
        <f t="shared" si="13"/>
        <v>39295</v>
      </c>
      <c r="J129" s="332">
        <f t="shared" si="14"/>
        <v>39660</v>
      </c>
      <c r="K129" s="18">
        <f t="shared" si="11"/>
        <v>366</v>
      </c>
      <c r="L129" s="30"/>
      <c r="M129" s="17"/>
      <c r="N129" s="330"/>
      <c r="O129" s="30"/>
      <c r="P129" s="245">
        <f t="shared" si="15"/>
        <v>0</v>
      </c>
      <c r="Q129" s="30"/>
      <c r="R129" s="334">
        <f>IF(P129=0,"",(VLOOKUP(M129,tab!$M$22:$N$63,2,FALSE))*P129)</f>
      </c>
      <c r="S129" s="100">
        <f>IF(P129=0,"",(IF(R129=0,0,R129*(IF(lln!$G$46="ja",lln!$H$46,lln!$H$47)))))</f>
      </c>
      <c r="T129" s="22">
        <f t="shared" si="12"/>
      </c>
      <c r="U129" s="30"/>
      <c r="V129" s="196"/>
      <c r="W129" s="30"/>
      <c r="X129" s="6"/>
    </row>
    <row r="130" spans="2:24" ht="12.75" customHeight="1" hidden="1" outlineLevel="1">
      <c r="B130" s="3"/>
      <c r="C130" s="30"/>
      <c r="D130" s="17"/>
      <c r="E130" s="17"/>
      <c r="F130" s="331"/>
      <c r="G130" s="331"/>
      <c r="H130" s="30"/>
      <c r="I130" s="332">
        <f t="shared" si="13"/>
        <v>39295</v>
      </c>
      <c r="J130" s="332">
        <f t="shared" si="14"/>
        <v>39660</v>
      </c>
      <c r="K130" s="18">
        <f t="shared" si="11"/>
        <v>366</v>
      </c>
      <c r="L130" s="30"/>
      <c r="M130" s="17"/>
      <c r="N130" s="330"/>
      <c r="O130" s="30"/>
      <c r="P130" s="245">
        <f t="shared" si="15"/>
        <v>0</v>
      </c>
      <c r="Q130" s="30"/>
      <c r="R130" s="334">
        <f>IF(P130=0,"",(VLOOKUP(M130,tab!$M$22:$N$63,2,FALSE))*P130)</f>
      </c>
      <c r="S130" s="100">
        <f>IF(P130=0,"",(IF(R130=0,0,R130*(IF(lln!$G$46="ja",lln!$H$46,lln!$H$47)))))</f>
      </c>
      <c r="T130" s="22">
        <f t="shared" si="12"/>
      </c>
      <c r="U130" s="30"/>
      <c r="V130" s="196"/>
      <c r="W130" s="30"/>
      <c r="X130" s="6"/>
    </row>
    <row r="131" spans="2:24" ht="12.75" customHeight="1" hidden="1" outlineLevel="1">
      <c r="B131" s="3"/>
      <c r="C131" s="30"/>
      <c r="D131" s="17"/>
      <c r="E131" s="17"/>
      <c r="F131" s="331"/>
      <c r="G131" s="331"/>
      <c r="H131" s="30"/>
      <c r="I131" s="332">
        <f t="shared" si="13"/>
        <v>39295</v>
      </c>
      <c r="J131" s="332">
        <f t="shared" si="14"/>
        <v>39660</v>
      </c>
      <c r="K131" s="18">
        <f t="shared" si="11"/>
        <v>366</v>
      </c>
      <c r="L131" s="30"/>
      <c r="M131" s="17"/>
      <c r="N131" s="330"/>
      <c r="O131" s="30"/>
      <c r="P131" s="245">
        <f t="shared" si="15"/>
        <v>0</v>
      </c>
      <c r="Q131" s="30"/>
      <c r="R131" s="334">
        <f>IF(P131=0,"",(VLOOKUP(M131,tab!$M$22:$N$63,2,FALSE))*P131)</f>
      </c>
      <c r="S131" s="100">
        <f>IF(P131=0,"",(IF(R131=0,0,R131*(IF(lln!$G$46="ja",lln!$H$46,lln!$H$47)))))</f>
      </c>
      <c r="T131" s="22">
        <f t="shared" si="12"/>
      </c>
      <c r="U131" s="30"/>
      <c r="V131" s="196"/>
      <c r="W131" s="30"/>
      <c r="X131" s="6"/>
    </row>
    <row r="132" spans="2:24" ht="12.75" customHeight="1" hidden="1" outlineLevel="1">
      <c r="B132" s="3"/>
      <c r="C132" s="30"/>
      <c r="D132" s="17"/>
      <c r="E132" s="17"/>
      <c r="F132" s="331"/>
      <c r="G132" s="331"/>
      <c r="H132" s="30"/>
      <c r="I132" s="332">
        <f t="shared" si="13"/>
        <v>39295</v>
      </c>
      <c r="J132" s="332">
        <f t="shared" si="14"/>
        <v>39660</v>
      </c>
      <c r="K132" s="18">
        <f t="shared" si="11"/>
        <v>366</v>
      </c>
      <c r="L132" s="30"/>
      <c r="M132" s="17"/>
      <c r="N132" s="330"/>
      <c r="O132" s="30"/>
      <c r="P132" s="245">
        <f t="shared" si="15"/>
        <v>0</v>
      </c>
      <c r="Q132" s="30"/>
      <c r="R132" s="334">
        <f>IF(P132=0,"",(VLOOKUP(M132,tab!$M$22:$N$63,2,FALSE))*P132)</f>
      </c>
      <c r="S132" s="100">
        <f>IF(P132=0,"",(IF(R132=0,0,R132*(IF(lln!$G$46="ja",lln!$H$46,lln!$H$47)))))</f>
      </c>
      <c r="T132" s="22">
        <f t="shared" si="12"/>
      </c>
      <c r="U132" s="30"/>
      <c r="V132" s="196"/>
      <c r="W132" s="30"/>
      <c r="X132" s="6"/>
    </row>
    <row r="133" spans="2:24" ht="12.75" customHeight="1" hidden="1" outlineLevel="1">
      <c r="B133" s="3"/>
      <c r="C133" s="30"/>
      <c r="D133" s="17"/>
      <c r="E133" s="17"/>
      <c r="F133" s="331"/>
      <c r="G133" s="331"/>
      <c r="H133" s="30"/>
      <c r="I133" s="332">
        <f t="shared" si="13"/>
        <v>39295</v>
      </c>
      <c r="J133" s="332">
        <f t="shared" si="14"/>
        <v>39660</v>
      </c>
      <c r="K133" s="18">
        <f t="shared" si="11"/>
        <v>366</v>
      </c>
      <c r="L133" s="30"/>
      <c r="M133" s="17"/>
      <c r="N133" s="330"/>
      <c r="O133" s="30"/>
      <c r="P133" s="245">
        <f t="shared" si="15"/>
        <v>0</v>
      </c>
      <c r="Q133" s="30"/>
      <c r="R133" s="334">
        <f>IF(P133=0,"",(VLOOKUP(M133,tab!$M$22:$N$63,2,FALSE))*P133)</f>
      </c>
      <c r="S133" s="100">
        <f>IF(P133=0,"",(IF(R133=0,0,R133*(IF(lln!$G$46="ja",lln!$H$46,lln!$H$47)))))</f>
      </c>
      <c r="T133" s="22">
        <f t="shared" si="12"/>
      </c>
      <c r="U133" s="30"/>
      <c r="V133" s="196"/>
      <c r="W133" s="30"/>
      <c r="X133" s="6"/>
    </row>
    <row r="134" spans="2:24" ht="12.75" customHeight="1" hidden="1" outlineLevel="1">
      <c r="B134" s="3"/>
      <c r="C134" s="30"/>
      <c r="D134" s="17"/>
      <c r="E134" s="17"/>
      <c r="F134" s="331"/>
      <c r="G134" s="331"/>
      <c r="H134" s="30"/>
      <c r="I134" s="332">
        <f t="shared" si="13"/>
        <v>39295</v>
      </c>
      <c r="J134" s="332">
        <f t="shared" si="14"/>
        <v>39660</v>
      </c>
      <c r="K134" s="18">
        <f t="shared" si="11"/>
        <v>366</v>
      </c>
      <c r="L134" s="30"/>
      <c r="M134" s="17"/>
      <c r="N134" s="330"/>
      <c r="O134" s="30"/>
      <c r="P134" s="245">
        <f t="shared" si="15"/>
        <v>0</v>
      </c>
      <c r="Q134" s="30"/>
      <c r="R134" s="334">
        <f>IF(P134=0,"",(VLOOKUP(M134,tab!$M$22:$N$63,2,FALSE))*P134)</f>
      </c>
      <c r="S134" s="100">
        <f>IF(P134=0,"",(IF(R134=0,0,R134*(IF(lln!$G$46="ja",lln!$H$46,lln!$H$47)))))</f>
      </c>
      <c r="T134" s="22">
        <f t="shared" si="12"/>
      </c>
      <c r="U134" s="30"/>
      <c r="V134" s="196"/>
      <c r="W134" s="30"/>
      <c r="X134" s="6"/>
    </row>
    <row r="135" spans="2:24" ht="12.75" customHeight="1" hidden="1" outlineLevel="1">
      <c r="B135" s="3"/>
      <c r="C135" s="30"/>
      <c r="D135" s="17"/>
      <c r="E135" s="17"/>
      <c r="F135" s="331"/>
      <c r="G135" s="331"/>
      <c r="H135" s="30"/>
      <c r="I135" s="332">
        <f t="shared" si="13"/>
        <v>39295</v>
      </c>
      <c r="J135" s="332">
        <f t="shared" si="14"/>
        <v>39660</v>
      </c>
      <c r="K135" s="18">
        <f t="shared" si="11"/>
        <v>366</v>
      </c>
      <c r="L135" s="30"/>
      <c r="M135" s="17"/>
      <c r="N135" s="330"/>
      <c r="O135" s="30"/>
      <c r="P135" s="245">
        <f t="shared" si="15"/>
        <v>0</v>
      </c>
      <c r="Q135" s="30"/>
      <c r="R135" s="334">
        <f>IF(P135=0,"",(VLOOKUP(M135,tab!$M$22:$N$63,2,FALSE))*P135)</f>
      </c>
      <c r="S135" s="100">
        <f>IF(P135=0,"",(IF(R135=0,0,R135*(IF(lln!$G$46="ja",lln!$H$46,lln!$H$47)))))</f>
      </c>
      <c r="T135" s="22">
        <f t="shared" si="12"/>
      </c>
      <c r="U135" s="30"/>
      <c r="V135" s="196"/>
      <c r="W135" s="30"/>
      <c r="X135" s="6"/>
    </row>
    <row r="136" spans="2:24" ht="12.75" customHeight="1" hidden="1" outlineLevel="1">
      <c r="B136" s="3"/>
      <c r="C136" s="30"/>
      <c r="D136" s="17"/>
      <c r="E136" s="17"/>
      <c r="F136" s="331"/>
      <c r="G136" s="331"/>
      <c r="H136" s="30"/>
      <c r="I136" s="332">
        <f t="shared" si="13"/>
        <v>39295</v>
      </c>
      <c r="J136" s="332">
        <f t="shared" si="14"/>
        <v>39660</v>
      </c>
      <c r="K136" s="18">
        <f t="shared" si="11"/>
        <v>366</v>
      </c>
      <c r="L136" s="30"/>
      <c r="M136" s="17"/>
      <c r="N136" s="330"/>
      <c r="O136" s="30"/>
      <c r="P136" s="245">
        <f t="shared" si="15"/>
        <v>0</v>
      </c>
      <c r="Q136" s="30"/>
      <c r="R136" s="334">
        <f>IF(P136=0,"",(VLOOKUP(M136,tab!$M$22:$N$63,2,FALSE))*P136)</f>
      </c>
      <c r="S136" s="100">
        <f>IF(P136=0,"",(IF(R136=0,0,R136*(IF(lln!$G$46="ja",lln!$H$46,lln!$H$47)))))</f>
      </c>
      <c r="T136" s="22">
        <f t="shared" si="12"/>
      </c>
      <c r="U136" s="30"/>
      <c r="V136" s="196"/>
      <c r="W136" s="30"/>
      <c r="X136" s="6"/>
    </row>
    <row r="137" spans="2:24" ht="12.75" customHeight="1" hidden="1" outlineLevel="1">
      <c r="B137" s="3"/>
      <c r="C137" s="30"/>
      <c r="D137" s="17"/>
      <c r="E137" s="17"/>
      <c r="F137" s="331"/>
      <c r="G137" s="331"/>
      <c r="H137" s="30"/>
      <c r="I137" s="332">
        <f t="shared" si="13"/>
        <v>39295</v>
      </c>
      <c r="J137" s="332">
        <f t="shared" si="14"/>
        <v>39660</v>
      </c>
      <c r="K137" s="18">
        <f t="shared" si="11"/>
        <v>366</v>
      </c>
      <c r="L137" s="30"/>
      <c r="M137" s="17"/>
      <c r="N137" s="330"/>
      <c r="O137" s="30"/>
      <c r="P137" s="245">
        <f t="shared" si="15"/>
        <v>0</v>
      </c>
      <c r="Q137" s="30"/>
      <c r="R137" s="334">
        <f>IF(P137=0,"",(VLOOKUP(M137,tab!$M$22:$N$63,2,FALSE))*P137)</f>
      </c>
      <c r="S137" s="100">
        <f>IF(P137=0,"",(IF(R137=0,0,R137*(IF(lln!$G$46="ja",lln!$H$46,lln!$H$47)))))</f>
      </c>
      <c r="T137" s="22">
        <f>IF(S137&gt;=0,"",IF(S137&gt;0,"",((IF(R137&gt;0,"",(S137*-1)))))*$T$9)</f>
      </c>
      <c r="U137" s="30"/>
      <c r="V137" s="196"/>
      <c r="W137" s="30"/>
      <c r="X137" s="6"/>
    </row>
    <row r="138" spans="2:24" ht="12.75" customHeight="1" hidden="1" outlineLevel="1">
      <c r="B138" s="3"/>
      <c r="C138" s="30"/>
      <c r="D138" s="17"/>
      <c r="E138" s="17"/>
      <c r="F138" s="331"/>
      <c r="G138" s="331"/>
      <c r="H138" s="30"/>
      <c r="I138" s="332">
        <f t="shared" si="8"/>
        <v>39295</v>
      </c>
      <c r="J138" s="332">
        <f t="shared" si="9"/>
        <v>39660</v>
      </c>
      <c r="K138" s="18">
        <f t="shared" si="11"/>
        <v>366</v>
      </c>
      <c r="L138" s="30"/>
      <c r="M138" s="17"/>
      <c r="N138" s="330"/>
      <c r="O138" s="30"/>
      <c r="P138" s="245">
        <f t="shared" si="10"/>
        <v>0</v>
      </c>
      <c r="Q138" s="30"/>
      <c r="R138" s="334">
        <f>IF(P138=0,"",(VLOOKUP(M138,tab!$M$22:$N$63,2,FALSE))*P138)</f>
      </c>
      <c r="S138" s="100">
        <f>IF(P138=0,"",(IF(R138=0,0,R138*(IF(lln!$G$46="ja",lln!$H$46,lln!$H$47)))))</f>
      </c>
      <c r="T138" s="22">
        <f>IF(S138&gt;=0,"",IF(S138&gt;0,"",((IF(R138&gt;0,"",(S138*-1)))))*$T$9)</f>
      </c>
      <c r="U138" s="30"/>
      <c r="V138" s="196"/>
      <c r="W138" s="30"/>
      <c r="X138" s="6"/>
    </row>
    <row r="139" spans="2:24" ht="12.75" customHeight="1" hidden="1" outlineLevel="1">
      <c r="B139" s="3"/>
      <c r="C139" s="30"/>
      <c r="D139" s="17"/>
      <c r="E139" s="17"/>
      <c r="F139" s="331"/>
      <c r="G139" s="331"/>
      <c r="H139" s="30"/>
      <c r="I139" s="332">
        <f t="shared" si="8"/>
        <v>39295</v>
      </c>
      <c r="J139" s="332">
        <f t="shared" si="9"/>
        <v>39660</v>
      </c>
      <c r="K139" s="18">
        <f t="shared" si="11"/>
        <v>366</v>
      </c>
      <c r="L139" s="30"/>
      <c r="M139" s="17"/>
      <c r="N139" s="330"/>
      <c r="O139" s="30"/>
      <c r="P139" s="245">
        <f t="shared" si="10"/>
        <v>0</v>
      </c>
      <c r="Q139" s="30"/>
      <c r="R139" s="334">
        <f>IF(P139=0,"",(VLOOKUP(M139,tab!$M$22:$N$63,2,FALSE))*P139)</f>
      </c>
      <c r="S139" s="100">
        <f>IF(P139=0,"",(IF(R139=0,0,R139*(IF(lln!$G$46="ja",lln!$H$46,lln!$H$47)))))</f>
      </c>
      <c r="T139" s="22">
        <f>IF(S139&gt;=0,"",IF(S139&gt;0,"",((IF(R139&gt;0,"",(S139*-1)))))*$T$9)</f>
      </c>
      <c r="U139" s="30"/>
      <c r="V139" s="196"/>
      <c r="W139" s="30"/>
      <c r="X139" s="6"/>
    </row>
    <row r="140" spans="2:24" ht="12.75" customHeight="1" hidden="1" outlineLevel="1">
      <c r="B140" s="3"/>
      <c r="C140" s="30"/>
      <c r="D140" s="17"/>
      <c r="E140" s="17"/>
      <c r="F140" s="331"/>
      <c r="G140" s="331"/>
      <c r="H140" s="30"/>
      <c r="I140" s="332">
        <f t="shared" si="8"/>
        <v>39295</v>
      </c>
      <c r="J140" s="332">
        <f t="shared" si="9"/>
        <v>39660</v>
      </c>
      <c r="K140" s="18">
        <f t="shared" si="11"/>
        <v>366</v>
      </c>
      <c r="L140" s="30"/>
      <c r="M140" s="17"/>
      <c r="N140" s="330"/>
      <c r="O140" s="30"/>
      <c r="P140" s="245">
        <f t="shared" si="10"/>
        <v>0</v>
      </c>
      <c r="Q140" s="30"/>
      <c r="R140" s="334">
        <f>IF(P140=0,"",(VLOOKUP(M140,tab!$M$22:$N$63,2,FALSE))*P140)</f>
      </c>
      <c r="S140" s="100">
        <f>IF(P140=0,"",(IF(R140=0,0,R140*(IF(lln!$G$46="ja",lln!$H$46,lln!$H$47)))))</f>
      </c>
      <c r="T140" s="22">
        <f>IF(S140&gt;=0,"",IF(S140&gt;0,"",((IF(R140&gt;0,"",(S140*-1)))))*$T$9)</f>
      </c>
      <c r="U140" s="30"/>
      <c r="V140" s="196"/>
      <c r="W140" s="30"/>
      <c r="X140" s="6"/>
    </row>
    <row r="141" spans="2:24" ht="12.75" customHeight="1" hidden="1" outlineLevel="1">
      <c r="B141" s="3"/>
      <c r="C141" s="30"/>
      <c r="D141" s="17"/>
      <c r="E141" s="17"/>
      <c r="F141" s="331"/>
      <c r="G141" s="331"/>
      <c r="H141" s="30"/>
      <c r="I141" s="332">
        <f t="shared" si="8"/>
        <v>39295</v>
      </c>
      <c r="J141" s="332">
        <f t="shared" si="9"/>
        <v>39660</v>
      </c>
      <c r="K141" s="18">
        <f>J141-I141+1</f>
        <v>366</v>
      </c>
      <c r="L141" s="30"/>
      <c r="M141" s="17"/>
      <c r="N141" s="330"/>
      <c r="O141" s="30"/>
      <c r="P141" s="245">
        <f t="shared" si="10"/>
        <v>0</v>
      </c>
      <c r="Q141" s="30"/>
      <c r="R141" s="334">
        <f>IF(P141=0,"",(VLOOKUP(M141,tab!$M$22:$N$63,2,FALSE))*P141)</f>
      </c>
      <c r="S141" s="100">
        <f>IF(P141=0,"",(IF(R141=0,0,R141*(IF(lln!$G$46="ja",lln!$H$46,lln!$H$47)))))</f>
      </c>
      <c r="T141" s="22">
        <f>IF(S141&gt;=0,"",IF(S141&gt;0,"",((IF(R141&gt;0,"",(S141*-1)))))*$T$9)</f>
      </c>
      <c r="U141" s="30"/>
      <c r="V141" s="196"/>
      <c r="W141" s="30"/>
      <c r="X141" s="6"/>
    </row>
    <row r="142" spans="2:24" s="4" customFormat="1" ht="12.75" customHeight="1" collapsed="1">
      <c r="B142" s="9"/>
      <c r="C142" s="27"/>
      <c r="D142" s="169"/>
      <c r="E142" s="27"/>
      <c r="F142" s="327"/>
      <c r="G142" s="327"/>
      <c r="H142" s="27"/>
      <c r="I142" s="327"/>
      <c r="J142" s="327"/>
      <c r="K142" s="328"/>
      <c r="L142" s="27"/>
      <c r="M142" s="169"/>
      <c r="N142" s="243"/>
      <c r="O142" s="27"/>
      <c r="P142" s="246">
        <f>SUM(P13:P141)</f>
        <v>0</v>
      </c>
      <c r="Q142" s="27"/>
      <c r="R142" s="336">
        <f>SUM(R13:R141)</f>
        <v>0</v>
      </c>
      <c r="S142" s="168">
        <f>SUM(S13:S141)</f>
        <v>0</v>
      </c>
      <c r="T142" s="168">
        <f>SUM(T13:T141)</f>
        <v>0</v>
      </c>
      <c r="U142" s="27"/>
      <c r="V142" s="386"/>
      <c r="W142" s="27"/>
      <c r="X142" s="36"/>
    </row>
    <row r="143" spans="2:24" ht="12.75" customHeight="1">
      <c r="B143" s="3"/>
      <c r="C143" s="30"/>
      <c r="D143" s="31"/>
      <c r="E143" s="30"/>
      <c r="F143" s="31"/>
      <c r="G143" s="242"/>
      <c r="H143" s="30"/>
      <c r="I143" s="31"/>
      <c r="J143" s="242"/>
      <c r="K143" s="242"/>
      <c r="L143" s="30"/>
      <c r="M143" s="31"/>
      <c r="N143" s="31"/>
      <c r="O143" s="30"/>
      <c r="P143" s="31"/>
      <c r="Q143" s="30"/>
      <c r="R143" s="31"/>
      <c r="S143" s="30"/>
      <c r="T143" s="31"/>
      <c r="U143" s="30"/>
      <c r="V143" s="31"/>
      <c r="W143" s="30"/>
      <c r="X143" s="6"/>
    </row>
    <row r="144" spans="2:24" ht="12.75" customHeight="1">
      <c r="B144" s="3"/>
      <c r="F144" s="248"/>
      <c r="G144" s="171"/>
      <c r="I144" s="248"/>
      <c r="J144" s="171"/>
      <c r="K144" s="171"/>
      <c r="M144" s="249"/>
      <c r="N144" s="249"/>
      <c r="X144" s="6"/>
    </row>
    <row r="145" spans="2:24" ht="12.75" customHeight="1" thickBot="1">
      <c r="B145" s="12"/>
      <c r="C145" s="13"/>
      <c r="D145" s="195"/>
      <c r="E145" s="13"/>
      <c r="F145" s="195"/>
      <c r="G145" s="195"/>
      <c r="H145" s="13"/>
      <c r="I145" s="195"/>
      <c r="J145" s="195"/>
      <c r="K145" s="195"/>
      <c r="L145" s="13"/>
      <c r="M145" s="195"/>
      <c r="N145" s="195"/>
      <c r="O145" s="13"/>
      <c r="P145" s="195"/>
      <c r="Q145" s="13"/>
      <c r="R145" s="195"/>
      <c r="S145" s="13"/>
      <c r="T145" s="195"/>
      <c r="U145" s="13"/>
      <c r="V145" s="195"/>
      <c r="W145" s="13"/>
      <c r="X145" s="14"/>
    </row>
  </sheetData>
  <sheetProtection password="DE55" sheet="1" objects="1" scenarios="1"/>
  <dataValidations count="3">
    <dataValidation type="list" allowBlank="1" showInputMessage="1" showErrorMessage="1" sqref="M142">
      <formula1>"AA,AB,AC,AD,AE,DA,DB,Dbuit,DC,Dcuit,DE,LA,LB,LC,LD,LE,LIOa,LIOb,1,2,3,4,5,6,7,8,9,10,11,12,13,14,15"</formula1>
    </dataValidation>
    <dataValidation type="list" allowBlank="1" showInputMessage="1" showErrorMessage="1" sqref="E13:E141">
      <formula1>"vast,tijdelijk"</formula1>
    </dataValidation>
    <dataValidation type="list" allowBlank="1" showInputMessage="1" showErrorMessage="1" sqref="M13:M141">
      <formula1>"AA,AB,AC,AD,AE,DA,DB,Dbuit,DC,Dcuit,DD,DE,LA,LB,LC,LD,LE,LIOa,LIOb,1,2,3,4,5,6,7,8,9,10,11,12,13,14,15"</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50" r:id="rId4"/>
  <headerFooter alignWithMargins="0">
    <oddHeader>&amp;L&amp;"Arial,Vet"&amp;F&amp;R&amp;"Arial,Vet"&amp;A</oddHeader>
    <oddFooter>&amp;L&amp;"Arial,Vet"keizer / goedhart&amp;C&amp;"Arial,Vet"&amp;D&amp;R&amp;"Arial,Vet"pagina &amp;P</oddFooter>
  </headerFooter>
  <drawing r:id="rId3"/>
  <legacyDrawing r:id="rId2"/>
</worksheet>
</file>

<file path=xl/worksheets/sheet5.xml><?xml version="1.0" encoding="utf-8"?>
<worksheet xmlns="http://schemas.openxmlformats.org/spreadsheetml/2006/main" xmlns:r="http://schemas.openxmlformats.org/officeDocument/2006/relationships">
  <dimension ref="B2:X145"/>
  <sheetViews>
    <sheetView zoomScale="85" zoomScaleNormal="85" workbookViewId="0" topLeftCell="A1">
      <pane ySplit="10" topLeftCell="BM11" activePane="bottomLeft" state="frozen"/>
      <selection pane="topLeft" activeCell="I5" sqref="I5"/>
      <selection pane="bottomLeft" activeCell="B2" sqref="B2"/>
    </sheetView>
  </sheetViews>
  <sheetFormatPr defaultColWidth="9.140625" defaultRowHeight="12.75" customHeight="1" outlineLevelRow="1"/>
  <cols>
    <col min="1" max="1" width="5.7109375" style="5" customWidth="1"/>
    <col min="2" max="3" width="2.7109375" style="5" customWidth="1"/>
    <col min="4" max="4" width="35.7109375" style="33" customWidth="1"/>
    <col min="5" max="5" width="10.7109375" style="5" customWidth="1"/>
    <col min="6" max="7" width="14.7109375" style="33" customWidth="1"/>
    <col min="8" max="8" width="1.7109375" style="5" customWidth="1"/>
    <col min="9" max="10" width="14.7109375" style="33" customWidth="1"/>
    <col min="11" max="11" width="14.7109375" style="33" hidden="1" customWidth="1"/>
    <col min="12" max="12" width="1.7109375" style="5" customWidth="1"/>
    <col min="13" max="14" width="10.7109375" style="33" customWidth="1"/>
    <col min="15" max="15" width="1.7109375" style="5" customWidth="1"/>
    <col min="16" max="16" width="14.8515625" style="33" customWidth="1"/>
    <col min="17" max="17" width="1.7109375" style="5" customWidth="1"/>
    <col min="18" max="18" width="16.7109375" style="33" customWidth="1"/>
    <col min="19" max="19" width="16.8515625" style="5" customWidth="1"/>
    <col min="20" max="20" width="16.7109375" style="33" hidden="1" customWidth="1"/>
    <col min="21" max="21" width="1.7109375" style="5" customWidth="1"/>
    <col min="22" max="22" width="45.7109375" style="33" customWidth="1"/>
    <col min="23" max="25" width="2.7109375" style="5" customWidth="1"/>
    <col min="26" max="27" width="13.8515625" style="5" bestFit="1" customWidth="1"/>
    <col min="28" max="16384" width="9.140625" style="5" customWidth="1"/>
  </cols>
  <sheetData>
    <row r="1" ht="12.75" customHeight="1" thickBot="1"/>
    <row r="2" spans="2:24" ht="12.75" customHeight="1">
      <c r="B2" s="15" t="s">
        <v>191</v>
      </c>
      <c r="C2" s="1"/>
      <c r="D2" s="189"/>
      <c r="E2" s="1"/>
      <c r="F2" s="189"/>
      <c r="G2" s="189"/>
      <c r="H2" s="1"/>
      <c r="I2" s="189"/>
      <c r="J2" s="189"/>
      <c r="K2" s="189"/>
      <c r="L2" s="1"/>
      <c r="M2" s="189"/>
      <c r="N2" s="189"/>
      <c r="O2" s="1"/>
      <c r="P2" s="189"/>
      <c r="Q2" s="1"/>
      <c r="R2" s="189"/>
      <c r="S2" s="1"/>
      <c r="T2" s="189"/>
      <c r="U2" s="1"/>
      <c r="V2" s="189"/>
      <c r="W2" s="1"/>
      <c r="X2" s="2"/>
    </row>
    <row r="3" spans="2:24" ht="12.75" customHeight="1">
      <c r="B3" s="3"/>
      <c r="X3" s="6"/>
    </row>
    <row r="4" spans="2:24" s="72" customFormat="1" ht="18" customHeight="1">
      <c r="B4" s="184"/>
      <c r="C4" s="85" t="s">
        <v>369</v>
      </c>
      <c r="D4" s="204"/>
      <c r="E4" s="152" t="str">
        <f>tab!H11</f>
        <v>2008/09</v>
      </c>
      <c r="F4" s="204"/>
      <c r="G4" s="204"/>
      <c r="J4" s="204"/>
      <c r="K4" s="204"/>
      <c r="M4" s="204"/>
      <c r="N4" s="204"/>
      <c r="P4" s="204"/>
      <c r="R4" s="204"/>
      <c r="T4" s="204"/>
      <c r="V4" s="204"/>
      <c r="X4" s="138"/>
    </row>
    <row r="5" spans="2:24" ht="12.75" customHeight="1">
      <c r="B5" s="3"/>
      <c r="X5" s="6"/>
    </row>
    <row r="6" spans="2:24" ht="12.75" customHeight="1">
      <c r="B6" s="3"/>
      <c r="X6" s="6"/>
    </row>
    <row r="7" spans="2:24" ht="12.75" customHeight="1">
      <c r="B7" s="3"/>
      <c r="X7" s="6"/>
    </row>
    <row r="8" spans="2:24" ht="12.75" customHeight="1">
      <c r="B8" s="3"/>
      <c r="D8" s="149" t="s">
        <v>318</v>
      </c>
      <c r="E8" s="149" t="s">
        <v>321</v>
      </c>
      <c r="F8" s="149" t="s">
        <v>317</v>
      </c>
      <c r="G8" s="149" t="s">
        <v>647</v>
      </c>
      <c r="H8" s="149"/>
      <c r="I8" s="149" t="s">
        <v>317</v>
      </c>
      <c r="J8" s="149" t="s">
        <v>647</v>
      </c>
      <c r="K8" s="149" t="s">
        <v>334</v>
      </c>
      <c r="L8" s="149"/>
      <c r="M8" s="149" t="s">
        <v>319</v>
      </c>
      <c r="N8" s="149" t="s">
        <v>198</v>
      </c>
      <c r="O8" s="149"/>
      <c r="P8" s="149" t="s">
        <v>198</v>
      </c>
      <c r="Q8" s="149"/>
      <c r="R8" s="149" t="s">
        <v>332</v>
      </c>
      <c r="S8" s="149" t="s">
        <v>332</v>
      </c>
      <c r="T8" s="149" t="s">
        <v>333</v>
      </c>
      <c r="U8" s="149"/>
      <c r="V8" s="149" t="s">
        <v>502</v>
      </c>
      <c r="X8" s="6"/>
    </row>
    <row r="9" spans="2:24" ht="12.75" customHeight="1">
      <c r="B9" s="3"/>
      <c r="D9" s="326"/>
      <c r="E9" s="326"/>
      <c r="F9" s="333" t="s">
        <v>335</v>
      </c>
      <c r="G9" s="333" t="s">
        <v>335</v>
      </c>
      <c r="H9" s="326"/>
      <c r="I9" s="486">
        <f>tab!H14</f>
        <v>39661</v>
      </c>
      <c r="J9" s="486">
        <f>tab!H15</f>
        <v>40025</v>
      </c>
      <c r="K9" s="18">
        <f>J9-I9+1</f>
        <v>365</v>
      </c>
      <c r="L9" s="326"/>
      <c r="M9" s="326"/>
      <c r="N9" s="326"/>
      <c r="O9" s="326"/>
      <c r="P9" s="326" t="s">
        <v>320</v>
      </c>
      <c r="Q9" s="326"/>
      <c r="R9" s="326" t="s">
        <v>300</v>
      </c>
      <c r="S9" s="326" t="s">
        <v>325</v>
      </c>
      <c r="T9" s="437">
        <v>0.727</v>
      </c>
      <c r="U9" s="326"/>
      <c r="V9" s="283"/>
      <c r="X9" s="6"/>
    </row>
    <row r="10" spans="2:24" ht="12.75" customHeight="1">
      <c r="B10" s="3"/>
      <c r="X10" s="6"/>
    </row>
    <row r="11" spans="2:24" ht="12.75" customHeight="1">
      <c r="B11" s="3"/>
      <c r="X11" s="6"/>
    </row>
    <row r="12" spans="2:24" ht="12.75" customHeight="1">
      <c r="B12" s="3"/>
      <c r="C12" s="30"/>
      <c r="D12" s="31"/>
      <c r="E12" s="30"/>
      <c r="F12" s="31"/>
      <c r="G12" s="31"/>
      <c r="H12" s="30"/>
      <c r="I12" s="31"/>
      <c r="J12" s="31"/>
      <c r="K12" s="31"/>
      <c r="L12" s="30"/>
      <c r="M12" s="31"/>
      <c r="N12" s="31"/>
      <c r="O12" s="30"/>
      <c r="P12" s="31"/>
      <c r="Q12" s="30"/>
      <c r="R12" s="31"/>
      <c r="S12" s="30"/>
      <c r="T12" s="31"/>
      <c r="U12" s="30"/>
      <c r="V12" s="31"/>
      <c r="W12" s="30"/>
      <c r="X12" s="6"/>
    </row>
    <row r="13" spans="2:24" ht="12.75" customHeight="1">
      <c r="B13" s="3"/>
      <c r="C13" s="30"/>
      <c r="D13" s="260"/>
      <c r="E13" s="17"/>
      <c r="F13" s="331"/>
      <c r="G13" s="331"/>
      <c r="H13" s="31"/>
      <c r="I13" s="332">
        <f aca="true" t="shared" si="0" ref="I13:I44">IF(F13=0,$I$9,F13)</f>
        <v>39661</v>
      </c>
      <c r="J13" s="332">
        <f aca="true" t="shared" si="1" ref="J13:J44">IF(G13=0,$J$9,G13)</f>
        <v>40025</v>
      </c>
      <c r="K13" s="18">
        <f aca="true" t="shared" si="2" ref="K13:K76">J13-I13+1</f>
        <v>365</v>
      </c>
      <c r="L13" s="31"/>
      <c r="M13" s="17"/>
      <c r="N13" s="330"/>
      <c r="O13" s="31"/>
      <c r="P13" s="245">
        <f aca="true" t="shared" si="3" ref="P13:P44">N13*K13/$K$9</f>
        <v>0</v>
      </c>
      <c r="Q13" s="31"/>
      <c r="R13" s="334">
        <f>IF(P13=0,"",(VLOOKUP(M13,tab!$M$22:$N$63,2,FALSE))*P13)</f>
      </c>
      <c r="S13" s="100">
        <f>IF(P13=0,"",(IF(R13=0,0,R13*(IF(lln!$G$46="ja",lln!$H$46,lln!$H$47)))))</f>
      </c>
      <c r="T13" s="22">
        <f aca="true" t="shared" si="4" ref="T13:T44">IF(S13&gt;=0,"",IF(S13&gt;0,"",((IF(R13&gt;0,"",(S13*-1)))))*$T$9)</f>
      </c>
      <c r="U13" s="31"/>
      <c r="V13" s="196"/>
      <c r="W13" s="30"/>
      <c r="X13" s="6"/>
    </row>
    <row r="14" spans="2:24" ht="12.75" customHeight="1">
      <c r="B14" s="3"/>
      <c r="C14" s="30"/>
      <c r="D14" s="260"/>
      <c r="E14" s="17"/>
      <c r="F14" s="331"/>
      <c r="G14" s="331"/>
      <c r="H14" s="30"/>
      <c r="I14" s="332">
        <f t="shared" si="0"/>
        <v>39661</v>
      </c>
      <c r="J14" s="332">
        <f t="shared" si="1"/>
        <v>40025</v>
      </c>
      <c r="K14" s="18">
        <f t="shared" si="2"/>
        <v>365</v>
      </c>
      <c r="L14" s="30"/>
      <c r="M14" s="17"/>
      <c r="N14" s="330"/>
      <c r="O14" s="30"/>
      <c r="P14" s="245">
        <f t="shared" si="3"/>
        <v>0</v>
      </c>
      <c r="Q14" s="30"/>
      <c r="R14" s="334">
        <f>IF(P14=0,"",(VLOOKUP(M14,tab!$M$22:$N$63,2,FALSE))*P14)</f>
      </c>
      <c r="S14" s="100">
        <f>IF(P14=0,"",(IF(R14=0,0,R14*(IF(lln!$G$46="ja",lln!$H$46,lln!$H$47)))))</f>
      </c>
      <c r="T14" s="22">
        <f t="shared" si="4"/>
      </c>
      <c r="U14" s="30"/>
      <c r="V14" s="196"/>
      <c r="W14" s="30"/>
      <c r="X14" s="6"/>
    </row>
    <row r="15" spans="2:24" ht="12.75" customHeight="1">
      <c r="B15" s="3"/>
      <c r="C15" s="30"/>
      <c r="D15" s="260"/>
      <c r="E15" s="17"/>
      <c r="F15" s="331"/>
      <c r="G15" s="331"/>
      <c r="H15" s="30"/>
      <c r="I15" s="332">
        <f t="shared" si="0"/>
        <v>39661</v>
      </c>
      <c r="J15" s="332">
        <f t="shared" si="1"/>
        <v>40025</v>
      </c>
      <c r="K15" s="18">
        <f t="shared" si="2"/>
        <v>365</v>
      </c>
      <c r="L15" s="30"/>
      <c r="M15" s="17"/>
      <c r="N15" s="330"/>
      <c r="O15" s="30"/>
      <c r="P15" s="245">
        <f t="shared" si="3"/>
        <v>0</v>
      </c>
      <c r="Q15" s="30"/>
      <c r="R15" s="334">
        <f>IF(P15=0,"",(VLOOKUP(M15,tab!$M$22:$N$63,2,FALSE))*P15)</f>
      </c>
      <c r="S15" s="100">
        <f>IF(P15=0,"",(IF(R15=0,0,R15*(IF(lln!$G$46="ja",lln!$H$46,lln!$H$47)))))</f>
      </c>
      <c r="T15" s="22">
        <f t="shared" si="4"/>
      </c>
      <c r="U15" s="30"/>
      <c r="V15" s="196"/>
      <c r="W15" s="30"/>
      <c r="X15" s="6"/>
    </row>
    <row r="16" spans="2:24" ht="12.75" customHeight="1">
      <c r="B16" s="3"/>
      <c r="C16" s="30"/>
      <c r="D16" s="260"/>
      <c r="E16" s="17"/>
      <c r="F16" s="331"/>
      <c r="G16" s="331"/>
      <c r="H16" s="30"/>
      <c r="I16" s="332">
        <f t="shared" si="0"/>
        <v>39661</v>
      </c>
      <c r="J16" s="332">
        <f t="shared" si="1"/>
        <v>40025</v>
      </c>
      <c r="K16" s="18">
        <f t="shared" si="2"/>
        <v>365</v>
      </c>
      <c r="L16" s="30"/>
      <c r="M16" s="17"/>
      <c r="N16" s="330"/>
      <c r="O16" s="30"/>
      <c r="P16" s="245">
        <f t="shared" si="3"/>
        <v>0</v>
      </c>
      <c r="Q16" s="30"/>
      <c r="R16" s="334">
        <f>IF(P16=0,"",(VLOOKUP(M16,tab!$M$22:$N$63,2,FALSE))*P16)</f>
      </c>
      <c r="S16" s="100">
        <f>IF(P16=0,"",(IF(R16=0,0,R16*(IF(lln!$G$46="ja",lln!$H$46,lln!$H$47)))))</f>
      </c>
      <c r="T16" s="22">
        <f t="shared" si="4"/>
      </c>
      <c r="U16" s="30"/>
      <c r="V16" s="196"/>
      <c r="W16" s="30"/>
      <c r="X16" s="6"/>
    </row>
    <row r="17" spans="2:24" ht="12.75" customHeight="1">
      <c r="B17" s="3"/>
      <c r="C17" s="30"/>
      <c r="D17" s="260"/>
      <c r="E17" s="17"/>
      <c r="F17" s="331"/>
      <c r="G17" s="331"/>
      <c r="H17" s="30"/>
      <c r="I17" s="332">
        <f t="shared" si="0"/>
        <v>39661</v>
      </c>
      <c r="J17" s="332">
        <f t="shared" si="1"/>
        <v>40025</v>
      </c>
      <c r="K17" s="18">
        <f t="shared" si="2"/>
        <v>365</v>
      </c>
      <c r="L17" s="30"/>
      <c r="M17" s="17"/>
      <c r="N17" s="330"/>
      <c r="O17" s="30"/>
      <c r="P17" s="245">
        <f t="shared" si="3"/>
        <v>0</v>
      </c>
      <c r="Q17" s="30"/>
      <c r="R17" s="334">
        <f>IF(P17=0,"",(VLOOKUP(M17,tab!$M$22:$N$63,2,FALSE))*P17)</f>
      </c>
      <c r="S17" s="100">
        <f>IF(P17=0,"",(IF(R17=0,0,R17*(IF(lln!$G$46="ja",lln!$H$46,lln!$H$47)))))</f>
      </c>
      <c r="T17" s="22">
        <f t="shared" si="4"/>
      </c>
      <c r="U17" s="30"/>
      <c r="V17" s="196"/>
      <c r="W17" s="30"/>
      <c r="X17" s="6"/>
    </row>
    <row r="18" spans="2:24" ht="12.75" customHeight="1">
      <c r="B18" s="3"/>
      <c r="C18" s="30"/>
      <c r="D18" s="260"/>
      <c r="E18" s="17"/>
      <c r="F18" s="331"/>
      <c r="G18" s="331"/>
      <c r="H18" s="30"/>
      <c r="I18" s="332">
        <f t="shared" si="0"/>
        <v>39661</v>
      </c>
      <c r="J18" s="332">
        <f t="shared" si="1"/>
        <v>40025</v>
      </c>
      <c r="K18" s="18">
        <f t="shared" si="2"/>
        <v>365</v>
      </c>
      <c r="L18" s="30"/>
      <c r="M18" s="17"/>
      <c r="N18" s="330"/>
      <c r="O18" s="30"/>
      <c r="P18" s="245">
        <f t="shared" si="3"/>
        <v>0</v>
      </c>
      <c r="Q18" s="30"/>
      <c r="R18" s="334">
        <f>IF(P18=0,"",(VLOOKUP(M18,tab!$M$22:$N$63,2,FALSE))*P18)</f>
      </c>
      <c r="S18" s="100">
        <f>IF(P18=0,"",(IF(R18=0,0,R18*(IF(lln!$G$46="ja",lln!$H$46,lln!$H$47)))))</f>
      </c>
      <c r="T18" s="22">
        <f t="shared" si="4"/>
      </c>
      <c r="U18" s="30"/>
      <c r="V18" s="196"/>
      <c r="W18" s="30"/>
      <c r="X18" s="6"/>
    </row>
    <row r="19" spans="2:24" ht="12.75" customHeight="1">
      <c r="B19" s="3"/>
      <c r="C19" s="30"/>
      <c r="D19" s="260"/>
      <c r="E19" s="17"/>
      <c r="F19" s="331"/>
      <c r="G19" s="331"/>
      <c r="H19" s="30"/>
      <c r="I19" s="332">
        <f t="shared" si="0"/>
        <v>39661</v>
      </c>
      <c r="J19" s="332">
        <f t="shared" si="1"/>
        <v>40025</v>
      </c>
      <c r="K19" s="18">
        <f t="shared" si="2"/>
        <v>365</v>
      </c>
      <c r="L19" s="30"/>
      <c r="M19" s="17"/>
      <c r="N19" s="330"/>
      <c r="O19" s="30"/>
      <c r="P19" s="245">
        <f t="shared" si="3"/>
        <v>0</v>
      </c>
      <c r="Q19" s="30"/>
      <c r="R19" s="334">
        <f>IF(P19=0,"",(VLOOKUP(M19,tab!$M$22:$N$63,2,FALSE))*P19)</f>
      </c>
      <c r="S19" s="100">
        <f>IF(P19=0,"",(IF(R19=0,0,R19*(IF(lln!$G$46="ja",lln!$H$46,lln!$H$47)))))</f>
      </c>
      <c r="T19" s="22">
        <f t="shared" si="4"/>
      </c>
      <c r="U19" s="30"/>
      <c r="V19" s="196"/>
      <c r="W19" s="30"/>
      <c r="X19" s="6"/>
    </row>
    <row r="20" spans="2:24" ht="12.75" customHeight="1">
      <c r="B20" s="3"/>
      <c r="C20" s="30"/>
      <c r="D20" s="260"/>
      <c r="E20" s="17"/>
      <c r="F20" s="331"/>
      <c r="G20" s="331"/>
      <c r="H20" s="30"/>
      <c r="I20" s="332">
        <f t="shared" si="0"/>
        <v>39661</v>
      </c>
      <c r="J20" s="332">
        <f t="shared" si="1"/>
        <v>40025</v>
      </c>
      <c r="K20" s="18">
        <f t="shared" si="2"/>
        <v>365</v>
      </c>
      <c r="L20" s="30"/>
      <c r="M20" s="17"/>
      <c r="N20" s="330"/>
      <c r="O20" s="30"/>
      <c r="P20" s="245">
        <f t="shared" si="3"/>
        <v>0</v>
      </c>
      <c r="Q20" s="30"/>
      <c r="R20" s="334">
        <f>IF(P20=0,"",(VLOOKUP(M20,tab!$M$22:$N$63,2,FALSE))*P20)</f>
      </c>
      <c r="S20" s="100">
        <f>IF(P20=0,"",(IF(R20=0,0,R20*(IF(lln!$G$46="ja",lln!$H$46,lln!$H$47)))))</f>
      </c>
      <c r="T20" s="22">
        <f t="shared" si="4"/>
      </c>
      <c r="U20" s="30"/>
      <c r="V20" s="196"/>
      <c r="W20" s="30"/>
      <c r="X20" s="6"/>
    </row>
    <row r="21" spans="2:24" ht="12.75" customHeight="1">
      <c r="B21" s="3"/>
      <c r="C21" s="30"/>
      <c r="D21" s="260"/>
      <c r="E21" s="17"/>
      <c r="F21" s="331"/>
      <c r="G21" s="331"/>
      <c r="H21" s="30"/>
      <c r="I21" s="332">
        <f t="shared" si="0"/>
        <v>39661</v>
      </c>
      <c r="J21" s="332">
        <f t="shared" si="1"/>
        <v>40025</v>
      </c>
      <c r="K21" s="18">
        <f t="shared" si="2"/>
        <v>365</v>
      </c>
      <c r="L21" s="30"/>
      <c r="M21" s="17"/>
      <c r="N21" s="330"/>
      <c r="O21" s="30"/>
      <c r="P21" s="245">
        <f t="shared" si="3"/>
        <v>0</v>
      </c>
      <c r="Q21" s="30"/>
      <c r="R21" s="334">
        <f>IF(P21=0,"",(VLOOKUP(M21,tab!$M$22:$N$63,2,FALSE))*P21)</f>
      </c>
      <c r="S21" s="100">
        <f>IF(P21=0,"",(IF(R21=0,0,R21*(IF(lln!$G$46="ja",lln!$H$46,lln!$H$47)))))</f>
      </c>
      <c r="T21" s="22">
        <f t="shared" si="4"/>
      </c>
      <c r="U21" s="30"/>
      <c r="V21" s="196"/>
      <c r="W21" s="30"/>
      <c r="X21" s="6"/>
    </row>
    <row r="22" spans="2:24" ht="12.75" customHeight="1">
      <c r="B22" s="3"/>
      <c r="C22" s="30"/>
      <c r="D22" s="260"/>
      <c r="E22" s="17"/>
      <c r="F22" s="331"/>
      <c r="G22" s="331"/>
      <c r="H22" s="30"/>
      <c r="I22" s="332">
        <f t="shared" si="0"/>
        <v>39661</v>
      </c>
      <c r="J22" s="332">
        <f t="shared" si="1"/>
        <v>40025</v>
      </c>
      <c r="K22" s="18">
        <f t="shared" si="2"/>
        <v>365</v>
      </c>
      <c r="L22" s="30"/>
      <c r="M22" s="17"/>
      <c r="N22" s="330"/>
      <c r="O22" s="30"/>
      <c r="P22" s="245">
        <f t="shared" si="3"/>
        <v>0</v>
      </c>
      <c r="Q22" s="30"/>
      <c r="R22" s="334">
        <f>IF(P22=0,"",(VLOOKUP(M22,tab!$M$22:$N$63,2,FALSE))*P22)</f>
      </c>
      <c r="S22" s="100">
        <f>IF(P22=0,"",(IF(R22=0,0,R22*(IF(lln!$G$46="ja",lln!$H$46,lln!$H$47)))))</f>
      </c>
      <c r="T22" s="22">
        <f t="shared" si="4"/>
      </c>
      <c r="U22" s="30"/>
      <c r="V22" s="196"/>
      <c r="W22" s="30"/>
      <c r="X22" s="6"/>
    </row>
    <row r="23" spans="2:24" ht="12.75" customHeight="1">
      <c r="B23" s="3"/>
      <c r="C23" s="30"/>
      <c r="D23" s="260"/>
      <c r="E23" s="17"/>
      <c r="F23" s="331"/>
      <c r="G23" s="331"/>
      <c r="H23" s="30"/>
      <c r="I23" s="332">
        <f t="shared" si="0"/>
        <v>39661</v>
      </c>
      <c r="J23" s="332">
        <f t="shared" si="1"/>
        <v>40025</v>
      </c>
      <c r="K23" s="18">
        <f t="shared" si="2"/>
        <v>365</v>
      </c>
      <c r="L23" s="30"/>
      <c r="M23" s="17"/>
      <c r="N23" s="330"/>
      <c r="O23" s="30"/>
      <c r="P23" s="245">
        <f t="shared" si="3"/>
        <v>0</v>
      </c>
      <c r="Q23" s="30"/>
      <c r="R23" s="334">
        <f>IF(P23=0,"",(VLOOKUP(M23,tab!$M$22:$N$63,2,FALSE))*P23)</f>
      </c>
      <c r="S23" s="100">
        <f>IF(P23=0,"",(IF(R23=0,0,R23*(IF(lln!$G$46="ja",lln!$H$46,lln!$H$47)))))</f>
      </c>
      <c r="T23" s="22">
        <f t="shared" si="4"/>
      </c>
      <c r="U23" s="30"/>
      <c r="V23" s="196"/>
      <c r="W23" s="30"/>
      <c r="X23" s="6"/>
    </row>
    <row r="24" spans="2:24" ht="12.75" customHeight="1">
      <c r="B24" s="3"/>
      <c r="C24" s="30"/>
      <c r="D24" s="260"/>
      <c r="E24" s="17"/>
      <c r="F24" s="331"/>
      <c r="G24" s="331"/>
      <c r="H24" s="30"/>
      <c r="I24" s="332">
        <f t="shared" si="0"/>
        <v>39661</v>
      </c>
      <c r="J24" s="332">
        <f t="shared" si="1"/>
        <v>40025</v>
      </c>
      <c r="K24" s="18">
        <f t="shared" si="2"/>
        <v>365</v>
      </c>
      <c r="L24" s="30"/>
      <c r="M24" s="17"/>
      <c r="N24" s="330"/>
      <c r="O24" s="30"/>
      <c r="P24" s="245">
        <f t="shared" si="3"/>
        <v>0</v>
      </c>
      <c r="Q24" s="30"/>
      <c r="R24" s="334">
        <f>IF(P24=0,"",(VLOOKUP(M24,tab!$M$22:$N$63,2,FALSE))*P24)</f>
      </c>
      <c r="S24" s="100">
        <f>IF(P24=0,"",(IF(R24=0,0,R24*(IF(lln!$G$46="ja",lln!$H$46,lln!$H$47)))))</f>
      </c>
      <c r="T24" s="22">
        <f t="shared" si="4"/>
      </c>
      <c r="U24" s="30"/>
      <c r="V24" s="196"/>
      <c r="W24" s="30"/>
      <c r="X24" s="6"/>
    </row>
    <row r="25" spans="2:24" ht="12.75" customHeight="1">
      <c r="B25" s="3"/>
      <c r="C25" s="30"/>
      <c r="D25" s="260"/>
      <c r="E25" s="17"/>
      <c r="F25" s="331"/>
      <c r="G25" s="331"/>
      <c r="H25" s="30"/>
      <c r="I25" s="332">
        <f t="shared" si="0"/>
        <v>39661</v>
      </c>
      <c r="J25" s="332">
        <f t="shared" si="1"/>
        <v>40025</v>
      </c>
      <c r="K25" s="18">
        <f t="shared" si="2"/>
        <v>365</v>
      </c>
      <c r="L25" s="30"/>
      <c r="M25" s="17"/>
      <c r="N25" s="330"/>
      <c r="O25" s="30"/>
      <c r="P25" s="245">
        <f t="shared" si="3"/>
        <v>0</v>
      </c>
      <c r="Q25" s="30"/>
      <c r="R25" s="334">
        <f>IF(P25=0,"",(VLOOKUP(M25,tab!$M$22:$N$63,2,FALSE))*P25)</f>
      </c>
      <c r="S25" s="100">
        <f>IF(P25=0,"",(IF(R25=0,0,R25*(IF(lln!$G$46="ja",lln!$H$46,lln!$H$47)))))</f>
      </c>
      <c r="T25" s="22">
        <f t="shared" si="4"/>
      </c>
      <c r="U25" s="30"/>
      <c r="V25" s="196"/>
      <c r="W25" s="30"/>
      <c r="X25" s="6"/>
    </row>
    <row r="26" spans="2:24" ht="12.75" customHeight="1">
      <c r="B26" s="3"/>
      <c r="C26" s="30"/>
      <c r="D26" s="260"/>
      <c r="E26" s="17"/>
      <c r="F26" s="331"/>
      <c r="G26" s="331"/>
      <c r="H26" s="30"/>
      <c r="I26" s="332">
        <f t="shared" si="0"/>
        <v>39661</v>
      </c>
      <c r="J26" s="332">
        <f t="shared" si="1"/>
        <v>40025</v>
      </c>
      <c r="K26" s="18">
        <f t="shared" si="2"/>
        <v>365</v>
      </c>
      <c r="L26" s="30"/>
      <c r="M26" s="17"/>
      <c r="N26" s="330"/>
      <c r="O26" s="30"/>
      <c r="P26" s="245">
        <f t="shared" si="3"/>
        <v>0</v>
      </c>
      <c r="Q26" s="30"/>
      <c r="R26" s="334">
        <f>IF(P26=0,"",(VLOOKUP(M26,tab!$M$22:$N$63,2,FALSE))*P26)</f>
      </c>
      <c r="S26" s="100">
        <f>IF(P26=0,"",(IF(R26=0,0,R26*(IF(lln!$G$46="ja",lln!$H$46,lln!$H$47)))))</f>
      </c>
      <c r="T26" s="22">
        <f t="shared" si="4"/>
      </c>
      <c r="U26" s="30"/>
      <c r="V26" s="196"/>
      <c r="W26" s="30"/>
      <c r="X26" s="6"/>
    </row>
    <row r="27" spans="2:24" ht="12.75" customHeight="1">
      <c r="B27" s="3"/>
      <c r="C27" s="30"/>
      <c r="D27" s="260"/>
      <c r="E27" s="17"/>
      <c r="F27" s="331"/>
      <c r="G27" s="331"/>
      <c r="H27" s="30"/>
      <c r="I27" s="332">
        <f t="shared" si="0"/>
        <v>39661</v>
      </c>
      <c r="J27" s="332">
        <f t="shared" si="1"/>
        <v>40025</v>
      </c>
      <c r="K27" s="18">
        <f t="shared" si="2"/>
        <v>365</v>
      </c>
      <c r="L27" s="30"/>
      <c r="M27" s="17"/>
      <c r="N27" s="330"/>
      <c r="O27" s="30"/>
      <c r="P27" s="245">
        <f t="shared" si="3"/>
        <v>0</v>
      </c>
      <c r="Q27" s="30"/>
      <c r="R27" s="334">
        <f>IF(P27=0,"",(VLOOKUP(M27,tab!$M$22:$N$63,2,FALSE))*P27)</f>
      </c>
      <c r="S27" s="100">
        <f>IF(P27=0,"",(IF(R27=0,0,R27*(IF(lln!$G$46="ja",lln!$H$46,lln!$H$47)))))</f>
      </c>
      <c r="T27" s="22">
        <f t="shared" si="4"/>
      </c>
      <c r="U27" s="30"/>
      <c r="V27" s="196"/>
      <c r="W27" s="30"/>
      <c r="X27" s="6"/>
    </row>
    <row r="28" spans="2:24" ht="12.75" customHeight="1">
      <c r="B28" s="3"/>
      <c r="C28" s="30"/>
      <c r="D28" s="260"/>
      <c r="E28" s="17"/>
      <c r="F28" s="331"/>
      <c r="G28" s="331"/>
      <c r="H28" s="30"/>
      <c r="I28" s="332">
        <f t="shared" si="0"/>
        <v>39661</v>
      </c>
      <c r="J28" s="332">
        <f t="shared" si="1"/>
        <v>40025</v>
      </c>
      <c r="K28" s="18">
        <f t="shared" si="2"/>
        <v>365</v>
      </c>
      <c r="L28" s="30"/>
      <c r="M28" s="17"/>
      <c r="N28" s="330"/>
      <c r="O28" s="30"/>
      <c r="P28" s="245">
        <f t="shared" si="3"/>
        <v>0</v>
      </c>
      <c r="Q28" s="30"/>
      <c r="R28" s="334">
        <f>IF(P28=0,"",(VLOOKUP(M28,tab!$M$22:$N$63,2,FALSE))*P28)</f>
      </c>
      <c r="S28" s="100">
        <f>IF(P28=0,"",(IF(R28=0,0,R28*(IF(lln!$G$46="ja",lln!$H$46,lln!$H$47)))))</f>
      </c>
      <c r="T28" s="22">
        <f t="shared" si="4"/>
      </c>
      <c r="U28" s="30"/>
      <c r="V28" s="196"/>
      <c r="W28" s="30"/>
      <c r="X28" s="6"/>
    </row>
    <row r="29" spans="2:24" ht="12.75" customHeight="1">
      <c r="B29" s="3"/>
      <c r="C29" s="30"/>
      <c r="D29" s="260"/>
      <c r="E29" s="17"/>
      <c r="F29" s="331"/>
      <c r="G29" s="331"/>
      <c r="H29" s="30"/>
      <c r="I29" s="332">
        <f t="shared" si="0"/>
        <v>39661</v>
      </c>
      <c r="J29" s="332">
        <f t="shared" si="1"/>
        <v>40025</v>
      </c>
      <c r="K29" s="18">
        <f t="shared" si="2"/>
        <v>365</v>
      </c>
      <c r="L29" s="30"/>
      <c r="M29" s="17"/>
      <c r="N29" s="330"/>
      <c r="O29" s="30"/>
      <c r="P29" s="245">
        <f t="shared" si="3"/>
        <v>0</v>
      </c>
      <c r="Q29" s="30"/>
      <c r="R29" s="334">
        <f>IF(P29=0,"",(VLOOKUP(M29,tab!$M$22:$N$63,2,FALSE))*P29)</f>
      </c>
      <c r="S29" s="100">
        <f>IF(P29=0,"",(IF(R29=0,0,R29*(IF(lln!$G$46="ja",lln!$H$46,lln!$H$47)))))</f>
      </c>
      <c r="T29" s="22">
        <f t="shared" si="4"/>
      </c>
      <c r="U29" s="30"/>
      <c r="V29" s="196"/>
      <c r="W29" s="30"/>
      <c r="X29" s="6"/>
    </row>
    <row r="30" spans="2:24" ht="12.75" customHeight="1">
      <c r="B30" s="3"/>
      <c r="C30" s="30"/>
      <c r="D30" s="260"/>
      <c r="E30" s="17"/>
      <c r="F30" s="331"/>
      <c r="G30" s="331"/>
      <c r="H30" s="30"/>
      <c r="I30" s="332">
        <f t="shared" si="0"/>
        <v>39661</v>
      </c>
      <c r="J30" s="332">
        <f t="shared" si="1"/>
        <v>40025</v>
      </c>
      <c r="K30" s="18">
        <f t="shared" si="2"/>
        <v>365</v>
      </c>
      <c r="L30" s="30"/>
      <c r="M30" s="17"/>
      <c r="N30" s="330"/>
      <c r="O30" s="30"/>
      <c r="P30" s="245">
        <f t="shared" si="3"/>
        <v>0</v>
      </c>
      <c r="Q30" s="30"/>
      <c r="R30" s="334">
        <f>IF(P30=0,"",(VLOOKUP(M30,tab!$M$22:$N$63,2,FALSE))*P30)</f>
      </c>
      <c r="S30" s="100">
        <f>IF(P30=0,"",(IF(R30=0,0,R30*(IF(lln!$G$46="ja",lln!$H$46,lln!$H$47)))))</f>
      </c>
      <c r="T30" s="22">
        <f t="shared" si="4"/>
      </c>
      <c r="U30" s="30"/>
      <c r="V30" s="196"/>
      <c r="W30" s="30"/>
      <c r="X30" s="6"/>
    </row>
    <row r="31" spans="2:24" ht="12.75" customHeight="1">
      <c r="B31" s="3"/>
      <c r="C31" s="30"/>
      <c r="D31" s="260"/>
      <c r="E31" s="17"/>
      <c r="F31" s="331"/>
      <c r="G31" s="331"/>
      <c r="H31" s="30"/>
      <c r="I31" s="332">
        <f t="shared" si="0"/>
        <v>39661</v>
      </c>
      <c r="J31" s="332">
        <f t="shared" si="1"/>
        <v>40025</v>
      </c>
      <c r="K31" s="18">
        <f t="shared" si="2"/>
        <v>365</v>
      </c>
      <c r="L31" s="30"/>
      <c r="M31" s="17"/>
      <c r="N31" s="330"/>
      <c r="O31" s="30"/>
      <c r="P31" s="245">
        <f t="shared" si="3"/>
        <v>0</v>
      </c>
      <c r="Q31" s="30"/>
      <c r="R31" s="334">
        <f>IF(P31=0,"",(VLOOKUP(M31,tab!$M$22:$N$63,2,FALSE))*P31)</f>
      </c>
      <c r="S31" s="100">
        <f>IF(P31=0,"",(IF(R31=0,0,R31*(IF(lln!$G$46="ja",lln!$H$46,lln!$H$47)))))</f>
      </c>
      <c r="T31" s="22">
        <f t="shared" si="4"/>
      </c>
      <c r="U31" s="30"/>
      <c r="V31" s="196"/>
      <c r="W31" s="30"/>
      <c r="X31" s="6"/>
    </row>
    <row r="32" spans="2:24" ht="12.75" customHeight="1">
      <c r="B32" s="3"/>
      <c r="C32" s="30"/>
      <c r="D32" s="260"/>
      <c r="E32" s="17"/>
      <c r="F32" s="331"/>
      <c r="G32" s="331"/>
      <c r="H32" s="30"/>
      <c r="I32" s="332">
        <f t="shared" si="0"/>
        <v>39661</v>
      </c>
      <c r="J32" s="332">
        <f t="shared" si="1"/>
        <v>40025</v>
      </c>
      <c r="K32" s="18">
        <f t="shared" si="2"/>
        <v>365</v>
      </c>
      <c r="L32" s="30"/>
      <c r="M32" s="17"/>
      <c r="N32" s="330"/>
      <c r="O32" s="30"/>
      <c r="P32" s="245">
        <f t="shared" si="3"/>
        <v>0</v>
      </c>
      <c r="Q32" s="30"/>
      <c r="R32" s="334">
        <f>IF(P32=0,"",(VLOOKUP(M32,tab!$M$22:$N$63,2,FALSE))*P32)</f>
      </c>
      <c r="S32" s="100">
        <f>IF(P32=0,"",(IF(R32=0,0,R32*(IF(lln!$G$46="ja",lln!$H$46,lln!$H$47)))))</f>
      </c>
      <c r="T32" s="22">
        <f t="shared" si="4"/>
      </c>
      <c r="U32" s="30"/>
      <c r="V32" s="196"/>
      <c r="W32" s="30"/>
      <c r="X32" s="6"/>
    </row>
    <row r="33" spans="2:24" ht="12.75" customHeight="1">
      <c r="B33" s="3"/>
      <c r="C33" s="30"/>
      <c r="D33" s="260"/>
      <c r="E33" s="17"/>
      <c r="F33" s="331"/>
      <c r="G33" s="331"/>
      <c r="H33" s="30"/>
      <c r="I33" s="332">
        <f t="shared" si="0"/>
        <v>39661</v>
      </c>
      <c r="J33" s="332">
        <f t="shared" si="1"/>
        <v>40025</v>
      </c>
      <c r="K33" s="18">
        <f t="shared" si="2"/>
        <v>365</v>
      </c>
      <c r="L33" s="30"/>
      <c r="M33" s="17"/>
      <c r="N33" s="330"/>
      <c r="O33" s="30"/>
      <c r="P33" s="245">
        <f t="shared" si="3"/>
        <v>0</v>
      </c>
      <c r="Q33" s="30"/>
      <c r="R33" s="334">
        <f>IF(P33=0,"",(VLOOKUP(M33,tab!$M$22:$N$63,2,FALSE))*P33)</f>
      </c>
      <c r="S33" s="100">
        <f>IF(P33=0,"",(IF(R33=0,0,R33*(IF(lln!$G$46="ja",lln!$H$46,lln!$H$47)))))</f>
      </c>
      <c r="T33" s="22">
        <f t="shared" si="4"/>
      </c>
      <c r="U33" s="30"/>
      <c r="V33" s="196"/>
      <c r="W33" s="30"/>
      <c r="X33" s="6"/>
    </row>
    <row r="34" spans="2:24" ht="12.75" customHeight="1">
      <c r="B34" s="3"/>
      <c r="C34" s="30"/>
      <c r="D34" s="260"/>
      <c r="E34" s="17"/>
      <c r="F34" s="331"/>
      <c r="G34" s="331"/>
      <c r="H34" s="30"/>
      <c r="I34" s="332">
        <f t="shared" si="0"/>
        <v>39661</v>
      </c>
      <c r="J34" s="332">
        <f t="shared" si="1"/>
        <v>40025</v>
      </c>
      <c r="K34" s="18">
        <f t="shared" si="2"/>
        <v>365</v>
      </c>
      <c r="L34" s="30"/>
      <c r="M34" s="17"/>
      <c r="N34" s="330"/>
      <c r="O34" s="30"/>
      <c r="P34" s="245">
        <f t="shared" si="3"/>
        <v>0</v>
      </c>
      <c r="Q34" s="30"/>
      <c r="R34" s="334">
        <f>IF(P34=0,"",(VLOOKUP(M34,tab!$M$22:$N$63,2,FALSE))*P34)</f>
      </c>
      <c r="S34" s="100">
        <f>IF(P34=0,"",(IF(R34=0,0,R34*(IF(lln!$G$46="ja",lln!$H$46,lln!$H$47)))))</f>
      </c>
      <c r="T34" s="22">
        <f t="shared" si="4"/>
      </c>
      <c r="U34" s="30"/>
      <c r="V34" s="196"/>
      <c r="W34" s="30"/>
      <c r="X34" s="6"/>
    </row>
    <row r="35" spans="2:24" ht="12.75" customHeight="1">
      <c r="B35" s="3"/>
      <c r="C35" s="30"/>
      <c r="D35" s="260"/>
      <c r="E35" s="17"/>
      <c r="F35" s="331"/>
      <c r="G35" s="331"/>
      <c r="H35" s="30"/>
      <c r="I35" s="332">
        <f t="shared" si="0"/>
        <v>39661</v>
      </c>
      <c r="J35" s="332">
        <f t="shared" si="1"/>
        <v>40025</v>
      </c>
      <c r="K35" s="18">
        <f t="shared" si="2"/>
        <v>365</v>
      </c>
      <c r="L35" s="30"/>
      <c r="M35" s="17"/>
      <c r="N35" s="330"/>
      <c r="O35" s="30"/>
      <c r="P35" s="245">
        <f t="shared" si="3"/>
        <v>0</v>
      </c>
      <c r="Q35" s="30"/>
      <c r="R35" s="334">
        <f>IF(P35=0,"",(VLOOKUP(M35,tab!$M$22:$N$63,2,FALSE))*P35)</f>
      </c>
      <c r="S35" s="100">
        <f>IF(P35=0,"",(IF(R35=0,0,R35*(IF(lln!$G$46="ja",lln!$H$46,lln!$H$47)))))</f>
      </c>
      <c r="T35" s="22">
        <f t="shared" si="4"/>
      </c>
      <c r="U35" s="30"/>
      <c r="V35" s="196"/>
      <c r="W35" s="30"/>
      <c r="X35" s="6"/>
    </row>
    <row r="36" spans="2:24" ht="12.75" customHeight="1">
      <c r="B36" s="3"/>
      <c r="C36" s="30"/>
      <c r="D36" s="260"/>
      <c r="E36" s="17"/>
      <c r="F36" s="331"/>
      <c r="G36" s="331"/>
      <c r="H36" s="30"/>
      <c r="I36" s="332">
        <f t="shared" si="0"/>
        <v>39661</v>
      </c>
      <c r="J36" s="332">
        <f t="shared" si="1"/>
        <v>40025</v>
      </c>
      <c r="K36" s="18">
        <f t="shared" si="2"/>
        <v>365</v>
      </c>
      <c r="L36" s="30"/>
      <c r="M36" s="17"/>
      <c r="N36" s="330"/>
      <c r="O36" s="30"/>
      <c r="P36" s="245">
        <f t="shared" si="3"/>
        <v>0</v>
      </c>
      <c r="Q36" s="30"/>
      <c r="R36" s="334">
        <f>IF(P36=0,"",(VLOOKUP(M36,tab!$M$22:$N$63,2,FALSE))*P36)</f>
      </c>
      <c r="S36" s="100">
        <f>IF(P36=0,"",(IF(R36=0,0,R36*(IF(lln!$G$46="ja",lln!$H$46,lln!$H$47)))))</f>
      </c>
      <c r="T36" s="22">
        <f t="shared" si="4"/>
      </c>
      <c r="U36" s="30"/>
      <c r="V36" s="196"/>
      <c r="W36" s="30"/>
      <c r="X36" s="6"/>
    </row>
    <row r="37" spans="2:24" ht="12.75" customHeight="1">
      <c r="B37" s="3"/>
      <c r="C37" s="30"/>
      <c r="D37" s="260"/>
      <c r="E37" s="17"/>
      <c r="F37" s="331"/>
      <c r="G37" s="331"/>
      <c r="H37" s="30"/>
      <c r="I37" s="332">
        <f t="shared" si="0"/>
        <v>39661</v>
      </c>
      <c r="J37" s="332">
        <f t="shared" si="1"/>
        <v>40025</v>
      </c>
      <c r="K37" s="18">
        <f t="shared" si="2"/>
        <v>365</v>
      </c>
      <c r="L37" s="30"/>
      <c r="M37" s="17"/>
      <c r="N37" s="330"/>
      <c r="O37" s="30"/>
      <c r="P37" s="245">
        <f t="shared" si="3"/>
        <v>0</v>
      </c>
      <c r="Q37" s="30"/>
      <c r="R37" s="334">
        <f>IF(P37=0,"",(VLOOKUP(M37,tab!$M$22:$N$63,2,FALSE))*P37)</f>
      </c>
      <c r="S37" s="100">
        <f>IF(P37=0,"",(IF(R37=0,0,R37*(IF(lln!$G$46="ja",lln!$H$46,lln!$H$47)))))</f>
      </c>
      <c r="T37" s="22">
        <f t="shared" si="4"/>
      </c>
      <c r="U37" s="30"/>
      <c r="V37" s="196"/>
      <c r="W37" s="30"/>
      <c r="X37" s="6"/>
    </row>
    <row r="38" spans="2:24" ht="12.75" customHeight="1">
      <c r="B38" s="3"/>
      <c r="C38" s="30"/>
      <c r="D38" s="260"/>
      <c r="E38" s="17"/>
      <c r="F38" s="331"/>
      <c r="G38" s="331"/>
      <c r="H38" s="30"/>
      <c r="I38" s="332">
        <f t="shared" si="0"/>
        <v>39661</v>
      </c>
      <c r="J38" s="332">
        <f t="shared" si="1"/>
        <v>40025</v>
      </c>
      <c r="K38" s="18">
        <f t="shared" si="2"/>
        <v>365</v>
      </c>
      <c r="L38" s="30"/>
      <c r="M38" s="17"/>
      <c r="N38" s="330"/>
      <c r="O38" s="30"/>
      <c r="P38" s="245">
        <f t="shared" si="3"/>
        <v>0</v>
      </c>
      <c r="Q38" s="30"/>
      <c r="R38" s="334">
        <f>IF(P38=0,"",(VLOOKUP(M38,tab!$M$22:$N$63,2,FALSE))*P38)</f>
      </c>
      <c r="S38" s="100">
        <f>IF(P38=0,"",(IF(R38=0,0,R38*(IF(lln!$G$46="ja",lln!$H$46,lln!$H$47)))))</f>
      </c>
      <c r="T38" s="22">
        <f t="shared" si="4"/>
      </c>
      <c r="U38" s="30"/>
      <c r="V38" s="196"/>
      <c r="W38" s="30"/>
      <c r="X38" s="6"/>
    </row>
    <row r="39" spans="2:24" ht="12.75" customHeight="1">
      <c r="B39" s="3"/>
      <c r="C39" s="30"/>
      <c r="D39" s="260"/>
      <c r="E39" s="17"/>
      <c r="F39" s="331"/>
      <c r="G39" s="331"/>
      <c r="H39" s="30"/>
      <c r="I39" s="332">
        <f t="shared" si="0"/>
        <v>39661</v>
      </c>
      <c r="J39" s="332">
        <f t="shared" si="1"/>
        <v>40025</v>
      </c>
      <c r="K39" s="18">
        <f t="shared" si="2"/>
        <v>365</v>
      </c>
      <c r="L39" s="30"/>
      <c r="M39" s="17"/>
      <c r="N39" s="330"/>
      <c r="O39" s="30"/>
      <c r="P39" s="245">
        <f t="shared" si="3"/>
        <v>0</v>
      </c>
      <c r="Q39" s="30"/>
      <c r="R39" s="334">
        <f>IF(P39=0,"",(VLOOKUP(M39,tab!$M$22:$N$63,2,FALSE))*P39)</f>
      </c>
      <c r="S39" s="100">
        <f>IF(P39=0,"",(IF(R39=0,0,R39*(IF(lln!$G$46="ja",lln!$H$46,lln!$H$47)))))</f>
      </c>
      <c r="T39" s="22">
        <f t="shared" si="4"/>
      </c>
      <c r="U39" s="30"/>
      <c r="V39" s="196"/>
      <c r="W39" s="30"/>
      <c r="X39" s="6"/>
    </row>
    <row r="40" spans="2:24" ht="12.75" customHeight="1">
      <c r="B40" s="3"/>
      <c r="C40" s="30"/>
      <c r="D40" s="260"/>
      <c r="E40" s="17"/>
      <c r="F40" s="331"/>
      <c r="G40" s="331"/>
      <c r="H40" s="30"/>
      <c r="I40" s="332">
        <f t="shared" si="0"/>
        <v>39661</v>
      </c>
      <c r="J40" s="332">
        <f t="shared" si="1"/>
        <v>40025</v>
      </c>
      <c r="K40" s="18">
        <f t="shared" si="2"/>
        <v>365</v>
      </c>
      <c r="L40" s="30"/>
      <c r="M40" s="17"/>
      <c r="N40" s="330"/>
      <c r="O40" s="30"/>
      <c r="P40" s="245">
        <f t="shared" si="3"/>
        <v>0</v>
      </c>
      <c r="Q40" s="30"/>
      <c r="R40" s="334">
        <f>IF(P40=0,"",(VLOOKUP(M40,tab!$M$22:$N$63,2,FALSE))*P40)</f>
      </c>
      <c r="S40" s="100">
        <f>IF(P40=0,"",(IF(R40=0,0,R40*(IF(lln!$G$46="ja",lln!$H$46,lln!$H$47)))))</f>
      </c>
      <c r="T40" s="22">
        <f t="shared" si="4"/>
      </c>
      <c r="U40" s="30"/>
      <c r="V40" s="196"/>
      <c r="W40" s="30"/>
      <c r="X40" s="6"/>
    </row>
    <row r="41" spans="2:24" ht="12.75" customHeight="1">
      <c r="B41" s="3"/>
      <c r="C41" s="30"/>
      <c r="D41" s="260"/>
      <c r="E41" s="17"/>
      <c r="F41" s="331"/>
      <c r="G41" s="331"/>
      <c r="H41" s="30"/>
      <c r="I41" s="332">
        <f t="shared" si="0"/>
        <v>39661</v>
      </c>
      <c r="J41" s="332">
        <f t="shared" si="1"/>
        <v>40025</v>
      </c>
      <c r="K41" s="18">
        <f t="shared" si="2"/>
        <v>365</v>
      </c>
      <c r="L41" s="30"/>
      <c r="M41" s="17"/>
      <c r="N41" s="330"/>
      <c r="O41" s="30"/>
      <c r="P41" s="245">
        <f t="shared" si="3"/>
        <v>0</v>
      </c>
      <c r="Q41" s="30"/>
      <c r="R41" s="334">
        <f>IF(P41=0,"",(VLOOKUP(M41,tab!$M$22:$N$63,2,FALSE))*P41)</f>
      </c>
      <c r="S41" s="100">
        <f>IF(P41=0,"",(IF(R41=0,0,R41*(IF(lln!$G$46="ja",lln!$H$46,lln!$H$47)))))</f>
      </c>
      <c r="T41" s="22">
        <f t="shared" si="4"/>
      </c>
      <c r="U41" s="30"/>
      <c r="V41" s="196"/>
      <c r="W41" s="30"/>
      <c r="X41" s="6"/>
    </row>
    <row r="42" spans="2:24" ht="12.75" customHeight="1">
      <c r="B42" s="3"/>
      <c r="C42" s="30"/>
      <c r="D42" s="260"/>
      <c r="E42" s="17"/>
      <c r="F42" s="331"/>
      <c r="G42" s="331"/>
      <c r="H42" s="30"/>
      <c r="I42" s="332">
        <f t="shared" si="0"/>
        <v>39661</v>
      </c>
      <c r="J42" s="332">
        <f t="shared" si="1"/>
        <v>40025</v>
      </c>
      <c r="K42" s="18">
        <f t="shared" si="2"/>
        <v>365</v>
      </c>
      <c r="L42" s="30"/>
      <c r="M42" s="17"/>
      <c r="N42" s="330"/>
      <c r="O42" s="30"/>
      <c r="P42" s="245">
        <f t="shared" si="3"/>
        <v>0</v>
      </c>
      <c r="Q42" s="30"/>
      <c r="R42" s="334">
        <f>IF(P42=0,"",(VLOOKUP(M42,tab!$M$22:$N$63,2,FALSE))*P42)</f>
      </c>
      <c r="S42" s="100">
        <f>IF(P42=0,"",(IF(R42=0,0,R42*(IF(lln!$G$46="ja",lln!$H$46,lln!$H$47)))))</f>
      </c>
      <c r="T42" s="22">
        <f t="shared" si="4"/>
      </c>
      <c r="U42" s="30"/>
      <c r="V42" s="196"/>
      <c r="W42" s="30"/>
      <c r="X42" s="6"/>
    </row>
    <row r="43" spans="2:24" ht="12.75" customHeight="1">
      <c r="B43" s="3"/>
      <c r="C43" s="30"/>
      <c r="D43" s="260"/>
      <c r="E43" s="17"/>
      <c r="F43" s="331"/>
      <c r="G43" s="331"/>
      <c r="H43" s="30"/>
      <c r="I43" s="332">
        <f t="shared" si="0"/>
        <v>39661</v>
      </c>
      <c r="J43" s="332">
        <f t="shared" si="1"/>
        <v>40025</v>
      </c>
      <c r="K43" s="18">
        <f t="shared" si="2"/>
        <v>365</v>
      </c>
      <c r="L43" s="30"/>
      <c r="M43" s="17"/>
      <c r="N43" s="330"/>
      <c r="O43" s="30"/>
      <c r="P43" s="245">
        <f t="shared" si="3"/>
        <v>0</v>
      </c>
      <c r="Q43" s="30"/>
      <c r="R43" s="334">
        <f>IF(P43=0,"",(VLOOKUP(M43,tab!$M$22:$N$63,2,FALSE))*P43)</f>
      </c>
      <c r="S43" s="100">
        <f>IF(P43=0,"",(IF(R43=0,0,R43*(IF(lln!$G$46="ja",lln!$H$46,lln!$H$47)))))</f>
      </c>
      <c r="T43" s="22">
        <f t="shared" si="4"/>
      </c>
      <c r="U43" s="30"/>
      <c r="V43" s="196"/>
      <c r="W43" s="30"/>
      <c r="X43" s="6"/>
    </row>
    <row r="44" spans="2:24" ht="12.75" customHeight="1">
      <c r="B44" s="3"/>
      <c r="C44" s="30"/>
      <c r="D44" s="260"/>
      <c r="E44" s="17"/>
      <c r="F44" s="331"/>
      <c r="G44" s="331"/>
      <c r="H44" s="30"/>
      <c r="I44" s="332">
        <f t="shared" si="0"/>
        <v>39661</v>
      </c>
      <c r="J44" s="332">
        <f t="shared" si="1"/>
        <v>40025</v>
      </c>
      <c r="K44" s="18">
        <f t="shared" si="2"/>
        <v>365</v>
      </c>
      <c r="L44" s="30"/>
      <c r="M44" s="17"/>
      <c r="N44" s="330"/>
      <c r="O44" s="30"/>
      <c r="P44" s="245">
        <f t="shared" si="3"/>
        <v>0</v>
      </c>
      <c r="Q44" s="30"/>
      <c r="R44" s="334">
        <f>IF(P44=0,"",(VLOOKUP(M44,tab!$M$22:$N$63,2,FALSE))*P44)</f>
      </c>
      <c r="S44" s="100">
        <f>IF(P44=0,"",(IF(R44=0,0,R44*(IF(lln!$G$46="ja",lln!$H$46,lln!$H$47)))))</f>
      </c>
      <c r="T44" s="22">
        <f t="shared" si="4"/>
      </c>
      <c r="U44" s="30"/>
      <c r="V44" s="196"/>
      <c r="W44" s="30"/>
      <c r="X44" s="6"/>
    </row>
    <row r="45" spans="2:24" ht="12.75" customHeight="1">
      <c r="B45" s="3"/>
      <c r="C45" s="30"/>
      <c r="D45" s="260"/>
      <c r="E45" s="17"/>
      <c r="F45" s="331"/>
      <c r="G45" s="331"/>
      <c r="H45" s="30"/>
      <c r="I45" s="332">
        <f aca="true" t="shared" si="5" ref="I45:I76">IF(F45=0,$I$9,F45)</f>
        <v>39661</v>
      </c>
      <c r="J45" s="332">
        <f aca="true" t="shared" si="6" ref="J45:J76">IF(G45=0,$J$9,G45)</f>
        <v>40025</v>
      </c>
      <c r="K45" s="18">
        <f t="shared" si="2"/>
        <v>365</v>
      </c>
      <c r="L45" s="30"/>
      <c r="M45" s="17"/>
      <c r="N45" s="330"/>
      <c r="O45" s="30"/>
      <c r="P45" s="245">
        <f aca="true" t="shared" si="7" ref="P45:P76">N45*K45/$K$9</f>
        <v>0</v>
      </c>
      <c r="Q45" s="30"/>
      <c r="R45" s="334">
        <f>IF(P45=0,"",(VLOOKUP(M45,tab!$M$22:$N$63,2,FALSE))*P45)</f>
      </c>
      <c r="S45" s="100">
        <f>IF(P45=0,"",(IF(R45=0,0,R45*(IF(lln!$G$46="ja",lln!$H$46,lln!$H$47)))))</f>
      </c>
      <c r="T45" s="22">
        <f aca="true" t="shared" si="8" ref="T45:T76">IF(S45&gt;=0,"",IF(S45&gt;0,"",((IF(R45&gt;0,"",(S45*-1)))))*$T$9)</f>
      </c>
      <c r="U45" s="30"/>
      <c r="V45" s="196"/>
      <c r="W45" s="30"/>
      <c r="X45" s="6"/>
    </row>
    <row r="46" spans="2:24" ht="12.75" customHeight="1">
      <c r="B46" s="3"/>
      <c r="C46" s="30"/>
      <c r="D46" s="260"/>
      <c r="E46" s="17"/>
      <c r="F46" s="331"/>
      <c r="G46" s="331"/>
      <c r="H46" s="30"/>
      <c r="I46" s="332">
        <f t="shared" si="5"/>
        <v>39661</v>
      </c>
      <c r="J46" s="332">
        <f t="shared" si="6"/>
        <v>40025</v>
      </c>
      <c r="K46" s="18">
        <f t="shared" si="2"/>
        <v>365</v>
      </c>
      <c r="L46" s="30"/>
      <c r="M46" s="17"/>
      <c r="N46" s="330"/>
      <c r="O46" s="30"/>
      <c r="P46" s="245">
        <f t="shared" si="7"/>
        <v>0</v>
      </c>
      <c r="Q46" s="30"/>
      <c r="R46" s="334">
        <f>IF(P46=0,"",(VLOOKUP(M46,tab!$M$22:$N$63,2,FALSE))*P46)</f>
      </c>
      <c r="S46" s="100">
        <f>IF(P46=0,"",(IF(R46=0,0,R46*(IF(lln!$G$46="ja",lln!$H$46,lln!$H$47)))))</f>
      </c>
      <c r="T46" s="22">
        <f t="shared" si="8"/>
      </c>
      <c r="U46" s="30"/>
      <c r="V46" s="196"/>
      <c r="W46" s="30"/>
      <c r="X46" s="6"/>
    </row>
    <row r="47" spans="2:24" ht="12.75" customHeight="1">
      <c r="B47" s="3"/>
      <c r="C47" s="30"/>
      <c r="D47" s="260"/>
      <c r="E47" s="17"/>
      <c r="F47" s="331"/>
      <c r="G47" s="331"/>
      <c r="H47" s="30"/>
      <c r="I47" s="332">
        <f t="shared" si="5"/>
        <v>39661</v>
      </c>
      <c r="J47" s="332">
        <f t="shared" si="6"/>
        <v>40025</v>
      </c>
      <c r="K47" s="18">
        <f t="shared" si="2"/>
        <v>365</v>
      </c>
      <c r="L47" s="30"/>
      <c r="M47" s="17"/>
      <c r="N47" s="330"/>
      <c r="O47" s="30"/>
      <c r="P47" s="245">
        <f t="shared" si="7"/>
        <v>0</v>
      </c>
      <c r="Q47" s="30"/>
      <c r="R47" s="334">
        <f>IF(P47=0,"",(VLOOKUP(M47,tab!$M$22:$N$63,2,FALSE))*P47)</f>
      </c>
      <c r="S47" s="100">
        <f>IF(P47=0,"",(IF(R47=0,0,R47*(IF(lln!$G$46="ja",lln!$H$46,lln!$H$47)))))</f>
      </c>
      <c r="T47" s="22">
        <f t="shared" si="8"/>
      </c>
      <c r="U47" s="30"/>
      <c r="V47" s="196"/>
      <c r="W47" s="30"/>
      <c r="X47" s="6"/>
    </row>
    <row r="48" spans="2:24" ht="12.75" customHeight="1">
      <c r="B48" s="3"/>
      <c r="C48" s="30"/>
      <c r="D48" s="260"/>
      <c r="E48" s="17"/>
      <c r="F48" s="331"/>
      <c r="G48" s="331"/>
      <c r="H48" s="30"/>
      <c r="I48" s="332">
        <f t="shared" si="5"/>
        <v>39661</v>
      </c>
      <c r="J48" s="332">
        <f t="shared" si="6"/>
        <v>40025</v>
      </c>
      <c r="K48" s="18">
        <f t="shared" si="2"/>
        <v>365</v>
      </c>
      <c r="L48" s="30"/>
      <c r="M48" s="17"/>
      <c r="N48" s="330"/>
      <c r="O48" s="30"/>
      <c r="P48" s="245">
        <f t="shared" si="7"/>
        <v>0</v>
      </c>
      <c r="Q48" s="30"/>
      <c r="R48" s="334">
        <f>IF(P48=0,"",(VLOOKUP(M48,tab!$M$22:$N$63,2,FALSE))*P48)</f>
      </c>
      <c r="S48" s="100">
        <f>IF(P48=0,"",(IF(R48=0,0,R48*(IF(lln!$G$46="ja",lln!$H$46,lln!$H$47)))))</f>
      </c>
      <c r="T48" s="22">
        <f t="shared" si="8"/>
      </c>
      <c r="U48" s="30"/>
      <c r="V48" s="196"/>
      <c r="W48" s="30"/>
      <c r="X48" s="6"/>
    </row>
    <row r="49" spans="2:24" ht="12.75" customHeight="1">
      <c r="B49" s="3"/>
      <c r="C49" s="30"/>
      <c r="D49" s="260"/>
      <c r="E49" s="17"/>
      <c r="F49" s="331"/>
      <c r="G49" s="331"/>
      <c r="H49" s="30"/>
      <c r="I49" s="332">
        <f t="shared" si="5"/>
        <v>39661</v>
      </c>
      <c r="J49" s="332">
        <f t="shared" si="6"/>
        <v>40025</v>
      </c>
      <c r="K49" s="18">
        <f t="shared" si="2"/>
        <v>365</v>
      </c>
      <c r="L49" s="30"/>
      <c r="M49" s="17"/>
      <c r="N49" s="330"/>
      <c r="O49" s="30"/>
      <c r="P49" s="245">
        <f t="shared" si="7"/>
        <v>0</v>
      </c>
      <c r="Q49" s="30"/>
      <c r="R49" s="334">
        <f>IF(P49=0,"",(VLOOKUP(M49,tab!$M$22:$N$63,2,FALSE))*P49)</f>
      </c>
      <c r="S49" s="100">
        <f>IF(P49=0,"",(IF(R49=0,0,R49*(IF(lln!$G$46="ja",lln!$H$46,lln!$H$47)))))</f>
      </c>
      <c r="T49" s="22">
        <f t="shared" si="8"/>
      </c>
      <c r="U49" s="30"/>
      <c r="V49" s="196"/>
      <c r="W49" s="30"/>
      <c r="X49" s="6"/>
    </row>
    <row r="50" spans="2:24" ht="12.75" customHeight="1">
      <c r="B50" s="3"/>
      <c r="C50" s="30"/>
      <c r="D50" s="260"/>
      <c r="E50" s="17"/>
      <c r="F50" s="331"/>
      <c r="G50" s="331"/>
      <c r="H50" s="30"/>
      <c r="I50" s="332">
        <f t="shared" si="5"/>
        <v>39661</v>
      </c>
      <c r="J50" s="332">
        <f t="shared" si="6"/>
        <v>40025</v>
      </c>
      <c r="K50" s="18">
        <f t="shared" si="2"/>
        <v>365</v>
      </c>
      <c r="L50" s="30"/>
      <c r="M50" s="17"/>
      <c r="N50" s="330"/>
      <c r="O50" s="30"/>
      <c r="P50" s="245">
        <f t="shared" si="7"/>
        <v>0</v>
      </c>
      <c r="Q50" s="30"/>
      <c r="R50" s="334">
        <f>IF(P50=0,"",(VLOOKUP(M50,tab!$M$22:$N$63,2,FALSE))*P50)</f>
      </c>
      <c r="S50" s="100">
        <f>IF(P50=0,"",(IF(R50=0,0,R50*(IF(lln!$G$46="ja",lln!$H$46,lln!$H$47)))))</f>
      </c>
      <c r="T50" s="22">
        <f t="shared" si="8"/>
      </c>
      <c r="U50" s="30"/>
      <c r="V50" s="196"/>
      <c r="W50" s="30"/>
      <c r="X50" s="6"/>
    </row>
    <row r="51" spans="2:24" ht="12.75" customHeight="1">
      <c r="B51" s="3"/>
      <c r="C51" s="30"/>
      <c r="D51" s="260"/>
      <c r="E51" s="17"/>
      <c r="F51" s="331"/>
      <c r="G51" s="331"/>
      <c r="H51" s="30"/>
      <c r="I51" s="332">
        <f t="shared" si="5"/>
        <v>39661</v>
      </c>
      <c r="J51" s="332">
        <f t="shared" si="6"/>
        <v>40025</v>
      </c>
      <c r="K51" s="18">
        <f t="shared" si="2"/>
        <v>365</v>
      </c>
      <c r="L51" s="30"/>
      <c r="M51" s="17"/>
      <c r="N51" s="330"/>
      <c r="O51" s="30"/>
      <c r="P51" s="245">
        <f t="shared" si="7"/>
        <v>0</v>
      </c>
      <c r="Q51" s="30"/>
      <c r="R51" s="334">
        <f>IF(P51=0,"",(VLOOKUP(M51,tab!$M$22:$N$63,2,FALSE))*P51)</f>
      </c>
      <c r="S51" s="100">
        <f>IF(P51=0,"",(IF(R51=0,0,R51*(IF(lln!$G$46="ja",lln!$H$46,lln!$H$47)))))</f>
      </c>
      <c r="T51" s="22">
        <f t="shared" si="8"/>
      </c>
      <c r="U51" s="30"/>
      <c r="V51" s="196"/>
      <c r="W51" s="30"/>
      <c r="X51" s="6"/>
    </row>
    <row r="52" spans="2:24" ht="12.75" customHeight="1">
      <c r="B52" s="3"/>
      <c r="C52" s="30"/>
      <c r="D52" s="260"/>
      <c r="E52" s="17"/>
      <c r="F52" s="331"/>
      <c r="G52" s="331"/>
      <c r="H52" s="30"/>
      <c r="I52" s="332">
        <f t="shared" si="5"/>
        <v>39661</v>
      </c>
      <c r="J52" s="332">
        <f t="shared" si="6"/>
        <v>40025</v>
      </c>
      <c r="K52" s="18">
        <f t="shared" si="2"/>
        <v>365</v>
      </c>
      <c r="L52" s="30"/>
      <c r="M52" s="17"/>
      <c r="N52" s="330"/>
      <c r="O52" s="30"/>
      <c r="P52" s="245">
        <f t="shared" si="7"/>
        <v>0</v>
      </c>
      <c r="Q52" s="30"/>
      <c r="R52" s="334">
        <f>IF(P52=0,"",(VLOOKUP(M52,tab!$M$22:$N$63,2,FALSE))*P52)</f>
      </c>
      <c r="S52" s="100">
        <f>IF(P52=0,"",(IF(R52=0,0,R52*(IF(lln!$G$46="ja",lln!$H$46,lln!$H$47)))))</f>
      </c>
      <c r="T52" s="22">
        <f t="shared" si="8"/>
      </c>
      <c r="U52" s="30"/>
      <c r="V52" s="196"/>
      <c r="W52" s="30"/>
      <c r="X52" s="6"/>
    </row>
    <row r="53" spans="2:24" ht="12.75" customHeight="1">
      <c r="B53" s="3"/>
      <c r="C53" s="30"/>
      <c r="D53" s="260"/>
      <c r="E53" s="17"/>
      <c r="F53" s="331"/>
      <c r="G53" s="331"/>
      <c r="H53" s="30"/>
      <c r="I53" s="332">
        <f t="shared" si="5"/>
        <v>39661</v>
      </c>
      <c r="J53" s="332">
        <f t="shared" si="6"/>
        <v>40025</v>
      </c>
      <c r="K53" s="18">
        <f t="shared" si="2"/>
        <v>365</v>
      </c>
      <c r="L53" s="30"/>
      <c r="M53" s="17"/>
      <c r="N53" s="330"/>
      <c r="O53" s="30"/>
      <c r="P53" s="245">
        <f t="shared" si="7"/>
        <v>0</v>
      </c>
      <c r="Q53" s="30"/>
      <c r="R53" s="334">
        <f>IF(P53=0,"",(VLOOKUP(M53,tab!$M$22:$N$63,2,FALSE))*P53)</f>
      </c>
      <c r="S53" s="100">
        <f>IF(P53=0,"",(IF(R53=0,0,R53*(IF(lln!$G$46="ja",lln!$H$46,lln!$H$47)))))</f>
      </c>
      <c r="T53" s="22">
        <f t="shared" si="8"/>
      </c>
      <c r="U53" s="30"/>
      <c r="V53" s="196"/>
      <c r="W53" s="30"/>
      <c r="X53" s="6"/>
    </row>
    <row r="54" spans="2:24" ht="12.75" customHeight="1">
      <c r="B54" s="3"/>
      <c r="C54" s="30"/>
      <c r="D54" s="260"/>
      <c r="E54" s="17"/>
      <c r="F54" s="331"/>
      <c r="G54" s="331"/>
      <c r="H54" s="30"/>
      <c r="I54" s="332">
        <f t="shared" si="5"/>
        <v>39661</v>
      </c>
      <c r="J54" s="332">
        <f t="shared" si="6"/>
        <v>40025</v>
      </c>
      <c r="K54" s="18">
        <f t="shared" si="2"/>
        <v>365</v>
      </c>
      <c r="L54" s="30"/>
      <c r="M54" s="17"/>
      <c r="N54" s="330"/>
      <c r="O54" s="30"/>
      <c r="P54" s="245">
        <f t="shared" si="7"/>
        <v>0</v>
      </c>
      <c r="Q54" s="30"/>
      <c r="R54" s="334">
        <f>IF(P54=0,"",(VLOOKUP(M54,tab!$M$22:$N$63,2,FALSE))*P54)</f>
      </c>
      <c r="S54" s="100">
        <f>IF(P54=0,"",(IF(R54=0,0,R54*(IF(lln!$G$46="ja",lln!$H$46,lln!$H$47)))))</f>
      </c>
      <c r="T54" s="22">
        <f t="shared" si="8"/>
      </c>
      <c r="U54" s="30"/>
      <c r="V54" s="196"/>
      <c r="W54" s="30"/>
      <c r="X54" s="6"/>
    </row>
    <row r="55" spans="2:24" ht="12.75" customHeight="1">
      <c r="B55" s="3"/>
      <c r="C55" s="30"/>
      <c r="D55" s="260"/>
      <c r="E55" s="17"/>
      <c r="F55" s="331"/>
      <c r="G55" s="331"/>
      <c r="H55" s="30"/>
      <c r="I55" s="332">
        <f t="shared" si="5"/>
        <v>39661</v>
      </c>
      <c r="J55" s="332">
        <f t="shared" si="6"/>
        <v>40025</v>
      </c>
      <c r="K55" s="18">
        <f t="shared" si="2"/>
        <v>365</v>
      </c>
      <c r="L55" s="30"/>
      <c r="M55" s="17"/>
      <c r="N55" s="330"/>
      <c r="O55" s="30"/>
      <c r="P55" s="245">
        <f t="shared" si="7"/>
        <v>0</v>
      </c>
      <c r="Q55" s="30"/>
      <c r="R55" s="334">
        <f>IF(P55=0,"",(VLOOKUP(M55,tab!$M$22:$N$63,2,FALSE))*P55)</f>
      </c>
      <c r="S55" s="100">
        <f>IF(P55=0,"",(IF(R55=0,0,R55*(IF(lln!$G$46="ja",lln!$H$46,lln!$H$47)))))</f>
      </c>
      <c r="T55" s="22">
        <f t="shared" si="8"/>
      </c>
      <c r="U55" s="30"/>
      <c r="V55" s="196"/>
      <c r="W55" s="30"/>
      <c r="X55" s="6"/>
    </row>
    <row r="56" spans="2:24" ht="12.75" customHeight="1">
      <c r="B56" s="3"/>
      <c r="C56" s="30"/>
      <c r="D56" s="260"/>
      <c r="E56" s="17"/>
      <c r="F56" s="331"/>
      <c r="G56" s="331"/>
      <c r="H56" s="30"/>
      <c r="I56" s="332">
        <f t="shared" si="5"/>
        <v>39661</v>
      </c>
      <c r="J56" s="332">
        <f t="shared" si="6"/>
        <v>40025</v>
      </c>
      <c r="K56" s="18">
        <f t="shared" si="2"/>
        <v>365</v>
      </c>
      <c r="L56" s="30"/>
      <c r="M56" s="17"/>
      <c r="N56" s="330"/>
      <c r="O56" s="30"/>
      <c r="P56" s="245">
        <f t="shared" si="7"/>
        <v>0</v>
      </c>
      <c r="Q56" s="30"/>
      <c r="R56" s="334">
        <f>IF(P56=0,"",(VLOOKUP(M56,tab!$M$22:$N$63,2,FALSE))*P56)</f>
      </c>
      <c r="S56" s="100">
        <f>IF(P56=0,"",(IF(R56=0,0,R56*(IF(lln!$G$46="ja",lln!$H$46,lln!$H$47)))))</f>
      </c>
      <c r="T56" s="22">
        <f t="shared" si="8"/>
      </c>
      <c r="U56" s="30"/>
      <c r="V56" s="196"/>
      <c r="W56" s="30"/>
      <c r="X56" s="6"/>
    </row>
    <row r="57" spans="2:24" ht="12.75" customHeight="1">
      <c r="B57" s="3"/>
      <c r="C57" s="30"/>
      <c r="D57" s="260"/>
      <c r="E57" s="17"/>
      <c r="F57" s="331"/>
      <c r="G57" s="331"/>
      <c r="H57" s="30"/>
      <c r="I57" s="332">
        <f t="shared" si="5"/>
        <v>39661</v>
      </c>
      <c r="J57" s="332">
        <f t="shared" si="6"/>
        <v>40025</v>
      </c>
      <c r="K57" s="18">
        <f t="shared" si="2"/>
        <v>365</v>
      </c>
      <c r="L57" s="30"/>
      <c r="M57" s="17"/>
      <c r="N57" s="330"/>
      <c r="O57" s="30"/>
      <c r="P57" s="245">
        <f t="shared" si="7"/>
        <v>0</v>
      </c>
      <c r="Q57" s="30"/>
      <c r="R57" s="334">
        <f>IF(P57=0,"",(VLOOKUP(M57,tab!$M$22:$N$63,2,FALSE))*P57)</f>
      </c>
      <c r="S57" s="100">
        <f>IF(P57=0,"",(IF(R57=0,0,R57*(IF(lln!$G$46="ja",lln!$H$46,lln!$H$47)))))</f>
      </c>
      <c r="T57" s="22">
        <f t="shared" si="8"/>
      </c>
      <c r="U57" s="30"/>
      <c r="V57" s="196"/>
      <c r="W57" s="30"/>
      <c r="X57" s="6"/>
    </row>
    <row r="58" spans="2:24" ht="12.75" customHeight="1">
      <c r="B58" s="3"/>
      <c r="C58" s="30"/>
      <c r="D58" s="260"/>
      <c r="E58" s="17"/>
      <c r="F58" s="331"/>
      <c r="G58" s="331"/>
      <c r="H58" s="30"/>
      <c r="I58" s="332">
        <f t="shared" si="5"/>
        <v>39661</v>
      </c>
      <c r="J58" s="332">
        <f t="shared" si="6"/>
        <v>40025</v>
      </c>
      <c r="K58" s="18">
        <f t="shared" si="2"/>
        <v>365</v>
      </c>
      <c r="L58" s="30"/>
      <c r="M58" s="17"/>
      <c r="N58" s="330"/>
      <c r="O58" s="30"/>
      <c r="P58" s="245">
        <f t="shared" si="7"/>
        <v>0</v>
      </c>
      <c r="Q58" s="30"/>
      <c r="R58" s="334">
        <f>IF(P58=0,"",(VLOOKUP(M58,tab!$M$22:$N$63,2,FALSE))*P58)</f>
      </c>
      <c r="S58" s="100">
        <f>IF(P58=0,"",(IF(R58=0,0,R58*(IF(lln!$G$46="ja",lln!$H$46,lln!$H$47)))))</f>
      </c>
      <c r="T58" s="22">
        <f t="shared" si="8"/>
      </c>
      <c r="U58" s="30"/>
      <c r="V58" s="196"/>
      <c r="W58" s="30"/>
      <c r="X58" s="6"/>
    </row>
    <row r="59" spans="2:24" ht="12.75" customHeight="1">
      <c r="B59" s="3"/>
      <c r="C59" s="30"/>
      <c r="D59" s="260"/>
      <c r="E59" s="17"/>
      <c r="F59" s="331"/>
      <c r="G59" s="331"/>
      <c r="H59" s="30"/>
      <c r="I59" s="332">
        <f t="shared" si="5"/>
        <v>39661</v>
      </c>
      <c r="J59" s="332">
        <f t="shared" si="6"/>
        <v>40025</v>
      </c>
      <c r="K59" s="18">
        <f t="shared" si="2"/>
        <v>365</v>
      </c>
      <c r="L59" s="30"/>
      <c r="M59" s="17"/>
      <c r="N59" s="330"/>
      <c r="O59" s="30"/>
      <c r="P59" s="245">
        <f t="shared" si="7"/>
        <v>0</v>
      </c>
      <c r="Q59" s="30"/>
      <c r="R59" s="334">
        <f>IF(P59=0,"",(VLOOKUP(M59,tab!$M$22:$N$63,2,FALSE))*P59)</f>
      </c>
      <c r="S59" s="100">
        <f>IF(P59=0,"",(IF(R59=0,0,R59*(IF(lln!$G$46="ja",lln!$H$46,lln!$H$47)))))</f>
      </c>
      <c r="T59" s="22">
        <f t="shared" si="8"/>
      </c>
      <c r="U59" s="30"/>
      <c r="V59" s="196"/>
      <c r="W59" s="30"/>
      <c r="X59" s="6"/>
    </row>
    <row r="60" spans="2:24" ht="12.75" customHeight="1">
      <c r="B60" s="3"/>
      <c r="C60" s="30"/>
      <c r="D60" s="260"/>
      <c r="E60" s="17"/>
      <c r="F60" s="331"/>
      <c r="G60" s="331"/>
      <c r="H60" s="30"/>
      <c r="I60" s="332">
        <f t="shared" si="5"/>
        <v>39661</v>
      </c>
      <c r="J60" s="332">
        <f t="shared" si="6"/>
        <v>40025</v>
      </c>
      <c r="K60" s="18">
        <f t="shared" si="2"/>
        <v>365</v>
      </c>
      <c r="L60" s="30"/>
      <c r="M60" s="17"/>
      <c r="N60" s="330"/>
      <c r="O60" s="30"/>
      <c r="P60" s="245">
        <f t="shared" si="7"/>
        <v>0</v>
      </c>
      <c r="Q60" s="30"/>
      <c r="R60" s="334">
        <f>IF(P60=0,"",(VLOOKUP(M60,tab!$M$22:$N$63,2,FALSE))*P60)</f>
      </c>
      <c r="S60" s="100">
        <f>IF(P60=0,"",(IF(R60=0,0,R60*(IF(lln!$G$46="ja",lln!$H$46,lln!$H$47)))))</f>
      </c>
      <c r="T60" s="22">
        <f t="shared" si="8"/>
      </c>
      <c r="U60" s="30"/>
      <c r="V60" s="196"/>
      <c r="W60" s="30"/>
      <c r="X60" s="6"/>
    </row>
    <row r="61" spans="2:24" ht="12.75" customHeight="1">
      <c r="B61" s="3"/>
      <c r="C61" s="30"/>
      <c r="D61" s="260"/>
      <c r="E61" s="17"/>
      <c r="F61" s="331"/>
      <c r="G61" s="331"/>
      <c r="H61" s="30"/>
      <c r="I61" s="332">
        <f t="shared" si="5"/>
        <v>39661</v>
      </c>
      <c r="J61" s="332">
        <f t="shared" si="6"/>
        <v>40025</v>
      </c>
      <c r="K61" s="18">
        <f t="shared" si="2"/>
        <v>365</v>
      </c>
      <c r="L61" s="30"/>
      <c r="M61" s="17"/>
      <c r="N61" s="330"/>
      <c r="O61" s="30"/>
      <c r="P61" s="245">
        <f t="shared" si="7"/>
        <v>0</v>
      </c>
      <c r="Q61" s="30"/>
      <c r="R61" s="334">
        <f>IF(P61=0,"",(VLOOKUP(M61,tab!$M$22:$N$63,2,FALSE))*P61)</f>
      </c>
      <c r="S61" s="100">
        <f>IF(P61=0,"",(IF(R61=0,0,R61*(IF(lln!$G$46="ja",lln!$H$46,lln!$H$47)))))</f>
      </c>
      <c r="T61" s="22">
        <f t="shared" si="8"/>
      </c>
      <c r="U61" s="30"/>
      <c r="V61" s="196"/>
      <c r="W61" s="30"/>
      <c r="X61" s="6"/>
    </row>
    <row r="62" spans="2:24" ht="12.75" customHeight="1">
      <c r="B62" s="3"/>
      <c r="C62" s="30"/>
      <c r="D62" s="260"/>
      <c r="E62" s="17"/>
      <c r="F62" s="331"/>
      <c r="G62" s="331"/>
      <c r="H62" s="30"/>
      <c r="I62" s="332">
        <f t="shared" si="5"/>
        <v>39661</v>
      </c>
      <c r="J62" s="332">
        <f t="shared" si="6"/>
        <v>40025</v>
      </c>
      <c r="K62" s="18">
        <f t="shared" si="2"/>
        <v>365</v>
      </c>
      <c r="L62" s="30"/>
      <c r="M62" s="17"/>
      <c r="N62" s="330"/>
      <c r="O62" s="30"/>
      <c r="P62" s="245">
        <f t="shared" si="7"/>
        <v>0</v>
      </c>
      <c r="Q62" s="30"/>
      <c r="R62" s="334">
        <f>IF(P62=0,"",(VLOOKUP(M62,tab!$M$22:$N$63,2,FALSE))*P62)</f>
      </c>
      <c r="S62" s="100">
        <f>IF(P62=0,"",(IF(R62=0,0,R62*(IF(lln!$G$46="ja",lln!$H$46,lln!$H$47)))))</f>
      </c>
      <c r="T62" s="22">
        <f t="shared" si="8"/>
      </c>
      <c r="U62" s="30"/>
      <c r="V62" s="196"/>
      <c r="W62" s="30"/>
      <c r="X62" s="6"/>
    </row>
    <row r="63" spans="2:24" ht="12.75" customHeight="1" hidden="1" outlineLevel="1">
      <c r="B63" s="3"/>
      <c r="C63" s="30"/>
      <c r="D63" s="17"/>
      <c r="E63" s="17"/>
      <c r="F63" s="331"/>
      <c r="G63" s="331"/>
      <c r="H63" s="30"/>
      <c r="I63" s="332">
        <f t="shared" si="5"/>
        <v>39661</v>
      </c>
      <c r="J63" s="332">
        <f t="shared" si="6"/>
        <v>40025</v>
      </c>
      <c r="K63" s="18">
        <f t="shared" si="2"/>
        <v>365</v>
      </c>
      <c r="L63" s="30"/>
      <c r="M63" s="17"/>
      <c r="N63" s="330"/>
      <c r="O63" s="30"/>
      <c r="P63" s="245">
        <f t="shared" si="7"/>
        <v>0</v>
      </c>
      <c r="Q63" s="30"/>
      <c r="R63" s="334">
        <f>IF(P63=0,"",(VLOOKUP(M63,tab!$M$22:$N$63,2,FALSE))*P63)</f>
      </c>
      <c r="S63" s="100">
        <f>IF(P63=0,"",(IF(R63=0,0,R63*(IF(lln!$G$46="ja",lln!$H$46,lln!$H$47)))))</f>
      </c>
      <c r="T63" s="22">
        <f t="shared" si="8"/>
      </c>
      <c r="U63" s="30"/>
      <c r="V63" s="196"/>
      <c r="W63" s="30"/>
      <c r="X63" s="6"/>
    </row>
    <row r="64" spans="2:24" ht="12.75" customHeight="1" hidden="1" outlineLevel="1">
      <c r="B64" s="3"/>
      <c r="C64" s="30"/>
      <c r="D64" s="17"/>
      <c r="E64" s="17"/>
      <c r="F64" s="331"/>
      <c r="G64" s="331"/>
      <c r="H64" s="30"/>
      <c r="I64" s="332">
        <f t="shared" si="5"/>
        <v>39661</v>
      </c>
      <c r="J64" s="332">
        <f t="shared" si="6"/>
        <v>40025</v>
      </c>
      <c r="K64" s="18">
        <f t="shared" si="2"/>
        <v>365</v>
      </c>
      <c r="L64" s="30"/>
      <c r="M64" s="17"/>
      <c r="N64" s="330"/>
      <c r="O64" s="30"/>
      <c r="P64" s="245">
        <f t="shared" si="7"/>
        <v>0</v>
      </c>
      <c r="Q64" s="30"/>
      <c r="R64" s="334">
        <f>IF(P64=0,"",(VLOOKUP(M64,tab!$M$22:$N$63,2,FALSE))*P64)</f>
      </c>
      <c r="S64" s="100">
        <f>IF(P64=0,"",(IF(R64=0,0,R64*(IF(lln!$G$46="ja",lln!$H$46,lln!$H$47)))))</f>
      </c>
      <c r="T64" s="22">
        <f t="shared" si="8"/>
      </c>
      <c r="U64" s="30"/>
      <c r="V64" s="196"/>
      <c r="W64" s="30"/>
      <c r="X64" s="6"/>
    </row>
    <row r="65" spans="2:24" ht="12.75" customHeight="1" hidden="1" outlineLevel="1">
      <c r="B65" s="3"/>
      <c r="C65" s="30"/>
      <c r="D65" s="17"/>
      <c r="E65" s="17"/>
      <c r="F65" s="331"/>
      <c r="G65" s="331"/>
      <c r="H65" s="30"/>
      <c r="I65" s="332">
        <f t="shared" si="5"/>
        <v>39661</v>
      </c>
      <c r="J65" s="332">
        <f t="shared" si="6"/>
        <v>40025</v>
      </c>
      <c r="K65" s="18">
        <f t="shared" si="2"/>
        <v>365</v>
      </c>
      <c r="L65" s="30"/>
      <c r="M65" s="17"/>
      <c r="N65" s="330"/>
      <c r="O65" s="30"/>
      <c r="P65" s="245">
        <f t="shared" si="7"/>
        <v>0</v>
      </c>
      <c r="Q65" s="30"/>
      <c r="R65" s="334">
        <f>IF(P65=0,"",(VLOOKUP(M65,tab!$M$22:$N$63,2,FALSE))*P65)</f>
      </c>
      <c r="S65" s="100">
        <f>IF(P65=0,"",(IF(R65=0,0,R65*(IF(lln!$G$46="ja",lln!$H$46,lln!$H$47)))))</f>
      </c>
      <c r="T65" s="22">
        <f t="shared" si="8"/>
      </c>
      <c r="U65" s="30"/>
      <c r="V65" s="196"/>
      <c r="W65" s="30"/>
      <c r="X65" s="6"/>
    </row>
    <row r="66" spans="2:24" ht="12.75" customHeight="1" hidden="1" outlineLevel="1">
      <c r="B66" s="3"/>
      <c r="C66" s="30"/>
      <c r="D66" s="17"/>
      <c r="E66" s="17"/>
      <c r="F66" s="331"/>
      <c r="G66" s="331"/>
      <c r="H66" s="30"/>
      <c r="I66" s="332">
        <f t="shared" si="5"/>
        <v>39661</v>
      </c>
      <c r="J66" s="332">
        <f t="shared" si="6"/>
        <v>40025</v>
      </c>
      <c r="K66" s="18">
        <f t="shared" si="2"/>
        <v>365</v>
      </c>
      <c r="L66" s="30"/>
      <c r="M66" s="17"/>
      <c r="N66" s="330"/>
      <c r="O66" s="30"/>
      <c r="P66" s="245">
        <f t="shared" si="7"/>
        <v>0</v>
      </c>
      <c r="Q66" s="30"/>
      <c r="R66" s="334">
        <f>IF(P66=0,"",(VLOOKUP(M66,tab!$M$22:$N$63,2,FALSE))*P66)</f>
      </c>
      <c r="S66" s="100">
        <f>IF(P66=0,"",(IF(R66=0,0,R66*(IF(lln!$G$46="ja",lln!$H$46,lln!$H$47)))))</f>
      </c>
      <c r="T66" s="22">
        <f t="shared" si="8"/>
      </c>
      <c r="U66" s="30"/>
      <c r="V66" s="196"/>
      <c r="W66" s="30"/>
      <c r="X66" s="6"/>
    </row>
    <row r="67" spans="2:24" ht="12.75" customHeight="1" hidden="1" outlineLevel="1">
      <c r="B67" s="3"/>
      <c r="C67" s="30"/>
      <c r="D67" s="17"/>
      <c r="E67" s="17"/>
      <c r="F67" s="331"/>
      <c r="G67" s="331"/>
      <c r="H67" s="30"/>
      <c r="I67" s="332">
        <f t="shared" si="5"/>
        <v>39661</v>
      </c>
      <c r="J67" s="332">
        <f t="shared" si="6"/>
        <v>40025</v>
      </c>
      <c r="K67" s="18">
        <f t="shared" si="2"/>
        <v>365</v>
      </c>
      <c r="L67" s="30"/>
      <c r="M67" s="17"/>
      <c r="N67" s="330"/>
      <c r="O67" s="30"/>
      <c r="P67" s="245">
        <f t="shared" si="7"/>
        <v>0</v>
      </c>
      <c r="Q67" s="30"/>
      <c r="R67" s="334">
        <f>IF(P67=0,"",(VLOOKUP(M67,tab!$M$22:$N$63,2,FALSE))*P67)</f>
      </c>
      <c r="S67" s="100">
        <f>IF(P67=0,"",(IF(R67=0,0,R67*(IF(lln!$G$46="ja",lln!$H$46,lln!$H$47)))))</f>
      </c>
      <c r="T67" s="22">
        <f t="shared" si="8"/>
      </c>
      <c r="U67" s="30"/>
      <c r="V67" s="196"/>
      <c r="W67" s="30"/>
      <c r="X67" s="6"/>
    </row>
    <row r="68" spans="2:24" ht="12.75" customHeight="1" hidden="1" outlineLevel="1">
      <c r="B68" s="3"/>
      <c r="C68" s="30"/>
      <c r="D68" s="17"/>
      <c r="E68" s="17"/>
      <c r="F68" s="331"/>
      <c r="G68" s="331"/>
      <c r="H68" s="30"/>
      <c r="I68" s="332">
        <f t="shared" si="5"/>
        <v>39661</v>
      </c>
      <c r="J68" s="332">
        <f t="shared" si="6"/>
        <v>40025</v>
      </c>
      <c r="K68" s="18">
        <f t="shared" si="2"/>
        <v>365</v>
      </c>
      <c r="L68" s="30"/>
      <c r="M68" s="17"/>
      <c r="N68" s="330"/>
      <c r="O68" s="30"/>
      <c r="P68" s="245">
        <f t="shared" si="7"/>
        <v>0</v>
      </c>
      <c r="Q68" s="30"/>
      <c r="R68" s="334">
        <f>IF(P68=0,"",(VLOOKUP(M68,tab!$M$22:$N$63,2,FALSE))*P68)</f>
      </c>
      <c r="S68" s="100">
        <f>IF(P68=0,"",(IF(R68=0,0,R68*(IF(lln!$G$46="ja",lln!$H$46,lln!$H$47)))))</f>
      </c>
      <c r="T68" s="22">
        <f t="shared" si="8"/>
      </c>
      <c r="U68" s="30"/>
      <c r="V68" s="196"/>
      <c r="W68" s="30"/>
      <c r="X68" s="6"/>
    </row>
    <row r="69" spans="2:24" ht="12.75" customHeight="1" hidden="1" outlineLevel="1">
      <c r="B69" s="3"/>
      <c r="C69" s="30"/>
      <c r="D69" s="17"/>
      <c r="E69" s="17"/>
      <c r="F69" s="331"/>
      <c r="G69" s="331"/>
      <c r="H69" s="30"/>
      <c r="I69" s="332">
        <f t="shared" si="5"/>
        <v>39661</v>
      </c>
      <c r="J69" s="332">
        <f t="shared" si="6"/>
        <v>40025</v>
      </c>
      <c r="K69" s="18">
        <f t="shared" si="2"/>
        <v>365</v>
      </c>
      <c r="L69" s="30"/>
      <c r="M69" s="17"/>
      <c r="N69" s="330"/>
      <c r="O69" s="30"/>
      <c r="P69" s="245">
        <f t="shared" si="7"/>
        <v>0</v>
      </c>
      <c r="Q69" s="30"/>
      <c r="R69" s="334">
        <f>IF(P69=0,"",(VLOOKUP(M69,tab!$M$22:$N$63,2,FALSE))*P69)</f>
      </c>
      <c r="S69" s="100">
        <f>IF(P69=0,"",(IF(R69=0,0,R69*(IF(lln!$G$46="ja",lln!$H$46,lln!$H$47)))))</f>
      </c>
      <c r="T69" s="22">
        <f t="shared" si="8"/>
      </c>
      <c r="U69" s="30"/>
      <c r="V69" s="196"/>
      <c r="W69" s="30"/>
      <c r="X69" s="6"/>
    </row>
    <row r="70" spans="2:24" ht="12.75" customHeight="1" hidden="1" outlineLevel="1">
      <c r="B70" s="3"/>
      <c r="C70" s="30"/>
      <c r="D70" s="17"/>
      <c r="E70" s="17"/>
      <c r="F70" s="331"/>
      <c r="G70" s="331"/>
      <c r="H70" s="30"/>
      <c r="I70" s="332">
        <f t="shared" si="5"/>
        <v>39661</v>
      </c>
      <c r="J70" s="332">
        <f t="shared" si="6"/>
        <v>40025</v>
      </c>
      <c r="K70" s="18">
        <f t="shared" si="2"/>
        <v>365</v>
      </c>
      <c r="L70" s="30"/>
      <c r="M70" s="17"/>
      <c r="N70" s="330"/>
      <c r="O70" s="30"/>
      <c r="P70" s="245">
        <f t="shared" si="7"/>
        <v>0</v>
      </c>
      <c r="Q70" s="30"/>
      <c r="R70" s="334">
        <f>IF(P70=0,"",(VLOOKUP(M70,tab!$M$22:$N$63,2,FALSE))*P70)</f>
      </c>
      <c r="S70" s="100">
        <f>IF(P70=0,"",(IF(R70=0,0,R70*(IF(lln!$G$46="ja",lln!$H$46,lln!$H$47)))))</f>
      </c>
      <c r="T70" s="22">
        <f t="shared" si="8"/>
      </c>
      <c r="U70" s="30"/>
      <c r="V70" s="196"/>
      <c r="W70" s="30"/>
      <c r="X70" s="6"/>
    </row>
    <row r="71" spans="2:24" ht="12.75" customHeight="1" hidden="1" outlineLevel="1">
      <c r="B71" s="3"/>
      <c r="C71" s="30"/>
      <c r="D71" s="17"/>
      <c r="E71" s="17"/>
      <c r="F71" s="331"/>
      <c r="G71" s="331"/>
      <c r="H71" s="30"/>
      <c r="I71" s="332">
        <f t="shared" si="5"/>
        <v>39661</v>
      </c>
      <c r="J71" s="332">
        <f t="shared" si="6"/>
        <v>40025</v>
      </c>
      <c r="K71" s="18">
        <f t="shared" si="2"/>
        <v>365</v>
      </c>
      <c r="L71" s="30"/>
      <c r="M71" s="17"/>
      <c r="N71" s="330"/>
      <c r="O71" s="30"/>
      <c r="P71" s="245">
        <f t="shared" si="7"/>
        <v>0</v>
      </c>
      <c r="Q71" s="30"/>
      <c r="R71" s="334">
        <f>IF(P71=0,"",(VLOOKUP(M71,tab!$M$22:$N$63,2,FALSE))*P71)</f>
      </c>
      <c r="S71" s="100">
        <f>IF(P71=0,"",(IF(R71=0,0,R71*(IF(lln!$G$46="ja",lln!$H$46,lln!$H$47)))))</f>
      </c>
      <c r="T71" s="22">
        <f t="shared" si="8"/>
      </c>
      <c r="U71" s="30"/>
      <c r="V71" s="196"/>
      <c r="W71" s="30"/>
      <c r="X71" s="6"/>
    </row>
    <row r="72" spans="2:24" ht="12.75" customHeight="1" hidden="1" outlineLevel="1">
      <c r="B72" s="3"/>
      <c r="C72" s="30"/>
      <c r="D72" s="17"/>
      <c r="E72" s="17"/>
      <c r="F72" s="331"/>
      <c r="G72" s="331"/>
      <c r="H72" s="30"/>
      <c r="I72" s="332">
        <f t="shared" si="5"/>
        <v>39661</v>
      </c>
      <c r="J72" s="332">
        <f t="shared" si="6"/>
        <v>40025</v>
      </c>
      <c r="K72" s="18">
        <f t="shared" si="2"/>
        <v>365</v>
      </c>
      <c r="L72" s="30"/>
      <c r="M72" s="17"/>
      <c r="N72" s="330"/>
      <c r="O72" s="30"/>
      <c r="P72" s="245">
        <f t="shared" si="7"/>
        <v>0</v>
      </c>
      <c r="Q72" s="30"/>
      <c r="R72" s="334">
        <f>IF(P72=0,"",(VLOOKUP(M72,tab!$M$22:$N$63,2,FALSE))*P72)</f>
      </c>
      <c r="S72" s="100">
        <f>IF(P72=0,"",(IF(R72=0,0,R72*(IF(lln!$G$46="ja",lln!$H$46,lln!$H$47)))))</f>
      </c>
      <c r="T72" s="22">
        <f t="shared" si="8"/>
      </c>
      <c r="U72" s="30"/>
      <c r="V72" s="196"/>
      <c r="W72" s="30"/>
      <c r="X72" s="6"/>
    </row>
    <row r="73" spans="2:24" ht="12.75" customHeight="1" hidden="1" outlineLevel="1" thickBot="1">
      <c r="B73" s="12"/>
      <c r="C73" s="396"/>
      <c r="D73" s="397"/>
      <c r="E73" s="397"/>
      <c r="F73" s="398"/>
      <c r="G73" s="398"/>
      <c r="H73" s="396"/>
      <c r="I73" s="399">
        <f t="shared" si="5"/>
        <v>39661</v>
      </c>
      <c r="J73" s="399">
        <f t="shared" si="6"/>
        <v>40025</v>
      </c>
      <c r="K73" s="400">
        <f t="shared" si="2"/>
        <v>365</v>
      </c>
      <c r="L73" s="396"/>
      <c r="M73" s="397"/>
      <c r="N73" s="401"/>
      <c r="O73" s="396"/>
      <c r="P73" s="402">
        <f t="shared" si="7"/>
        <v>0</v>
      </c>
      <c r="Q73" s="396"/>
      <c r="R73" s="499">
        <f>IF(P73=0,"",(VLOOKUP(M73,tab!$M$22:$N$63,2,FALSE))*P73)</f>
      </c>
      <c r="S73" s="403">
        <f>IF(P73=0,"",(IF(R73=0,0,R73*(IF(lln!$G$46="ja",lln!$H$46,lln!$H$47)))))</f>
      </c>
      <c r="T73" s="404">
        <f t="shared" si="8"/>
      </c>
      <c r="U73" s="396"/>
      <c r="V73" s="405"/>
      <c r="W73" s="396"/>
      <c r="X73" s="14"/>
    </row>
    <row r="74" spans="2:24" ht="12.75" customHeight="1" hidden="1" outlineLevel="1">
      <c r="B74" s="15"/>
      <c r="C74" s="387"/>
      <c r="D74" s="388"/>
      <c r="E74" s="388"/>
      <c r="F74" s="389"/>
      <c r="G74" s="389"/>
      <c r="H74" s="387"/>
      <c r="I74" s="390">
        <f t="shared" si="5"/>
        <v>39661</v>
      </c>
      <c r="J74" s="390">
        <f t="shared" si="6"/>
        <v>40025</v>
      </c>
      <c r="K74" s="18">
        <f t="shared" si="2"/>
        <v>365</v>
      </c>
      <c r="L74" s="387"/>
      <c r="M74" s="388"/>
      <c r="N74" s="391"/>
      <c r="O74" s="387"/>
      <c r="P74" s="392">
        <f t="shared" si="7"/>
        <v>0</v>
      </c>
      <c r="Q74" s="30"/>
      <c r="R74" s="334">
        <f>IF(P74=0,"",(VLOOKUP(M74,tab!$M$22:$N$63,2,FALSE))*P74)</f>
      </c>
      <c r="S74" s="100">
        <f>IF(P74=0,"",(IF(R74=0,0,R74*(IF(lln!$G$46="ja",lln!$H$46,lln!$H$47)))))</f>
      </c>
      <c r="T74" s="394">
        <f t="shared" si="8"/>
      </c>
      <c r="U74" s="387"/>
      <c r="V74" s="395"/>
      <c r="W74" s="387"/>
      <c r="X74" s="2"/>
    </row>
    <row r="75" spans="2:24" ht="12.75" customHeight="1" hidden="1" outlineLevel="1">
      <c r="B75" s="3"/>
      <c r="C75" s="30"/>
      <c r="D75" s="17"/>
      <c r="E75" s="17"/>
      <c r="F75" s="331"/>
      <c r="G75" s="331"/>
      <c r="H75" s="30"/>
      <c r="I75" s="332">
        <f t="shared" si="5"/>
        <v>39661</v>
      </c>
      <c r="J75" s="332">
        <f t="shared" si="6"/>
        <v>40025</v>
      </c>
      <c r="K75" s="18">
        <f t="shared" si="2"/>
        <v>365</v>
      </c>
      <c r="L75" s="30"/>
      <c r="M75" s="17"/>
      <c r="N75" s="330"/>
      <c r="O75" s="30"/>
      <c r="P75" s="245">
        <f t="shared" si="7"/>
        <v>0</v>
      </c>
      <c r="Q75" s="30"/>
      <c r="R75" s="334">
        <f>IF(P75=0,"",(VLOOKUP(M75,tab!$M$22:$N$63,2,FALSE))*P75)</f>
      </c>
      <c r="S75" s="100">
        <f>IF(P75=0,"",(IF(R75=0,0,R75*(IF(lln!$G$46="ja",lln!$H$46,lln!$H$47)))))</f>
      </c>
      <c r="T75" s="22">
        <f t="shared" si="8"/>
      </c>
      <c r="U75" s="30"/>
      <c r="V75" s="196"/>
      <c r="W75" s="30"/>
      <c r="X75" s="6"/>
    </row>
    <row r="76" spans="2:24" ht="12.75" customHeight="1" hidden="1" outlineLevel="1">
      <c r="B76" s="3"/>
      <c r="C76" s="30"/>
      <c r="D76" s="17"/>
      <c r="E76" s="17"/>
      <c r="F76" s="331"/>
      <c r="G76" s="331"/>
      <c r="H76" s="30"/>
      <c r="I76" s="332">
        <f t="shared" si="5"/>
        <v>39661</v>
      </c>
      <c r="J76" s="332">
        <f t="shared" si="6"/>
        <v>40025</v>
      </c>
      <c r="K76" s="18">
        <f t="shared" si="2"/>
        <v>365</v>
      </c>
      <c r="L76" s="30"/>
      <c r="M76" s="17"/>
      <c r="N76" s="330"/>
      <c r="O76" s="30"/>
      <c r="P76" s="245">
        <f t="shared" si="7"/>
        <v>0</v>
      </c>
      <c r="Q76" s="30"/>
      <c r="R76" s="334">
        <f>IF(P76=0,"",(VLOOKUP(M76,tab!$M$22:$N$63,2,FALSE))*P76)</f>
      </c>
      <c r="S76" s="100">
        <f>IF(P76=0,"",(IF(R76=0,0,R76*(IF(lln!$G$46="ja",lln!$H$46,lln!$H$47)))))</f>
      </c>
      <c r="T76" s="22">
        <f t="shared" si="8"/>
      </c>
      <c r="U76" s="30"/>
      <c r="V76" s="196"/>
      <c r="W76" s="30"/>
      <c r="X76" s="6"/>
    </row>
    <row r="77" spans="2:24" ht="12.75" customHeight="1" hidden="1" outlineLevel="1">
      <c r="B77" s="3"/>
      <c r="C77" s="30"/>
      <c r="D77" s="17"/>
      <c r="E77" s="17"/>
      <c r="F77" s="331"/>
      <c r="G77" s="331"/>
      <c r="H77" s="30"/>
      <c r="I77" s="332">
        <f aca="true" t="shared" si="9" ref="I77:I108">IF(F77=0,$I$9,F77)</f>
        <v>39661</v>
      </c>
      <c r="J77" s="332">
        <f aca="true" t="shared" si="10" ref="J77:J108">IF(G77=0,$J$9,G77)</f>
        <v>40025</v>
      </c>
      <c r="K77" s="18">
        <f aca="true" t="shared" si="11" ref="K77:K140">J77-I77+1</f>
        <v>365</v>
      </c>
      <c r="L77" s="30"/>
      <c r="M77" s="17"/>
      <c r="N77" s="330"/>
      <c r="O77" s="30"/>
      <c r="P77" s="245">
        <f aca="true" t="shared" si="12" ref="P77:P108">N77*K77/$K$9</f>
        <v>0</v>
      </c>
      <c r="Q77" s="30"/>
      <c r="R77" s="334">
        <f>IF(P77=0,"",(VLOOKUP(M77,tab!$M$22:$N$63,2,FALSE))*P77)</f>
      </c>
      <c r="S77" s="100">
        <f>IF(P77=0,"",(IF(R77=0,0,R77*(IF(lln!$G$46="ja",lln!$H$46,lln!$H$47)))))</f>
      </c>
      <c r="T77" s="22">
        <f aca="true" t="shared" si="13" ref="T77:T108">IF(S77&gt;=0,"",IF(S77&gt;0,"",((IF(R77&gt;0,"",(S77*-1)))))*$T$9)</f>
      </c>
      <c r="U77" s="30"/>
      <c r="V77" s="196"/>
      <c r="W77" s="30"/>
      <c r="X77" s="6"/>
    </row>
    <row r="78" spans="2:24" ht="12.75" customHeight="1" hidden="1" outlineLevel="1">
      <c r="B78" s="3"/>
      <c r="C78" s="30"/>
      <c r="D78" s="17"/>
      <c r="E78" s="17"/>
      <c r="F78" s="331"/>
      <c r="G78" s="331"/>
      <c r="H78" s="30"/>
      <c r="I78" s="332">
        <f t="shared" si="9"/>
        <v>39661</v>
      </c>
      <c r="J78" s="332">
        <f t="shared" si="10"/>
        <v>40025</v>
      </c>
      <c r="K78" s="18">
        <f t="shared" si="11"/>
        <v>365</v>
      </c>
      <c r="L78" s="30"/>
      <c r="M78" s="17"/>
      <c r="N78" s="330"/>
      <c r="O78" s="30"/>
      <c r="P78" s="245">
        <f t="shared" si="12"/>
        <v>0</v>
      </c>
      <c r="Q78" s="30"/>
      <c r="R78" s="334">
        <f>IF(P78=0,"",(VLOOKUP(M78,tab!$M$22:$N$63,2,FALSE))*P78)</f>
      </c>
      <c r="S78" s="100">
        <f>IF(P78=0,"",(IF(R78=0,0,R78*(IF(lln!$G$46="ja",lln!$H$46,lln!$H$47)))))</f>
      </c>
      <c r="T78" s="22">
        <f t="shared" si="13"/>
      </c>
      <c r="U78" s="30"/>
      <c r="V78" s="196"/>
      <c r="W78" s="30"/>
      <c r="X78" s="6"/>
    </row>
    <row r="79" spans="2:24" ht="12.75" customHeight="1" hidden="1" outlineLevel="1">
      <c r="B79" s="3"/>
      <c r="C79" s="30"/>
      <c r="D79" s="17"/>
      <c r="E79" s="17"/>
      <c r="F79" s="331"/>
      <c r="G79" s="331"/>
      <c r="H79" s="30"/>
      <c r="I79" s="332">
        <f t="shared" si="9"/>
        <v>39661</v>
      </c>
      <c r="J79" s="332">
        <f t="shared" si="10"/>
        <v>40025</v>
      </c>
      <c r="K79" s="18">
        <f t="shared" si="11"/>
        <v>365</v>
      </c>
      <c r="L79" s="30"/>
      <c r="M79" s="17"/>
      <c r="N79" s="330"/>
      <c r="O79" s="30"/>
      <c r="P79" s="245">
        <f t="shared" si="12"/>
        <v>0</v>
      </c>
      <c r="Q79" s="30"/>
      <c r="R79" s="334">
        <f>IF(P79=0,"",(VLOOKUP(M79,tab!$M$22:$N$63,2,FALSE))*P79)</f>
      </c>
      <c r="S79" s="100">
        <f>IF(P79=0,"",(IF(R79=0,0,R79*(IF(lln!$G$46="ja",lln!$H$46,lln!$H$47)))))</f>
      </c>
      <c r="T79" s="22">
        <f t="shared" si="13"/>
      </c>
      <c r="U79" s="30"/>
      <c r="V79" s="196"/>
      <c r="W79" s="30"/>
      <c r="X79" s="6"/>
    </row>
    <row r="80" spans="2:24" ht="12.75" customHeight="1" hidden="1" outlineLevel="1">
      <c r="B80" s="3"/>
      <c r="C80" s="30"/>
      <c r="D80" s="17"/>
      <c r="E80" s="17"/>
      <c r="F80" s="331"/>
      <c r="G80" s="331"/>
      <c r="H80" s="30"/>
      <c r="I80" s="332">
        <f t="shared" si="9"/>
        <v>39661</v>
      </c>
      <c r="J80" s="332">
        <f t="shared" si="10"/>
        <v>40025</v>
      </c>
      <c r="K80" s="18">
        <f t="shared" si="11"/>
        <v>365</v>
      </c>
      <c r="L80" s="30"/>
      <c r="M80" s="17"/>
      <c r="N80" s="330"/>
      <c r="O80" s="30"/>
      <c r="P80" s="245">
        <f t="shared" si="12"/>
        <v>0</v>
      </c>
      <c r="Q80" s="30"/>
      <c r="R80" s="334">
        <f>IF(P80=0,"",(VLOOKUP(M80,tab!$M$22:$N$63,2,FALSE))*P80)</f>
      </c>
      <c r="S80" s="100">
        <f>IF(P80=0,"",(IF(R80=0,0,R80*(IF(lln!$G$46="ja",lln!$H$46,lln!$H$47)))))</f>
      </c>
      <c r="T80" s="22">
        <f t="shared" si="13"/>
      </c>
      <c r="U80" s="30"/>
      <c r="V80" s="196"/>
      <c r="W80" s="30"/>
      <c r="X80" s="6"/>
    </row>
    <row r="81" spans="2:24" ht="12.75" customHeight="1" hidden="1" outlineLevel="1">
      <c r="B81" s="3"/>
      <c r="C81" s="30"/>
      <c r="D81" s="17"/>
      <c r="E81" s="17"/>
      <c r="F81" s="331"/>
      <c r="G81" s="331"/>
      <c r="H81" s="30"/>
      <c r="I81" s="332">
        <f t="shared" si="9"/>
        <v>39661</v>
      </c>
      <c r="J81" s="332">
        <f t="shared" si="10"/>
        <v>40025</v>
      </c>
      <c r="K81" s="18">
        <f t="shared" si="11"/>
        <v>365</v>
      </c>
      <c r="L81" s="30"/>
      <c r="M81" s="17"/>
      <c r="N81" s="330"/>
      <c r="O81" s="30"/>
      <c r="P81" s="245">
        <f t="shared" si="12"/>
        <v>0</v>
      </c>
      <c r="Q81" s="30"/>
      <c r="R81" s="334">
        <f>IF(P81=0,"",(VLOOKUP(M81,tab!$M$22:$N$63,2,FALSE))*P81)</f>
      </c>
      <c r="S81" s="100">
        <f>IF(P81=0,"",(IF(R81=0,0,R81*(IF(lln!$G$46="ja",lln!$H$46,lln!$H$47)))))</f>
      </c>
      <c r="T81" s="22">
        <f t="shared" si="13"/>
      </c>
      <c r="U81" s="30"/>
      <c r="V81" s="196"/>
      <c r="W81" s="30"/>
      <c r="X81" s="6"/>
    </row>
    <row r="82" spans="2:24" ht="12.75" customHeight="1" hidden="1" outlineLevel="1">
      <c r="B82" s="3"/>
      <c r="C82" s="30"/>
      <c r="D82" s="17"/>
      <c r="E82" s="17"/>
      <c r="F82" s="331"/>
      <c r="G82" s="331"/>
      <c r="H82" s="30"/>
      <c r="I82" s="332">
        <f t="shared" si="9"/>
        <v>39661</v>
      </c>
      <c r="J82" s="332">
        <f t="shared" si="10"/>
        <v>40025</v>
      </c>
      <c r="K82" s="18">
        <f t="shared" si="11"/>
        <v>365</v>
      </c>
      <c r="L82" s="30"/>
      <c r="M82" s="17"/>
      <c r="N82" s="330"/>
      <c r="O82" s="30"/>
      <c r="P82" s="245">
        <f t="shared" si="12"/>
        <v>0</v>
      </c>
      <c r="Q82" s="30"/>
      <c r="R82" s="334">
        <f>IF(P82=0,"",(VLOOKUP(M82,tab!$M$22:$N$63,2,FALSE))*P82)</f>
      </c>
      <c r="S82" s="100">
        <f>IF(P82=0,"",(IF(R82=0,0,R82*(IF(lln!$G$46="ja",lln!$H$46,lln!$H$47)))))</f>
      </c>
      <c r="T82" s="22">
        <f t="shared" si="13"/>
      </c>
      <c r="U82" s="30"/>
      <c r="V82" s="196"/>
      <c r="W82" s="30"/>
      <c r="X82" s="6"/>
    </row>
    <row r="83" spans="2:24" ht="12.75" customHeight="1" hidden="1" outlineLevel="1">
      <c r="B83" s="3"/>
      <c r="C83" s="30"/>
      <c r="D83" s="17"/>
      <c r="E83" s="17"/>
      <c r="F83" s="331"/>
      <c r="G83" s="331"/>
      <c r="H83" s="30"/>
      <c r="I83" s="332">
        <f t="shared" si="9"/>
        <v>39661</v>
      </c>
      <c r="J83" s="332">
        <f t="shared" si="10"/>
        <v>40025</v>
      </c>
      <c r="K83" s="18">
        <f t="shared" si="11"/>
        <v>365</v>
      </c>
      <c r="L83" s="30"/>
      <c r="M83" s="17"/>
      <c r="N83" s="330"/>
      <c r="O83" s="30"/>
      <c r="P83" s="245">
        <f t="shared" si="12"/>
        <v>0</v>
      </c>
      <c r="Q83" s="30"/>
      <c r="R83" s="334">
        <f>IF(P83=0,"",(VLOOKUP(M83,tab!$M$22:$N$63,2,FALSE))*P83)</f>
      </c>
      <c r="S83" s="100">
        <f>IF(P83=0,"",(IF(R83=0,0,R83*(IF(lln!$G$46="ja",lln!$H$46,lln!$H$47)))))</f>
      </c>
      <c r="T83" s="22">
        <f t="shared" si="13"/>
      </c>
      <c r="U83" s="30"/>
      <c r="V83" s="196"/>
      <c r="W83" s="30"/>
      <c r="X83" s="6"/>
    </row>
    <row r="84" spans="2:24" ht="12.75" customHeight="1" hidden="1" outlineLevel="1">
      <c r="B84" s="3"/>
      <c r="C84" s="30"/>
      <c r="D84" s="17"/>
      <c r="E84" s="17"/>
      <c r="F84" s="331"/>
      <c r="G84" s="331"/>
      <c r="H84" s="30"/>
      <c r="I84" s="332">
        <f t="shared" si="9"/>
        <v>39661</v>
      </c>
      <c r="J84" s="332">
        <f t="shared" si="10"/>
        <v>40025</v>
      </c>
      <c r="K84" s="18">
        <f t="shared" si="11"/>
        <v>365</v>
      </c>
      <c r="L84" s="30"/>
      <c r="M84" s="17"/>
      <c r="N84" s="330"/>
      <c r="O84" s="30"/>
      <c r="P84" s="245">
        <f t="shared" si="12"/>
        <v>0</v>
      </c>
      <c r="Q84" s="30"/>
      <c r="R84" s="334">
        <f>IF(P84=0,"",(VLOOKUP(M84,tab!$M$22:$N$63,2,FALSE))*P84)</f>
      </c>
      <c r="S84" s="100">
        <f>IF(P84=0,"",(IF(R84=0,0,R84*(IF(lln!$G$46="ja",lln!$H$46,lln!$H$47)))))</f>
      </c>
      <c r="T84" s="22">
        <f t="shared" si="13"/>
      </c>
      <c r="U84" s="30"/>
      <c r="V84" s="196"/>
      <c r="W84" s="30"/>
      <c r="X84" s="6"/>
    </row>
    <row r="85" spans="2:24" ht="12.75" customHeight="1" hidden="1" outlineLevel="1">
      <c r="B85" s="3"/>
      <c r="C85" s="30"/>
      <c r="D85" s="17"/>
      <c r="E85" s="17"/>
      <c r="F85" s="331"/>
      <c r="G85" s="331"/>
      <c r="H85" s="30"/>
      <c r="I85" s="332">
        <f t="shared" si="9"/>
        <v>39661</v>
      </c>
      <c r="J85" s="332">
        <f t="shared" si="10"/>
        <v>40025</v>
      </c>
      <c r="K85" s="18">
        <f t="shared" si="11"/>
        <v>365</v>
      </c>
      <c r="L85" s="30"/>
      <c r="M85" s="17"/>
      <c r="N85" s="330"/>
      <c r="O85" s="30"/>
      <c r="P85" s="245">
        <f t="shared" si="12"/>
        <v>0</v>
      </c>
      <c r="Q85" s="30"/>
      <c r="R85" s="334">
        <f>IF(P85=0,"",(VLOOKUP(M85,tab!$M$22:$N$63,2,FALSE))*P85)</f>
      </c>
      <c r="S85" s="100">
        <f>IF(P85=0,"",(IF(R85=0,0,R85*(IF(lln!$G$46="ja",lln!$H$46,lln!$H$47)))))</f>
      </c>
      <c r="T85" s="22">
        <f t="shared" si="13"/>
      </c>
      <c r="U85" s="30"/>
      <c r="V85" s="196"/>
      <c r="W85" s="30"/>
      <c r="X85" s="6"/>
    </row>
    <row r="86" spans="2:24" ht="12.75" customHeight="1" hidden="1" outlineLevel="1">
      <c r="B86" s="3"/>
      <c r="C86" s="30"/>
      <c r="D86" s="17"/>
      <c r="E86" s="17"/>
      <c r="F86" s="331"/>
      <c r="G86" s="331"/>
      <c r="H86" s="30"/>
      <c r="I86" s="332">
        <f t="shared" si="9"/>
        <v>39661</v>
      </c>
      <c r="J86" s="332">
        <f t="shared" si="10"/>
        <v>40025</v>
      </c>
      <c r="K86" s="18">
        <f t="shared" si="11"/>
        <v>365</v>
      </c>
      <c r="L86" s="30"/>
      <c r="M86" s="17"/>
      <c r="N86" s="330"/>
      <c r="O86" s="30"/>
      <c r="P86" s="245">
        <f t="shared" si="12"/>
        <v>0</v>
      </c>
      <c r="Q86" s="30"/>
      <c r="R86" s="334">
        <f>IF(P86=0,"",(VLOOKUP(M86,tab!$M$22:$N$63,2,FALSE))*P86)</f>
      </c>
      <c r="S86" s="100">
        <f>IF(P86=0,"",(IF(R86=0,0,R86*(IF(lln!$G$46="ja",lln!$H$46,lln!$H$47)))))</f>
      </c>
      <c r="T86" s="22">
        <f t="shared" si="13"/>
      </c>
      <c r="U86" s="30"/>
      <c r="V86" s="196"/>
      <c r="W86" s="30"/>
      <c r="X86" s="6"/>
    </row>
    <row r="87" spans="2:24" ht="12.75" customHeight="1" hidden="1" outlineLevel="1">
      <c r="B87" s="3"/>
      <c r="C87" s="30"/>
      <c r="D87" s="17"/>
      <c r="E87" s="17"/>
      <c r="F87" s="331"/>
      <c r="G87" s="331"/>
      <c r="H87" s="30"/>
      <c r="I87" s="332">
        <f t="shared" si="9"/>
        <v>39661</v>
      </c>
      <c r="J87" s="332">
        <f t="shared" si="10"/>
        <v>40025</v>
      </c>
      <c r="K87" s="18">
        <f t="shared" si="11"/>
        <v>365</v>
      </c>
      <c r="L87" s="30"/>
      <c r="M87" s="17"/>
      <c r="N87" s="330"/>
      <c r="O87" s="30"/>
      <c r="P87" s="245">
        <f t="shared" si="12"/>
        <v>0</v>
      </c>
      <c r="Q87" s="30"/>
      <c r="R87" s="334">
        <f>IF(P87=0,"",(VLOOKUP(M87,tab!$M$22:$N$63,2,FALSE))*P87)</f>
      </c>
      <c r="S87" s="100">
        <f>IF(P87=0,"",(IF(R87=0,0,R87*(IF(lln!$G$46="ja",lln!$H$46,lln!$H$47)))))</f>
      </c>
      <c r="T87" s="22">
        <f t="shared" si="13"/>
      </c>
      <c r="U87" s="30"/>
      <c r="V87" s="196"/>
      <c r="W87" s="30"/>
      <c r="X87" s="6"/>
    </row>
    <row r="88" spans="2:24" ht="12.75" customHeight="1" hidden="1" outlineLevel="1">
      <c r="B88" s="3"/>
      <c r="C88" s="30"/>
      <c r="D88" s="17"/>
      <c r="E88" s="17"/>
      <c r="F88" s="331"/>
      <c r="G88" s="331"/>
      <c r="H88" s="30"/>
      <c r="I88" s="332">
        <f t="shared" si="9"/>
        <v>39661</v>
      </c>
      <c r="J88" s="332">
        <f t="shared" si="10"/>
        <v>40025</v>
      </c>
      <c r="K88" s="18">
        <f t="shared" si="11"/>
        <v>365</v>
      </c>
      <c r="L88" s="30"/>
      <c r="M88" s="17"/>
      <c r="N88" s="330"/>
      <c r="O88" s="30"/>
      <c r="P88" s="245">
        <f t="shared" si="12"/>
        <v>0</v>
      </c>
      <c r="Q88" s="30"/>
      <c r="R88" s="334">
        <f>IF(P88=0,"",(VLOOKUP(M88,tab!$M$22:$N$63,2,FALSE))*P88)</f>
      </c>
      <c r="S88" s="100">
        <f>IF(P88=0,"",(IF(R88=0,0,R88*(IF(lln!$G$46="ja",lln!$H$46,lln!$H$47)))))</f>
      </c>
      <c r="T88" s="22">
        <f t="shared" si="13"/>
      </c>
      <c r="U88" s="30"/>
      <c r="V88" s="196"/>
      <c r="W88" s="30"/>
      <c r="X88" s="6"/>
    </row>
    <row r="89" spans="2:24" ht="12.75" customHeight="1" hidden="1" outlineLevel="1">
      <c r="B89" s="3"/>
      <c r="C89" s="30"/>
      <c r="D89" s="17"/>
      <c r="E89" s="17"/>
      <c r="F89" s="331"/>
      <c r="G89" s="331"/>
      <c r="H89" s="30"/>
      <c r="I89" s="332">
        <f t="shared" si="9"/>
        <v>39661</v>
      </c>
      <c r="J89" s="332">
        <f t="shared" si="10"/>
        <v>40025</v>
      </c>
      <c r="K89" s="18">
        <f t="shared" si="11"/>
        <v>365</v>
      </c>
      <c r="L89" s="30"/>
      <c r="M89" s="17"/>
      <c r="N89" s="330"/>
      <c r="O89" s="30"/>
      <c r="P89" s="245">
        <f t="shared" si="12"/>
        <v>0</v>
      </c>
      <c r="Q89" s="30"/>
      <c r="R89" s="334">
        <f>IF(P89=0,"",(VLOOKUP(M89,tab!$M$22:$N$63,2,FALSE))*P89)</f>
      </c>
      <c r="S89" s="100">
        <f>IF(P89=0,"",(IF(R89=0,0,R89*(IF(lln!$G$46="ja",lln!$H$46,lln!$H$47)))))</f>
      </c>
      <c r="T89" s="22">
        <f t="shared" si="13"/>
      </c>
      <c r="U89" s="30"/>
      <c r="V89" s="196"/>
      <c r="W89" s="30"/>
      <c r="X89" s="6"/>
    </row>
    <row r="90" spans="2:24" ht="12.75" customHeight="1" hidden="1" outlineLevel="1">
      <c r="B90" s="3"/>
      <c r="C90" s="30"/>
      <c r="D90" s="17"/>
      <c r="E90" s="17"/>
      <c r="F90" s="331"/>
      <c r="G90" s="331"/>
      <c r="H90" s="30"/>
      <c r="I90" s="332">
        <f t="shared" si="9"/>
        <v>39661</v>
      </c>
      <c r="J90" s="332">
        <f t="shared" si="10"/>
        <v>40025</v>
      </c>
      <c r="K90" s="18">
        <f t="shared" si="11"/>
        <v>365</v>
      </c>
      <c r="L90" s="30"/>
      <c r="M90" s="17"/>
      <c r="N90" s="330"/>
      <c r="O90" s="30"/>
      <c r="P90" s="245">
        <f t="shared" si="12"/>
        <v>0</v>
      </c>
      <c r="Q90" s="30"/>
      <c r="R90" s="334">
        <f>IF(P90=0,"",(VLOOKUP(M90,tab!$M$22:$N$63,2,FALSE))*P90)</f>
      </c>
      <c r="S90" s="100">
        <f>IF(P90=0,"",(IF(R90=0,0,R90*(IF(lln!$G$46="ja",lln!$H$46,lln!$H$47)))))</f>
      </c>
      <c r="T90" s="22">
        <f t="shared" si="13"/>
      </c>
      <c r="U90" s="30"/>
      <c r="V90" s="196"/>
      <c r="W90" s="30"/>
      <c r="X90" s="6"/>
    </row>
    <row r="91" spans="2:24" ht="12.75" customHeight="1" hidden="1" outlineLevel="1">
      <c r="B91" s="3"/>
      <c r="C91" s="30"/>
      <c r="D91" s="17"/>
      <c r="E91" s="17"/>
      <c r="F91" s="331"/>
      <c r="G91" s="331"/>
      <c r="H91" s="30"/>
      <c r="I91" s="332">
        <f t="shared" si="9"/>
        <v>39661</v>
      </c>
      <c r="J91" s="332">
        <f t="shared" si="10"/>
        <v>40025</v>
      </c>
      <c r="K91" s="18">
        <f t="shared" si="11"/>
        <v>365</v>
      </c>
      <c r="L91" s="30"/>
      <c r="M91" s="17"/>
      <c r="N91" s="330"/>
      <c r="O91" s="30"/>
      <c r="P91" s="245">
        <f t="shared" si="12"/>
        <v>0</v>
      </c>
      <c r="Q91" s="30"/>
      <c r="R91" s="334">
        <f>IF(P91=0,"",(VLOOKUP(M91,tab!$M$22:$N$63,2,FALSE))*P91)</f>
      </c>
      <c r="S91" s="100">
        <f>IF(P91=0,"",(IF(R91=0,0,R91*(IF(lln!$G$46="ja",lln!$H$46,lln!$H$47)))))</f>
      </c>
      <c r="T91" s="22">
        <f t="shared" si="13"/>
      </c>
      <c r="U91" s="30"/>
      <c r="V91" s="196"/>
      <c r="W91" s="30"/>
      <c r="X91" s="6"/>
    </row>
    <row r="92" spans="2:24" ht="12.75" customHeight="1" hidden="1" outlineLevel="1">
      <c r="B92" s="3"/>
      <c r="C92" s="30"/>
      <c r="D92" s="17"/>
      <c r="E92" s="17"/>
      <c r="F92" s="331"/>
      <c r="G92" s="331"/>
      <c r="H92" s="30"/>
      <c r="I92" s="332">
        <f t="shared" si="9"/>
        <v>39661</v>
      </c>
      <c r="J92" s="332">
        <f t="shared" si="10"/>
        <v>40025</v>
      </c>
      <c r="K92" s="18">
        <f t="shared" si="11"/>
        <v>365</v>
      </c>
      <c r="L92" s="30"/>
      <c r="M92" s="17"/>
      <c r="N92" s="330"/>
      <c r="O92" s="30"/>
      <c r="P92" s="245">
        <f t="shared" si="12"/>
        <v>0</v>
      </c>
      <c r="Q92" s="30"/>
      <c r="R92" s="334">
        <f>IF(P92=0,"",(VLOOKUP(M92,tab!$M$22:$N$63,2,FALSE))*P92)</f>
      </c>
      <c r="S92" s="100">
        <f>IF(P92=0,"",(IF(R92=0,0,R92*(IF(lln!$G$46="ja",lln!$H$46,lln!$H$47)))))</f>
      </c>
      <c r="T92" s="22">
        <f t="shared" si="13"/>
      </c>
      <c r="U92" s="30"/>
      <c r="V92" s="196"/>
      <c r="W92" s="30"/>
      <c r="X92" s="6"/>
    </row>
    <row r="93" spans="2:24" ht="12.75" customHeight="1" hidden="1" outlineLevel="1">
      <c r="B93" s="3"/>
      <c r="C93" s="30"/>
      <c r="D93" s="17"/>
      <c r="E93" s="17"/>
      <c r="F93" s="331"/>
      <c r="G93" s="331"/>
      <c r="H93" s="30"/>
      <c r="I93" s="332">
        <f t="shared" si="9"/>
        <v>39661</v>
      </c>
      <c r="J93" s="332">
        <f t="shared" si="10"/>
        <v>40025</v>
      </c>
      <c r="K93" s="18">
        <f t="shared" si="11"/>
        <v>365</v>
      </c>
      <c r="L93" s="30"/>
      <c r="M93" s="17"/>
      <c r="N93" s="330"/>
      <c r="O93" s="30"/>
      <c r="P93" s="245">
        <f t="shared" si="12"/>
        <v>0</v>
      </c>
      <c r="Q93" s="30"/>
      <c r="R93" s="334">
        <f>IF(P93=0,"",(VLOOKUP(M93,tab!$M$22:$N$63,2,FALSE))*P93)</f>
      </c>
      <c r="S93" s="100">
        <f>IF(P93=0,"",(IF(R93=0,0,R93*(IF(lln!$G$46="ja",lln!$H$46,lln!$H$47)))))</f>
      </c>
      <c r="T93" s="22">
        <f t="shared" si="13"/>
      </c>
      <c r="U93" s="30"/>
      <c r="V93" s="196"/>
      <c r="W93" s="30"/>
      <c r="X93" s="6"/>
    </row>
    <row r="94" spans="2:24" ht="12.75" customHeight="1" hidden="1" outlineLevel="1">
      <c r="B94" s="3"/>
      <c r="C94" s="30"/>
      <c r="D94" s="17"/>
      <c r="E94" s="17"/>
      <c r="F94" s="331"/>
      <c r="G94" s="331"/>
      <c r="H94" s="30"/>
      <c r="I94" s="332">
        <f t="shared" si="9"/>
        <v>39661</v>
      </c>
      <c r="J94" s="332">
        <f t="shared" si="10"/>
        <v>40025</v>
      </c>
      <c r="K94" s="18">
        <f t="shared" si="11"/>
        <v>365</v>
      </c>
      <c r="L94" s="30"/>
      <c r="M94" s="17"/>
      <c r="N94" s="330"/>
      <c r="O94" s="30"/>
      <c r="P94" s="245">
        <f t="shared" si="12"/>
        <v>0</v>
      </c>
      <c r="Q94" s="30"/>
      <c r="R94" s="334">
        <f>IF(P94=0,"",(VLOOKUP(M94,tab!$M$22:$N$63,2,FALSE))*P94)</f>
      </c>
      <c r="S94" s="100">
        <f>IF(P94=0,"",(IF(R94=0,0,R94*(IF(lln!$G$46="ja",lln!$H$46,lln!$H$47)))))</f>
      </c>
      <c r="T94" s="22">
        <f t="shared" si="13"/>
      </c>
      <c r="U94" s="30"/>
      <c r="V94" s="196"/>
      <c r="W94" s="30"/>
      <c r="X94" s="6"/>
    </row>
    <row r="95" spans="2:24" ht="12.75" customHeight="1" hidden="1" outlineLevel="1">
      <c r="B95" s="3"/>
      <c r="C95" s="30"/>
      <c r="D95" s="17"/>
      <c r="E95" s="17"/>
      <c r="F95" s="331"/>
      <c r="G95" s="331"/>
      <c r="H95" s="30"/>
      <c r="I95" s="332">
        <f t="shared" si="9"/>
        <v>39661</v>
      </c>
      <c r="J95" s="332">
        <f t="shared" si="10"/>
        <v>40025</v>
      </c>
      <c r="K95" s="18">
        <f t="shared" si="11"/>
        <v>365</v>
      </c>
      <c r="L95" s="30"/>
      <c r="M95" s="17"/>
      <c r="N95" s="330"/>
      <c r="O95" s="30"/>
      <c r="P95" s="245">
        <f t="shared" si="12"/>
        <v>0</v>
      </c>
      <c r="Q95" s="30"/>
      <c r="R95" s="334">
        <f>IF(P95=0,"",(VLOOKUP(M95,tab!$M$22:$N$63,2,FALSE))*P95)</f>
      </c>
      <c r="S95" s="100">
        <f>IF(P95=0,"",(IF(R95=0,0,R95*(IF(lln!$G$46="ja",lln!$H$46,lln!$H$47)))))</f>
      </c>
      <c r="T95" s="22">
        <f t="shared" si="13"/>
      </c>
      <c r="U95" s="30"/>
      <c r="V95" s="196"/>
      <c r="W95" s="30"/>
      <c r="X95" s="6"/>
    </row>
    <row r="96" spans="2:24" ht="12.75" customHeight="1" hidden="1" outlineLevel="1">
      <c r="B96" s="3"/>
      <c r="C96" s="30"/>
      <c r="D96" s="17"/>
      <c r="E96" s="17"/>
      <c r="F96" s="331"/>
      <c r="G96" s="331"/>
      <c r="H96" s="30"/>
      <c r="I96" s="332">
        <f t="shared" si="9"/>
        <v>39661</v>
      </c>
      <c r="J96" s="332">
        <f t="shared" si="10"/>
        <v>40025</v>
      </c>
      <c r="K96" s="18">
        <f t="shared" si="11"/>
        <v>365</v>
      </c>
      <c r="L96" s="30"/>
      <c r="M96" s="17"/>
      <c r="N96" s="330"/>
      <c r="O96" s="30"/>
      <c r="P96" s="245">
        <f t="shared" si="12"/>
        <v>0</v>
      </c>
      <c r="Q96" s="30"/>
      <c r="R96" s="334">
        <f>IF(P96=0,"",(VLOOKUP(M96,tab!$M$22:$N$63,2,FALSE))*P96)</f>
      </c>
      <c r="S96" s="100">
        <f>IF(P96=0,"",(IF(R96=0,0,R96*(IF(lln!$G$46="ja",lln!$H$46,lln!$H$47)))))</f>
      </c>
      <c r="T96" s="22">
        <f t="shared" si="13"/>
      </c>
      <c r="U96" s="30"/>
      <c r="V96" s="196"/>
      <c r="W96" s="30"/>
      <c r="X96" s="6"/>
    </row>
    <row r="97" spans="2:24" ht="12.75" customHeight="1" hidden="1" outlineLevel="1">
      <c r="B97" s="3"/>
      <c r="C97" s="30"/>
      <c r="D97" s="17"/>
      <c r="E97" s="17"/>
      <c r="F97" s="331"/>
      <c r="G97" s="331"/>
      <c r="H97" s="30"/>
      <c r="I97" s="332">
        <f t="shared" si="9"/>
        <v>39661</v>
      </c>
      <c r="J97" s="332">
        <f t="shared" si="10"/>
        <v>40025</v>
      </c>
      <c r="K97" s="18">
        <f t="shared" si="11"/>
        <v>365</v>
      </c>
      <c r="L97" s="30"/>
      <c r="M97" s="17"/>
      <c r="N97" s="330"/>
      <c r="O97" s="30"/>
      <c r="P97" s="245">
        <f t="shared" si="12"/>
        <v>0</v>
      </c>
      <c r="Q97" s="30"/>
      <c r="R97" s="334">
        <f>IF(P97=0,"",(VLOOKUP(M97,tab!$M$22:$N$63,2,FALSE))*P97)</f>
      </c>
      <c r="S97" s="100">
        <f>IF(P97=0,"",(IF(R97=0,0,R97*(IF(lln!$G$46="ja",lln!$H$46,lln!$H$47)))))</f>
      </c>
      <c r="T97" s="22">
        <f t="shared" si="13"/>
      </c>
      <c r="U97" s="30"/>
      <c r="V97" s="196"/>
      <c r="W97" s="30"/>
      <c r="X97" s="6"/>
    </row>
    <row r="98" spans="2:24" ht="12.75" customHeight="1" hidden="1" outlineLevel="1">
      <c r="B98" s="3"/>
      <c r="C98" s="30"/>
      <c r="D98" s="17"/>
      <c r="E98" s="17"/>
      <c r="F98" s="331"/>
      <c r="G98" s="331"/>
      <c r="H98" s="30"/>
      <c r="I98" s="332">
        <f t="shared" si="9"/>
        <v>39661</v>
      </c>
      <c r="J98" s="332">
        <f t="shared" si="10"/>
        <v>40025</v>
      </c>
      <c r="K98" s="18">
        <f t="shared" si="11"/>
        <v>365</v>
      </c>
      <c r="L98" s="30"/>
      <c r="M98" s="17"/>
      <c r="N98" s="330"/>
      <c r="O98" s="30"/>
      <c r="P98" s="245">
        <f t="shared" si="12"/>
        <v>0</v>
      </c>
      <c r="Q98" s="30"/>
      <c r="R98" s="334">
        <f>IF(P98=0,"",(VLOOKUP(M98,tab!$M$22:$N$63,2,FALSE))*P98)</f>
      </c>
      <c r="S98" s="100">
        <f>IF(P98=0,"",(IF(R98=0,0,R98*(IF(lln!$G$46="ja",lln!$H$46,lln!$H$47)))))</f>
      </c>
      <c r="T98" s="22">
        <f t="shared" si="13"/>
      </c>
      <c r="U98" s="30"/>
      <c r="V98" s="196"/>
      <c r="W98" s="30"/>
      <c r="X98" s="6"/>
    </row>
    <row r="99" spans="2:24" ht="12.75" customHeight="1" hidden="1" outlineLevel="1">
      <c r="B99" s="3"/>
      <c r="C99" s="30"/>
      <c r="D99" s="17"/>
      <c r="E99" s="17"/>
      <c r="F99" s="331"/>
      <c r="G99" s="331"/>
      <c r="H99" s="30"/>
      <c r="I99" s="332">
        <f t="shared" si="9"/>
        <v>39661</v>
      </c>
      <c r="J99" s="332">
        <f t="shared" si="10"/>
        <v>40025</v>
      </c>
      <c r="K99" s="18">
        <f t="shared" si="11"/>
        <v>365</v>
      </c>
      <c r="L99" s="30"/>
      <c r="M99" s="17"/>
      <c r="N99" s="330"/>
      <c r="O99" s="30"/>
      <c r="P99" s="245">
        <f t="shared" si="12"/>
        <v>0</v>
      </c>
      <c r="Q99" s="30"/>
      <c r="R99" s="334">
        <f>IF(P99=0,"",(VLOOKUP(M99,tab!$M$22:$N$63,2,FALSE))*P99)</f>
      </c>
      <c r="S99" s="100">
        <f>IF(P99=0,"",(IF(R99=0,0,R99*(IF(lln!$G$46="ja",lln!$H$46,lln!$H$47)))))</f>
      </c>
      <c r="T99" s="22">
        <f t="shared" si="13"/>
      </c>
      <c r="U99" s="30"/>
      <c r="V99" s="196"/>
      <c r="W99" s="30"/>
      <c r="X99" s="6"/>
    </row>
    <row r="100" spans="2:24" ht="12.75" customHeight="1" hidden="1" outlineLevel="1">
      <c r="B100" s="3"/>
      <c r="C100" s="30"/>
      <c r="D100" s="17"/>
      <c r="E100" s="17"/>
      <c r="F100" s="331"/>
      <c r="G100" s="331"/>
      <c r="H100" s="30"/>
      <c r="I100" s="332">
        <f t="shared" si="9"/>
        <v>39661</v>
      </c>
      <c r="J100" s="332">
        <f t="shared" si="10"/>
        <v>40025</v>
      </c>
      <c r="K100" s="18">
        <f t="shared" si="11"/>
        <v>365</v>
      </c>
      <c r="L100" s="30"/>
      <c r="M100" s="17"/>
      <c r="N100" s="330"/>
      <c r="O100" s="30"/>
      <c r="P100" s="245">
        <f t="shared" si="12"/>
        <v>0</v>
      </c>
      <c r="Q100" s="30"/>
      <c r="R100" s="334">
        <f>IF(P100=0,"",(VLOOKUP(M100,tab!$M$22:$N$63,2,FALSE))*P100)</f>
      </c>
      <c r="S100" s="100">
        <f>IF(P100=0,"",(IF(R100=0,0,R100*(IF(lln!$G$46="ja",lln!$H$46,lln!$H$47)))))</f>
      </c>
      <c r="T100" s="22">
        <f t="shared" si="13"/>
      </c>
      <c r="U100" s="30"/>
      <c r="V100" s="196"/>
      <c r="W100" s="30"/>
      <c r="X100" s="6"/>
    </row>
    <row r="101" spans="2:24" ht="12.75" customHeight="1" hidden="1" outlineLevel="1">
      <c r="B101" s="3"/>
      <c r="C101" s="30"/>
      <c r="D101" s="17"/>
      <c r="E101" s="17"/>
      <c r="F101" s="331"/>
      <c r="G101" s="331"/>
      <c r="H101" s="30"/>
      <c r="I101" s="332">
        <f t="shared" si="9"/>
        <v>39661</v>
      </c>
      <c r="J101" s="332">
        <f t="shared" si="10"/>
        <v>40025</v>
      </c>
      <c r="K101" s="18">
        <f t="shared" si="11"/>
        <v>365</v>
      </c>
      <c r="L101" s="30"/>
      <c r="M101" s="17"/>
      <c r="N101" s="330"/>
      <c r="O101" s="30"/>
      <c r="P101" s="245">
        <f t="shared" si="12"/>
        <v>0</v>
      </c>
      <c r="Q101" s="30"/>
      <c r="R101" s="334">
        <f>IF(P101=0,"",(VLOOKUP(M101,tab!$M$22:$N$63,2,FALSE))*P101)</f>
      </c>
      <c r="S101" s="100">
        <f>IF(P101=0,"",(IF(R101=0,0,R101*(IF(lln!$G$46="ja",lln!$H$46,lln!$H$47)))))</f>
      </c>
      <c r="T101" s="22">
        <f t="shared" si="13"/>
      </c>
      <c r="U101" s="30"/>
      <c r="V101" s="196"/>
      <c r="W101" s="30"/>
      <c r="X101" s="6"/>
    </row>
    <row r="102" spans="2:24" ht="12.75" customHeight="1" hidden="1" outlineLevel="1">
      <c r="B102" s="3"/>
      <c r="C102" s="30"/>
      <c r="D102" s="17"/>
      <c r="E102" s="17"/>
      <c r="F102" s="331"/>
      <c r="G102" s="331"/>
      <c r="H102" s="30"/>
      <c r="I102" s="332">
        <f t="shared" si="9"/>
        <v>39661</v>
      </c>
      <c r="J102" s="332">
        <f t="shared" si="10"/>
        <v>40025</v>
      </c>
      <c r="K102" s="18">
        <f t="shared" si="11"/>
        <v>365</v>
      </c>
      <c r="L102" s="30"/>
      <c r="M102" s="17"/>
      <c r="N102" s="330"/>
      <c r="O102" s="30"/>
      <c r="P102" s="245">
        <f t="shared" si="12"/>
        <v>0</v>
      </c>
      <c r="Q102" s="30"/>
      <c r="R102" s="334">
        <f>IF(P102=0,"",(VLOOKUP(M102,tab!$M$22:$N$63,2,FALSE))*P102)</f>
      </c>
      <c r="S102" s="100">
        <f>IF(P102=0,"",(IF(R102=0,0,R102*(IF(lln!$G$46="ja",lln!$H$46,lln!$H$47)))))</f>
      </c>
      <c r="T102" s="22">
        <f t="shared" si="13"/>
      </c>
      <c r="U102" s="30"/>
      <c r="V102" s="196"/>
      <c r="W102" s="30"/>
      <c r="X102" s="6"/>
    </row>
    <row r="103" spans="2:24" ht="12.75" customHeight="1" hidden="1" outlineLevel="1">
      <c r="B103" s="3"/>
      <c r="C103" s="30"/>
      <c r="D103" s="17"/>
      <c r="E103" s="17"/>
      <c r="F103" s="331"/>
      <c r="G103" s="331"/>
      <c r="H103" s="30"/>
      <c r="I103" s="332">
        <f t="shared" si="9"/>
        <v>39661</v>
      </c>
      <c r="J103" s="332">
        <f t="shared" si="10"/>
        <v>40025</v>
      </c>
      <c r="K103" s="18">
        <f t="shared" si="11"/>
        <v>365</v>
      </c>
      <c r="L103" s="30"/>
      <c r="M103" s="17"/>
      <c r="N103" s="330"/>
      <c r="O103" s="30"/>
      <c r="P103" s="245">
        <f t="shared" si="12"/>
        <v>0</v>
      </c>
      <c r="Q103" s="30"/>
      <c r="R103" s="334">
        <f>IF(P103=0,"",(VLOOKUP(M103,tab!$M$22:$N$63,2,FALSE))*P103)</f>
      </c>
      <c r="S103" s="100">
        <f>IF(P103=0,"",(IF(R103=0,0,R103*(IF(lln!$G$46="ja",lln!$H$46,lln!$H$47)))))</f>
      </c>
      <c r="T103" s="22">
        <f t="shared" si="13"/>
      </c>
      <c r="U103" s="30"/>
      <c r="V103" s="196"/>
      <c r="W103" s="30"/>
      <c r="X103" s="6"/>
    </row>
    <row r="104" spans="2:24" ht="12.75" customHeight="1" hidden="1" outlineLevel="1">
      <c r="B104" s="3"/>
      <c r="C104" s="30"/>
      <c r="D104" s="17"/>
      <c r="E104" s="17"/>
      <c r="F104" s="331"/>
      <c r="G104" s="331"/>
      <c r="H104" s="30"/>
      <c r="I104" s="332">
        <f t="shared" si="9"/>
        <v>39661</v>
      </c>
      <c r="J104" s="332">
        <f t="shared" si="10"/>
        <v>40025</v>
      </c>
      <c r="K104" s="18">
        <f t="shared" si="11"/>
        <v>365</v>
      </c>
      <c r="L104" s="30"/>
      <c r="M104" s="17"/>
      <c r="N104" s="330"/>
      <c r="O104" s="30"/>
      <c r="P104" s="245">
        <f t="shared" si="12"/>
        <v>0</v>
      </c>
      <c r="Q104" s="30"/>
      <c r="R104" s="334">
        <f>IF(P104=0,"",(VLOOKUP(M104,tab!$M$22:$N$63,2,FALSE))*P104)</f>
      </c>
      <c r="S104" s="100">
        <f>IF(P104=0,"",(IF(R104=0,0,R104*(IF(lln!$G$46="ja",lln!$H$46,lln!$H$47)))))</f>
      </c>
      <c r="T104" s="22">
        <f t="shared" si="13"/>
      </c>
      <c r="U104" s="30"/>
      <c r="V104" s="196"/>
      <c r="W104" s="30"/>
      <c r="X104" s="6"/>
    </row>
    <row r="105" spans="2:24" ht="12.75" customHeight="1" hidden="1" outlineLevel="1">
      <c r="B105" s="3"/>
      <c r="C105" s="30"/>
      <c r="D105" s="17"/>
      <c r="E105" s="17"/>
      <c r="F105" s="331"/>
      <c r="G105" s="331"/>
      <c r="H105" s="30"/>
      <c r="I105" s="332">
        <f t="shared" si="9"/>
        <v>39661</v>
      </c>
      <c r="J105" s="332">
        <f t="shared" si="10"/>
        <v>40025</v>
      </c>
      <c r="K105" s="18">
        <f t="shared" si="11"/>
        <v>365</v>
      </c>
      <c r="L105" s="30"/>
      <c r="M105" s="17"/>
      <c r="N105" s="330"/>
      <c r="O105" s="30"/>
      <c r="P105" s="245">
        <f t="shared" si="12"/>
        <v>0</v>
      </c>
      <c r="Q105" s="30"/>
      <c r="R105" s="334">
        <f>IF(P105=0,"",(VLOOKUP(M105,tab!$M$22:$N$63,2,FALSE))*P105)</f>
      </c>
      <c r="S105" s="100">
        <f>IF(P105=0,"",(IF(R105=0,0,R105*(IF(lln!$G$46="ja",lln!$H$46,lln!$H$47)))))</f>
      </c>
      <c r="T105" s="22">
        <f t="shared" si="13"/>
      </c>
      <c r="U105" s="30"/>
      <c r="V105" s="196"/>
      <c r="W105" s="30"/>
      <c r="X105" s="6"/>
    </row>
    <row r="106" spans="2:24" ht="12.75" customHeight="1" hidden="1" outlineLevel="1">
      <c r="B106" s="3"/>
      <c r="C106" s="30"/>
      <c r="D106" s="17"/>
      <c r="E106" s="17"/>
      <c r="F106" s="331"/>
      <c r="G106" s="331"/>
      <c r="H106" s="30"/>
      <c r="I106" s="332">
        <f t="shared" si="9"/>
        <v>39661</v>
      </c>
      <c r="J106" s="332">
        <f t="shared" si="10"/>
        <v>40025</v>
      </c>
      <c r="K106" s="18">
        <f t="shared" si="11"/>
        <v>365</v>
      </c>
      <c r="L106" s="30"/>
      <c r="M106" s="17"/>
      <c r="N106" s="330"/>
      <c r="O106" s="30"/>
      <c r="P106" s="245">
        <f t="shared" si="12"/>
        <v>0</v>
      </c>
      <c r="Q106" s="30"/>
      <c r="R106" s="334">
        <f>IF(P106=0,"",(VLOOKUP(M106,tab!$M$22:$N$63,2,FALSE))*P106)</f>
      </c>
      <c r="S106" s="100">
        <f>IF(P106=0,"",(IF(R106=0,0,R106*(IF(lln!$G$46="ja",lln!$H$46,lln!$H$47)))))</f>
      </c>
      <c r="T106" s="22">
        <f t="shared" si="13"/>
      </c>
      <c r="U106" s="30"/>
      <c r="V106" s="196"/>
      <c r="W106" s="30"/>
      <c r="X106" s="6"/>
    </row>
    <row r="107" spans="2:24" ht="12.75" customHeight="1" hidden="1" outlineLevel="1">
      <c r="B107" s="3"/>
      <c r="C107" s="30"/>
      <c r="D107" s="17"/>
      <c r="E107" s="17"/>
      <c r="F107" s="331"/>
      <c r="G107" s="331"/>
      <c r="H107" s="30"/>
      <c r="I107" s="332">
        <f t="shared" si="9"/>
        <v>39661</v>
      </c>
      <c r="J107" s="332">
        <f t="shared" si="10"/>
        <v>40025</v>
      </c>
      <c r="K107" s="18">
        <f t="shared" si="11"/>
        <v>365</v>
      </c>
      <c r="L107" s="30"/>
      <c r="M107" s="17"/>
      <c r="N107" s="330"/>
      <c r="O107" s="30"/>
      <c r="P107" s="245">
        <f t="shared" si="12"/>
        <v>0</v>
      </c>
      <c r="Q107" s="30"/>
      <c r="R107" s="334">
        <f>IF(P107=0,"",(VLOOKUP(M107,tab!$M$22:$N$63,2,FALSE))*P107)</f>
      </c>
      <c r="S107" s="100">
        <f>IF(P107=0,"",(IF(R107=0,0,R107*(IF(lln!$G$46="ja",lln!$H$46,lln!$H$47)))))</f>
      </c>
      <c r="T107" s="22">
        <f t="shared" si="13"/>
      </c>
      <c r="U107" s="30"/>
      <c r="V107" s="196"/>
      <c r="W107" s="30"/>
      <c r="X107" s="6"/>
    </row>
    <row r="108" spans="2:24" ht="12.75" customHeight="1" hidden="1" outlineLevel="1">
      <c r="B108" s="3"/>
      <c r="C108" s="30"/>
      <c r="D108" s="17"/>
      <c r="E108" s="17"/>
      <c r="F108" s="331"/>
      <c r="G108" s="331"/>
      <c r="H108" s="30"/>
      <c r="I108" s="332">
        <f t="shared" si="9"/>
        <v>39661</v>
      </c>
      <c r="J108" s="332">
        <f t="shared" si="10"/>
        <v>40025</v>
      </c>
      <c r="K108" s="18">
        <f t="shared" si="11"/>
        <v>365</v>
      </c>
      <c r="L108" s="30"/>
      <c r="M108" s="17"/>
      <c r="N108" s="330"/>
      <c r="O108" s="30"/>
      <c r="P108" s="245">
        <f t="shared" si="12"/>
        <v>0</v>
      </c>
      <c r="Q108" s="30"/>
      <c r="R108" s="334">
        <f>IF(P108=0,"",(VLOOKUP(M108,tab!$M$22:$N$63,2,FALSE))*P108)</f>
      </c>
      <c r="S108" s="100">
        <f>IF(P108=0,"",(IF(R108=0,0,R108*(IF(lln!$G$46="ja",lln!$H$46,lln!$H$47)))))</f>
      </c>
      <c r="T108" s="22">
        <f t="shared" si="13"/>
      </c>
      <c r="U108" s="30"/>
      <c r="V108" s="196"/>
      <c r="W108" s="30"/>
      <c r="X108" s="6"/>
    </row>
    <row r="109" spans="2:24" ht="12.75" customHeight="1" hidden="1" outlineLevel="1">
      <c r="B109" s="3"/>
      <c r="C109" s="30"/>
      <c r="D109" s="17"/>
      <c r="E109" s="17"/>
      <c r="F109" s="331"/>
      <c r="G109" s="331"/>
      <c r="H109" s="30"/>
      <c r="I109" s="332">
        <f aca="true" t="shared" si="14" ref="I109:I141">IF(F109=0,$I$9,F109)</f>
        <v>39661</v>
      </c>
      <c r="J109" s="332">
        <f aca="true" t="shared" si="15" ref="J109:J141">IF(G109=0,$J$9,G109)</f>
        <v>40025</v>
      </c>
      <c r="K109" s="18">
        <f t="shared" si="11"/>
        <v>365</v>
      </c>
      <c r="L109" s="30"/>
      <c r="M109" s="17"/>
      <c r="N109" s="330"/>
      <c r="O109" s="30"/>
      <c r="P109" s="245">
        <f aca="true" t="shared" si="16" ref="P109:P141">N109*K109/$K$9</f>
        <v>0</v>
      </c>
      <c r="Q109" s="30"/>
      <c r="R109" s="334">
        <f>IF(P109=0,"",(VLOOKUP(M109,tab!$M$22:$N$63,2,FALSE))*P109)</f>
      </c>
      <c r="S109" s="100">
        <f>IF(P109=0,"",(IF(R109=0,0,R109*(IF(lln!$G$46="ja",lln!$H$46,lln!$H$47)))))</f>
      </c>
      <c r="T109" s="22">
        <f aca="true" t="shared" si="17" ref="T109:T140">IF(S109&gt;=0,"",IF(S109&gt;0,"",((IF(R109&gt;0,"",(S109*-1)))))*$T$9)</f>
      </c>
      <c r="U109" s="30"/>
      <c r="V109" s="196"/>
      <c r="W109" s="30"/>
      <c r="X109" s="6"/>
    </row>
    <row r="110" spans="2:24" ht="12.75" customHeight="1" hidden="1" outlineLevel="1">
      <c r="B110" s="3"/>
      <c r="C110" s="30"/>
      <c r="D110" s="17"/>
      <c r="E110" s="17"/>
      <c r="F110" s="331"/>
      <c r="G110" s="331"/>
      <c r="H110" s="30"/>
      <c r="I110" s="332">
        <f t="shared" si="14"/>
        <v>39661</v>
      </c>
      <c r="J110" s="332">
        <f t="shared" si="15"/>
        <v>40025</v>
      </c>
      <c r="K110" s="18">
        <f t="shared" si="11"/>
        <v>365</v>
      </c>
      <c r="L110" s="30"/>
      <c r="M110" s="17"/>
      <c r="N110" s="330"/>
      <c r="O110" s="30"/>
      <c r="P110" s="245">
        <f t="shared" si="16"/>
        <v>0</v>
      </c>
      <c r="Q110" s="30"/>
      <c r="R110" s="334">
        <f>IF(P110=0,"",(VLOOKUP(M110,tab!$M$22:$N$63,2,FALSE))*P110)</f>
      </c>
      <c r="S110" s="100">
        <f>IF(P110=0,"",(IF(R110=0,0,R110*(IF(lln!$G$46="ja",lln!$H$46,lln!$H$47)))))</f>
      </c>
      <c r="T110" s="22">
        <f t="shared" si="17"/>
      </c>
      <c r="U110" s="30"/>
      <c r="V110" s="196"/>
      <c r="W110" s="30"/>
      <c r="X110" s="6"/>
    </row>
    <row r="111" spans="2:24" ht="12.75" customHeight="1" hidden="1" outlineLevel="1">
      <c r="B111" s="3"/>
      <c r="C111" s="30"/>
      <c r="D111" s="17"/>
      <c r="E111" s="17"/>
      <c r="F111" s="331"/>
      <c r="G111" s="331"/>
      <c r="H111" s="30"/>
      <c r="I111" s="332">
        <f t="shared" si="14"/>
        <v>39661</v>
      </c>
      <c r="J111" s="332">
        <f t="shared" si="15"/>
        <v>40025</v>
      </c>
      <c r="K111" s="18">
        <f t="shared" si="11"/>
        <v>365</v>
      </c>
      <c r="L111" s="30"/>
      <c r="M111" s="17"/>
      <c r="N111" s="330"/>
      <c r="O111" s="30"/>
      <c r="P111" s="245">
        <f t="shared" si="16"/>
        <v>0</v>
      </c>
      <c r="Q111" s="30"/>
      <c r="R111" s="334">
        <f>IF(P111=0,"",(VLOOKUP(M111,tab!$M$22:$N$63,2,FALSE))*P111)</f>
      </c>
      <c r="S111" s="100">
        <f>IF(P111=0,"",(IF(R111=0,0,R111*(IF(lln!$G$46="ja",lln!$H$46,lln!$H$47)))))</f>
      </c>
      <c r="T111" s="22">
        <f t="shared" si="17"/>
      </c>
      <c r="U111" s="30"/>
      <c r="V111" s="196"/>
      <c r="W111" s="30"/>
      <c r="X111" s="6"/>
    </row>
    <row r="112" spans="2:24" ht="12.75" customHeight="1" hidden="1" outlineLevel="1">
      <c r="B112" s="3"/>
      <c r="C112" s="30"/>
      <c r="D112" s="17"/>
      <c r="E112" s="17"/>
      <c r="F112" s="331"/>
      <c r="G112" s="331"/>
      <c r="H112" s="30"/>
      <c r="I112" s="332">
        <f t="shared" si="14"/>
        <v>39661</v>
      </c>
      <c r="J112" s="332">
        <f t="shared" si="15"/>
        <v>40025</v>
      </c>
      <c r="K112" s="18">
        <f t="shared" si="11"/>
        <v>365</v>
      </c>
      <c r="L112" s="30"/>
      <c r="M112" s="17"/>
      <c r="N112" s="330"/>
      <c r="O112" s="30"/>
      <c r="P112" s="245">
        <f t="shared" si="16"/>
        <v>0</v>
      </c>
      <c r="Q112" s="30"/>
      <c r="R112" s="334">
        <f>IF(P112=0,"",(VLOOKUP(M112,tab!$M$22:$N$63,2,FALSE))*P112)</f>
      </c>
      <c r="S112" s="100">
        <f>IF(P112=0,"",(IF(R112=0,0,R112*(IF(lln!$G$46="ja",lln!$H$46,lln!$H$47)))))</f>
      </c>
      <c r="T112" s="22">
        <f t="shared" si="17"/>
      </c>
      <c r="U112" s="30"/>
      <c r="V112" s="196"/>
      <c r="W112" s="30"/>
      <c r="X112" s="6"/>
    </row>
    <row r="113" spans="2:24" ht="12.75" customHeight="1" hidden="1" outlineLevel="1">
      <c r="B113" s="3"/>
      <c r="C113" s="30"/>
      <c r="D113" s="17"/>
      <c r="E113" s="17"/>
      <c r="F113" s="331"/>
      <c r="G113" s="331"/>
      <c r="H113" s="30"/>
      <c r="I113" s="332">
        <f t="shared" si="14"/>
        <v>39661</v>
      </c>
      <c r="J113" s="332">
        <f t="shared" si="15"/>
        <v>40025</v>
      </c>
      <c r="K113" s="18">
        <f t="shared" si="11"/>
        <v>365</v>
      </c>
      <c r="L113" s="30"/>
      <c r="M113" s="17"/>
      <c r="N113" s="330"/>
      <c r="O113" s="30"/>
      <c r="P113" s="245">
        <f t="shared" si="16"/>
        <v>0</v>
      </c>
      <c r="Q113" s="30"/>
      <c r="R113" s="334">
        <f>IF(P113=0,"",(VLOOKUP(M113,tab!$M$22:$N$63,2,FALSE))*P113)</f>
      </c>
      <c r="S113" s="100">
        <f>IF(P113=0,"",(IF(R113=0,0,R113*(IF(lln!$G$46="ja",lln!$H$46,lln!$H$47)))))</f>
      </c>
      <c r="T113" s="22">
        <f t="shared" si="17"/>
      </c>
      <c r="U113" s="30"/>
      <c r="V113" s="196"/>
      <c r="W113" s="30"/>
      <c r="X113" s="6"/>
    </row>
    <row r="114" spans="2:24" ht="12.75" customHeight="1" hidden="1" outlineLevel="1">
      <c r="B114" s="3"/>
      <c r="C114" s="30"/>
      <c r="D114" s="17"/>
      <c r="E114" s="17"/>
      <c r="F114" s="331"/>
      <c r="G114" s="331"/>
      <c r="H114" s="30"/>
      <c r="I114" s="332">
        <f t="shared" si="14"/>
        <v>39661</v>
      </c>
      <c r="J114" s="332">
        <f t="shared" si="15"/>
        <v>40025</v>
      </c>
      <c r="K114" s="18">
        <f t="shared" si="11"/>
        <v>365</v>
      </c>
      <c r="L114" s="30"/>
      <c r="M114" s="17"/>
      <c r="N114" s="330"/>
      <c r="O114" s="30"/>
      <c r="P114" s="245">
        <f t="shared" si="16"/>
        <v>0</v>
      </c>
      <c r="Q114" s="30"/>
      <c r="R114" s="334">
        <f>IF(P114=0,"",(VLOOKUP(M114,tab!$M$22:$N$63,2,FALSE))*P114)</f>
      </c>
      <c r="S114" s="100">
        <f>IF(P114=0,"",(IF(R114=0,0,R114*(IF(lln!$G$46="ja",lln!$H$46,lln!$H$47)))))</f>
      </c>
      <c r="T114" s="22">
        <f t="shared" si="17"/>
      </c>
      <c r="U114" s="30"/>
      <c r="V114" s="196"/>
      <c r="W114" s="30"/>
      <c r="X114" s="6"/>
    </row>
    <row r="115" spans="2:24" ht="12.75" customHeight="1" hidden="1" outlineLevel="1">
      <c r="B115" s="3"/>
      <c r="C115" s="30"/>
      <c r="D115" s="17"/>
      <c r="E115" s="17"/>
      <c r="F115" s="331"/>
      <c r="G115" s="331"/>
      <c r="H115" s="30"/>
      <c r="I115" s="332">
        <f t="shared" si="14"/>
        <v>39661</v>
      </c>
      <c r="J115" s="332">
        <f t="shared" si="15"/>
        <v>40025</v>
      </c>
      <c r="K115" s="18">
        <f t="shared" si="11"/>
        <v>365</v>
      </c>
      <c r="L115" s="30"/>
      <c r="M115" s="17"/>
      <c r="N115" s="330"/>
      <c r="O115" s="30"/>
      <c r="P115" s="245">
        <f t="shared" si="16"/>
        <v>0</v>
      </c>
      <c r="Q115" s="30"/>
      <c r="R115" s="334">
        <f>IF(P115=0,"",(VLOOKUP(M115,tab!$M$22:$N$63,2,FALSE))*P115)</f>
      </c>
      <c r="S115" s="100">
        <f>IF(P115=0,"",(IF(R115=0,0,R115*(IF(lln!$G$46="ja",lln!$H$46,lln!$H$47)))))</f>
      </c>
      <c r="T115" s="22">
        <f t="shared" si="17"/>
      </c>
      <c r="U115" s="30"/>
      <c r="V115" s="196"/>
      <c r="W115" s="30"/>
      <c r="X115" s="6"/>
    </row>
    <row r="116" spans="2:24" ht="12.75" customHeight="1" hidden="1" outlineLevel="1">
      <c r="B116" s="3"/>
      <c r="C116" s="30"/>
      <c r="D116" s="17"/>
      <c r="E116" s="17"/>
      <c r="F116" s="331"/>
      <c r="G116" s="331"/>
      <c r="H116" s="30"/>
      <c r="I116" s="332">
        <f t="shared" si="14"/>
        <v>39661</v>
      </c>
      <c r="J116" s="332">
        <f t="shared" si="15"/>
        <v>40025</v>
      </c>
      <c r="K116" s="18">
        <f t="shared" si="11"/>
        <v>365</v>
      </c>
      <c r="L116" s="30"/>
      <c r="M116" s="17"/>
      <c r="N116" s="330"/>
      <c r="O116" s="30"/>
      <c r="P116" s="245">
        <f t="shared" si="16"/>
        <v>0</v>
      </c>
      <c r="Q116" s="30"/>
      <c r="R116" s="334">
        <f>IF(P116=0,"",(VLOOKUP(M116,tab!$M$22:$N$63,2,FALSE))*P116)</f>
      </c>
      <c r="S116" s="100">
        <f>IF(P116=0,"",(IF(R116=0,0,R116*(IF(lln!$G$46="ja",lln!$H$46,lln!$H$47)))))</f>
      </c>
      <c r="T116" s="22">
        <f t="shared" si="17"/>
      </c>
      <c r="U116" s="30"/>
      <c r="V116" s="196"/>
      <c r="W116" s="30"/>
      <c r="X116" s="6"/>
    </row>
    <row r="117" spans="2:24" ht="12.75" customHeight="1" hidden="1" outlineLevel="1">
      <c r="B117" s="3"/>
      <c r="C117" s="30"/>
      <c r="D117" s="17"/>
      <c r="E117" s="17"/>
      <c r="F117" s="331"/>
      <c r="G117" s="331"/>
      <c r="H117" s="30"/>
      <c r="I117" s="332">
        <f t="shared" si="14"/>
        <v>39661</v>
      </c>
      <c r="J117" s="332">
        <f t="shared" si="15"/>
        <v>40025</v>
      </c>
      <c r="K117" s="18">
        <f t="shared" si="11"/>
        <v>365</v>
      </c>
      <c r="L117" s="30"/>
      <c r="M117" s="17"/>
      <c r="N117" s="330"/>
      <c r="O117" s="30"/>
      <c r="P117" s="245">
        <f t="shared" si="16"/>
        <v>0</v>
      </c>
      <c r="Q117" s="30"/>
      <c r="R117" s="334">
        <f>IF(P117=0,"",(VLOOKUP(M117,tab!$M$22:$N$63,2,FALSE))*P117)</f>
      </c>
      <c r="S117" s="100">
        <f>IF(P117=0,"",(IF(R117=0,0,R117*(IF(lln!$G$46="ja",lln!$H$46,lln!$H$47)))))</f>
      </c>
      <c r="T117" s="22">
        <f t="shared" si="17"/>
      </c>
      <c r="U117" s="30"/>
      <c r="V117" s="196"/>
      <c r="W117" s="30"/>
      <c r="X117" s="6"/>
    </row>
    <row r="118" spans="2:24" ht="12.75" customHeight="1" hidden="1" outlineLevel="1">
      <c r="B118" s="3"/>
      <c r="C118" s="30"/>
      <c r="D118" s="17"/>
      <c r="E118" s="17"/>
      <c r="F118" s="331"/>
      <c r="G118" s="331"/>
      <c r="H118" s="30"/>
      <c r="I118" s="332">
        <f t="shared" si="14"/>
        <v>39661</v>
      </c>
      <c r="J118" s="332">
        <f t="shared" si="15"/>
        <v>40025</v>
      </c>
      <c r="K118" s="18">
        <f t="shared" si="11"/>
        <v>365</v>
      </c>
      <c r="L118" s="30"/>
      <c r="M118" s="17"/>
      <c r="N118" s="330"/>
      <c r="O118" s="30"/>
      <c r="P118" s="245">
        <f t="shared" si="16"/>
        <v>0</v>
      </c>
      <c r="Q118" s="30"/>
      <c r="R118" s="334">
        <f>IF(P118=0,"",(VLOOKUP(M118,tab!$M$22:$N$63,2,FALSE))*P118)</f>
      </c>
      <c r="S118" s="100">
        <f>IF(P118=0,"",(IF(R118=0,0,R118*(IF(lln!$G$46="ja",lln!$H$46,lln!$H$47)))))</f>
      </c>
      <c r="T118" s="22">
        <f t="shared" si="17"/>
      </c>
      <c r="U118" s="30"/>
      <c r="V118" s="196"/>
      <c r="W118" s="30"/>
      <c r="X118" s="6"/>
    </row>
    <row r="119" spans="2:24" ht="12.75" customHeight="1" hidden="1" outlineLevel="1">
      <c r="B119" s="3"/>
      <c r="C119" s="30"/>
      <c r="D119" s="17"/>
      <c r="E119" s="17"/>
      <c r="F119" s="331"/>
      <c r="G119" s="331"/>
      <c r="H119" s="30"/>
      <c r="I119" s="332">
        <f t="shared" si="14"/>
        <v>39661</v>
      </c>
      <c r="J119" s="332">
        <f t="shared" si="15"/>
        <v>40025</v>
      </c>
      <c r="K119" s="18">
        <f t="shared" si="11"/>
        <v>365</v>
      </c>
      <c r="L119" s="30"/>
      <c r="M119" s="17"/>
      <c r="N119" s="330"/>
      <c r="O119" s="30"/>
      <c r="P119" s="245">
        <f t="shared" si="16"/>
        <v>0</v>
      </c>
      <c r="Q119" s="30"/>
      <c r="R119" s="334">
        <f>IF(P119=0,"",(VLOOKUP(M119,tab!$M$22:$N$63,2,FALSE))*P119)</f>
      </c>
      <c r="S119" s="100">
        <f>IF(P119=0,"",(IF(R119=0,0,R119*(IF(lln!$G$46="ja",lln!$H$46,lln!$H$47)))))</f>
      </c>
      <c r="T119" s="22">
        <f t="shared" si="17"/>
      </c>
      <c r="U119" s="30"/>
      <c r="V119" s="196"/>
      <c r="W119" s="30"/>
      <c r="X119" s="6"/>
    </row>
    <row r="120" spans="2:24" ht="12.75" customHeight="1" hidden="1" outlineLevel="1">
      <c r="B120" s="3"/>
      <c r="C120" s="30"/>
      <c r="D120" s="17"/>
      <c r="E120" s="17"/>
      <c r="F120" s="331"/>
      <c r="G120" s="331"/>
      <c r="H120" s="30"/>
      <c r="I120" s="332">
        <f t="shared" si="14"/>
        <v>39661</v>
      </c>
      <c r="J120" s="332">
        <f t="shared" si="15"/>
        <v>40025</v>
      </c>
      <c r="K120" s="18">
        <f t="shared" si="11"/>
        <v>365</v>
      </c>
      <c r="L120" s="30"/>
      <c r="M120" s="17"/>
      <c r="N120" s="330"/>
      <c r="O120" s="30"/>
      <c r="P120" s="245">
        <f t="shared" si="16"/>
        <v>0</v>
      </c>
      <c r="Q120" s="30"/>
      <c r="R120" s="334">
        <f>IF(P120=0,"",(VLOOKUP(M120,tab!$M$22:$N$63,2,FALSE))*P120)</f>
      </c>
      <c r="S120" s="100">
        <f>IF(P120=0,"",(IF(R120=0,0,R120*(IF(lln!$G$46="ja",lln!$H$46,lln!$H$47)))))</f>
      </c>
      <c r="T120" s="22">
        <f t="shared" si="17"/>
      </c>
      <c r="U120" s="30"/>
      <c r="V120" s="196"/>
      <c r="W120" s="30"/>
      <c r="X120" s="6"/>
    </row>
    <row r="121" spans="2:24" ht="12.75" customHeight="1" hidden="1" outlineLevel="1">
      <c r="B121" s="3"/>
      <c r="C121" s="30"/>
      <c r="D121" s="17"/>
      <c r="E121" s="17"/>
      <c r="F121" s="331"/>
      <c r="G121" s="331"/>
      <c r="H121" s="30"/>
      <c r="I121" s="332">
        <f t="shared" si="14"/>
        <v>39661</v>
      </c>
      <c r="J121" s="332">
        <f t="shared" si="15"/>
        <v>40025</v>
      </c>
      <c r="K121" s="18">
        <f t="shared" si="11"/>
        <v>365</v>
      </c>
      <c r="L121" s="30"/>
      <c r="M121" s="17"/>
      <c r="N121" s="330"/>
      <c r="O121" s="30"/>
      <c r="P121" s="245">
        <f t="shared" si="16"/>
        <v>0</v>
      </c>
      <c r="Q121" s="30"/>
      <c r="R121" s="334">
        <f>IF(P121=0,"",(VLOOKUP(M121,tab!$M$22:$N$63,2,FALSE))*P121)</f>
      </c>
      <c r="S121" s="100">
        <f>IF(P121=0,"",(IF(R121=0,0,R121*(IF(lln!$G$46="ja",lln!$H$46,lln!$H$47)))))</f>
      </c>
      <c r="T121" s="22">
        <f t="shared" si="17"/>
      </c>
      <c r="U121" s="30"/>
      <c r="V121" s="196"/>
      <c r="W121" s="30"/>
      <c r="X121" s="6"/>
    </row>
    <row r="122" spans="2:24" ht="12.75" customHeight="1" hidden="1" outlineLevel="1">
      <c r="B122" s="3"/>
      <c r="C122" s="30"/>
      <c r="D122" s="17"/>
      <c r="E122" s="17"/>
      <c r="F122" s="331"/>
      <c r="G122" s="331"/>
      <c r="H122" s="30"/>
      <c r="I122" s="332">
        <f t="shared" si="14"/>
        <v>39661</v>
      </c>
      <c r="J122" s="332">
        <f t="shared" si="15"/>
        <v>40025</v>
      </c>
      <c r="K122" s="18">
        <f t="shared" si="11"/>
        <v>365</v>
      </c>
      <c r="L122" s="30"/>
      <c r="M122" s="17"/>
      <c r="N122" s="330"/>
      <c r="O122" s="30"/>
      <c r="P122" s="245">
        <f t="shared" si="16"/>
        <v>0</v>
      </c>
      <c r="Q122" s="30"/>
      <c r="R122" s="334">
        <f>IF(P122=0,"",(VLOOKUP(M122,tab!$M$22:$N$63,2,FALSE))*P122)</f>
      </c>
      <c r="S122" s="100">
        <f>IF(P122=0,"",(IF(R122=0,0,R122*(IF(lln!$G$46="ja",lln!$H$46,lln!$H$47)))))</f>
      </c>
      <c r="T122" s="22">
        <f t="shared" si="17"/>
      </c>
      <c r="U122" s="30"/>
      <c r="V122" s="196"/>
      <c r="W122" s="30"/>
      <c r="X122" s="6"/>
    </row>
    <row r="123" spans="2:24" ht="12.75" customHeight="1" hidden="1" outlineLevel="1">
      <c r="B123" s="3"/>
      <c r="C123" s="30"/>
      <c r="D123" s="17"/>
      <c r="E123" s="17"/>
      <c r="F123" s="331"/>
      <c r="G123" s="331"/>
      <c r="H123" s="30"/>
      <c r="I123" s="332">
        <f t="shared" si="14"/>
        <v>39661</v>
      </c>
      <c r="J123" s="332">
        <f t="shared" si="15"/>
        <v>40025</v>
      </c>
      <c r="K123" s="18">
        <f t="shared" si="11"/>
        <v>365</v>
      </c>
      <c r="L123" s="30"/>
      <c r="M123" s="17"/>
      <c r="N123" s="330"/>
      <c r="O123" s="30"/>
      <c r="P123" s="245">
        <f t="shared" si="16"/>
        <v>0</v>
      </c>
      <c r="Q123" s="30"/>
      <c r="R123" s="334">
        <f>IF(P123=0,"",(VLOOKUP(M123,tab!$M$22:$N$63,2,FALSE))*P123)</f>
      </c>
      <c r="S123" s="100">
        <f>IF(P123=0,"",(IF(R123=0,0,R123*(IF(lln!$G$46="ja",lln!$H$46,lln!$H$47)))))</f>
      </c>
      <c r="T123" s="22">
        <f t="shared" si="17"/>
      </c>
      <c r="U123" s="30"/>
      <c r="V123" s="196"/>
      <c r="W123" s="30"/>
      <c r="X123" s="6"/>
    </row>
    <row r="124" spans="2:24" ht="12.75" customHeight="1" hidden="1" outlineLevel="1">
      <c r="B124" s="3"/>
      <c r="C124" s="30"/>
      <c r="D124" s="17"/>
      <c r="E124" s="17"/>
      <c r="F124" s="331"/>
      <c r="G124" s="331"/>
      <c r="H124" s="30"/>
      <c r="I124" s="332">
        <f t="shared" si="14"/>
        <v>39661</v>
      </c>
      <c r="J124" s="332">
        <f t="shared" si="15"/>
        <v>40025</v>
      </c>
      <c r="K124" s="18">
        <f t="shared" si="11"/>
        <v>365</v>
      </c>
      <c r="L124" s="30"/>
      <c r="M124" s="17"/>
      <c r="N124" s="330"/>
      <c r="O124" s="30"/>
      <c r="P124" s="245">
        <f t="shared" si="16"/>
        <v>0</v>
      </c>
      <c r="Q124" s="30"/>
      <c r="R124" s="334">
        <f>IF(P124=0,"",(VLOOKUP(M124,tab!$M$22:$N$63,2,FALSE))*P124)</f>
      </c>
      <c r="S124" s="100">
        <f>IF(P124=0,"",(IF(R124=0,0,R124*(IF(lln!$G$46="ja",lln!$H$46,lln!$H$47)))))</f>
      </c>
      <c r="T124" s="22">
        <f t="shared" si="17"/>
      </c>
      <c r="U124" s="30"/>
      <c r="V124" s="196"/>
      <c r="W124" s="30"/>
      <c r="X124" s="6"/>
    </row>
    <row r="125" spans="2:24" ht="12.75" customHeight="1" hidden="1" outlineLevel="1">
      <c r="B125" s="3"/>
      <c r="C125" s="30"/>
      <c r="D125" s="17"/>
      <c r="E125" s="17"/>
      <c r="F125" s="331"/>
      <c r="G125" s="331"/>
      <c r="H125" s="30"/>
      <c r="I125" s="332">
        <f t="shared" si="14"/>
        <v>39661</v>
      </c>
      <c r="J125" s="332">
        <f t="shared" si="15"/>
        <v>40025</v>
      </c>
      <c r="K125" s="18">
        <f t="shared" si="11"/>
        <v>365</v>
      </c>
      <c r="L125" s="30"/>
      <c r="M125" s="17"/>
      <c r="N125" s="330"/>
      <c r="O125" s="30"/>
      <c r="P125" s="245">
        <f t="shared" si="16"/>
        <v>0</v>
      </c>
      <c r="Q125" s="30"/>
      <c r="R125" s="334">
        <f>IF(P125=0,"",(VLOOKUP(M125,tab!$M$22:$N$63,2,FALSE))*P125)</f>
      </c>
      <c r="S125" s="100">
        <f>IF(P125=0,"",(IF(R125=0,0,R125*(IF(lln!$G$46="ja",lln!$H$46,lln!$H$47)))))</f>
      </c>
      <c r="T125" s="22">
        <f t="shared" si="17"/>
      </c>
      <c r="U125" s="30"/>
      <c r="V125" s="196"/>
      <c r="W125" s="30"/>
      <c r="X125" s="6"/>
    </row>
    <row r="126" spans="2:24" ht="12.75" customHeight="1" hidden="1" outlineLevel="1">
      <c r="B126" s="3"/>
      <c r="C126" s="30"/>
      <c r="D126" s="17"/>
      <c r="E126" s="17"/>
      <c r="F126" s="331"/>
      <c r="G126" s="331"/>
      <c r="H126" s="30"/>
      <c r="I126" s="332">
        <f t="shared" si="14"/>
        <v>39661</v>
      </c>
      <c r="J126" s="332">
        <f t="shared" si="15"/>
        <v>40025</v>
      </c>
      <c r="K126" s="18">
        <f t="shared" si="11"/>
        <v>365</v>
      </c>
      <c r="L126" s="30"/>
      <c r="M126" s="17"/>
      <c r="N126" s="330"/>
      <c r="O126" s="30"/>
      <c r="P126" s="245">
        <f t="shared" si="16"/>
        <v>0</v>
      </c>
      <c r="Q126" s="30"/>
      <c r="R126" s="334">
        <f>IF(P126=0,"",(VLOOKUP(M126,tab!$M$22:$N$63,2,FALSE))*P126)</f>
      </c>
      <c r="S126" s="100">
        <f>IF(P126=0,"",(IF(R126=0,0,R126*(IF(lln!$G$46="ja",lln!$H$46,lln!$H$47)))))</f>
      </c>
      <c r="T126" s="22">
        <f t="shared" si="17"/>
      </c>
      <c r="U126" s="30"/>
      <c r="V126" s="196"/>
      <c r="W126" s="30"/>
      <c r="X126" s="6"/>
    </row>
    <row r="127" spans="2:24" ht="12.75" customHeight="1" hidden="1" outlineLevel="1">
      <c r="B127" s="3"/>
      <c r="C127" s="30"/>
      <c r="D127" s="17"/>
      <c r="E127" s="17"/>
      <c r="F127" s="331"/>
      <c r="G127" s="331"/>
      <c r="H127" s="30"/>
      <c r="I127" s="332">
        <f t="shared" si="14"/>
        <v>39661</v>
      </c>
      <c r="J127" s="332">
        <f t="shared" si="15"/>
        <v>40025</v>
      </c>
      <c r="K127" s="18">
        <f t="shared" si="11"/>
        <v>365</v>
      </c>
      <c r="L127" s="30"/>
      <c r="M127" s="17"/>
      <c r="N127" s="330"/>
      <c r="O127" s="30"/>
      <c r="P127" s="245">
        <f t="shared" si="16"/>
        <v>0</v>
      </c>
      <c r="Q127" s="30"/>
      <c r="R127" s="334">
        <f>IF(P127=0,"",(VLOOKUP(M127,tab!$M$22:$N$63,2,FALSE))*P127)</f>
      </c>
      <c r="S127" s="100">
        <f>IF(P127=0,"",(IF(R127=0,0,R127*(IF(lln!$G$46="ja",lln!$H$46,lln!$H$47)))))</f>
      </c>
      <c r="T127" s="22">
        <f t="shared" si="17"/>
      </c>
      <c r="U127" s="30"/>
      <c r="V127" s="196"/>
      <c r="W127" s="30"/>
      <c r="X127" s="6"/>
    </row>
    <row r="128" spans="2:24" ht="12.75" customHeight="1" hidden="1" outlineLevel="1">
      <c r="B128" s="3"/>
      <c r="C128" s="30"/>
      <c r="D128" s="17"/>
      <c r="E128" s="17"/>
      <c r="F128" s="331"/>
      <c r="G128" s="331"/>
      <c r="H128" s="30"/>
      <c r="I128" s="332">
        <f t="shared" si="14"/>
        <v>39661</v>
      </c>
      <c r="J128" s="332">
        <f t="shared" si="15"/>
        <v>40025</v>
      </c>
      <c r="K128" s="18">
        <f t="shared" si="11"/>
        <v>365</v>
      </c>
      <c r="L128" s="30"/>
      <c r="M128" s="17"/>
      <c r="N128" s="330"/>
      <c r="O128" s="30"/>
      <c r="P128" s="245">
        <f t="shared" si="16"/>
        <v>0</v>
      </c>
      <c r="Q128" s="30"/>
      <c r="R128" s="334">
        <f>IF(P128=0,"",(VLOOKUP(M128,tab!$M$22:$N$63,2,FALSE))*P128)</f>
      </c>
      <c r="S128" s="100">
        <f>IF(P128=0,"",(IF(R128=0,0,R128*(IF(lln!$G$46="ja",lln!$H$46,lln!$H$47)))))</f>
      </c>
      <c r="T128" s="22">
        <f t="shared" si="17"/>
      </c>
      <c r="U128" s="30"/>
      <c r="V128" s="196"/>
      <c r="W128" s="30"/>
      <c r="X128" s="6"/>
    </row>
    <row r="129" spans="2:24" ht="12.75" customHeight="1" hidden="1" outlineLevel="1">
      <c r="B129" s="3"/>
      <c r="C129" s="30"/>
      <c r="D129" s="17"/>
      <c r="E129" s="17"/>
      <c r="F129" s="331"/>
      <c r="G129" s="331"/>
      <c r="H129" s="30"/>
      <c r="I129" s="332">
        <f t="shared" si="14"/>
        <v>39661</v>
      </c>
      <c r="J129" s="332">
        <f t="shared" si="15"/>
        <v>40025</v>
      </c>
      <c r="K129" s="18">
        <f t="shared" si="11"/>
        <v>365</v>
      </c>
      <c r="L129" s="30"/>
      <c r="M129" s="17"/>
      <c r="N129" s="330"/>
      <c r="O129" s="30"/>
      <c r="P129" s="245">
        <f t="shared" si="16"/>
        <v>0</v>
      </c>
      <c r="Q129" s="30"/>
      <c r="R129" s="334">
        <f>IF(P129=0,"",(VLOOKUP(M129,tab!$M$22:$N$63,2,FALSE))*P129)</f>
      </c>
      <c r="S129" s="100">
        <f>IF(P129=0,"",(IF(R129=0,0,R129*(IF(lln!$G$46="ja",lln!$H$46,lln!$H$47)))))</f>
      </c>
      <c r="T129" s="22">
        <f t="shared" si="17"/>
      </c>
      <c r="U129" s="30"/>
      <c r="V129" s="196"/>
      <c r="W129" s="30"/>
      <c r="X129" s="6"/>
    </row>
    <row r="130" spans="2:24" ht="12.75" customHeight="1" hidden="1" outlineLevel="1">
      <c r="B130" s="3"/>
      <c r="C130" s="30"/>
      <c r="D130" s="17"/>
      <c r="E130" s="17"/>
      <c r="F130" s="331"/>
      <c r="G130" s="331"/>
      <c r="H130" s="30"/>
      <c r="I130" s="332">
        <f t="shared" si="14"/>
        <v>39661</v>
      </c>
      <c r="J130" s="332">
        <f t="shared" si="15"/>
        <v>40025</v>
      </c>
      <c r="K130" s="18">
        <f t="shared" si="11"/>
        <v>365</v>
      </c>
      <c r="L130" s="30"/>
      <c r="M130" s="17"/>
      <c r="N130" s="330"/>
      <c r="O130" s="30"/>
      <c r="P130" s="245">
        <f t="shared" si="16"/>
        <v>0</v>
      </c>
      <c r="Q130" s="30"/>
      <c r="R130" s="334">
        <f>IF(P130=0,"",(VLOOKUP(M130,tab!$M$22:$N$63,2,FALSE))*P130)</f>
      </c>
      <c r="S130" s="100">
        <f>IF(P130=0,"",(IF(R130=0,0,R130*(IF(lln!$G$46="ja",lln!$H$46,lln!$H$47)))))</f>
      </c>
      <c r="T130" s="22">
        <f t="shared" si="17"/>
      </c>
      <c r="U130" s="30"/>
      <c r="V130" s="196"/>
      <c r="W130" s="30"/>
      <c r="X130" s="6"/>
    </row>
    <row r="131" spans="2:24" ht="12.75" customHeight="1" hidden="1" outlineLevel="1">
      <c r="B131" s="3"/>
      <c r="C131" s="30"/>
      <c r="D131" s="17"/>
      <c r="E131" s="17"/>
      <c r="F131" s="331"/>
      <c r="G131" s="331"/>
      <c r="H131" s="30"/>
      <c r="I131" s="332">
        <f t="shared" si="14"/>
        <v>39661</v>
      </c>
      <c r="J131" s="332">
        <f t="shared" si="15"/>
        <v>40025</v>
      </c>
      <c r="K131" s="18">
        <f t="shared" si="11"/>
        <v>365</v>
      </c>
      <c r="L131" s="30"/>
      <c r="M131" s="17"/>
      <c r="N131" s="330"/>
      <c r="O131" s="30"/>
      <c r="P131" s="245">
        <f t="shared" si="16"/>
        <v>0</v>
      </c>
      <c r="Q131" s="30"/>
      <c r="R131" s="334">
        <f>IF(P131=0,"",(VLOOKUP(M131,tab!$M$22:$N$63,2,FALSE))*P131)</f>
      </c>
      <c r="S131" s="100">
        <f>IF(P131=0,"",(IF(R131=0,0,R131*(IF(lln!$G$46="ja",lln!$H$46,lln!$H$47)))))</f>
      </c>
      <c r="T131" s="22">
        <f t="shared" si="17"/>
      </c>
      <c r="U131" s="30"/>
      <c r="V131" s="196"/>
      <c r="W131" s="30"/>
      <c r="X131" s="6"/>
    </row>
    <row r="132" spans="2:24" ht="12.75" customHeight="1" hidden="1" outlineLevel="1">
      <c r="B132" s="3"/>
      <c r="C132" s="30"/>
      <c r="D132" s="17"/>
      <c r="E132" s="17"/>
      <c r="F132" s="331"/>
      <c r="G132" s="331"/>
      <c r="H132" s="30"/>
      <c r="I132" s="332">
        <f t="shared" si="14"/>
        <v>39661</v>
      </c>
      <c r="J132" s="332">
        <f t="shared" si="15"/>
        <v>40025</v>
      </c>
      <c r="K132" s="18">
        <f t="shared" si="11"/>
        <v>365</v>
      </c>
      <c r="L132" s="30"/>
      <c r="M132" s="17"/>
      <c r="N132" s="330"/>
      <c r="O132" s="30"/>
      <c r="P132" s="245">
        <f t="shared" si="16"/>
        <v>0</v>
      </c>
      <c r="Q132" s="30"/>
      <c r="R132" s="334">
        <f>IF(P132=0,"",(VLOOKUP(M132,tab!$M$22:$N$63,2,FALSE))*P132)</f>
      </c>
      <c r="S132" s="100">
        <f>IF(P132=0,"",(IF(R132=0,0,R132*(IF(lln!$G$46="ja",lln!$H$46,lln!$H$47)))))</f>
      </c>
      <c r="T132" s="22">
        <f t="shared" si="17"/>
      </c>
      <c r="U132" s="30"/>
      <c r="V132" s="196"/>
      <c r="W132" s="30"/>
      <c r="X132" s="6"/>
    </row>
    <row r="133" spans="2:24" ht="12.75" customHeight="1" hidden="1" outlineLevel="1">
      <c r="B133" s="3"/>
      <c r="C133" s="30"/>
      <c r="D133" s="17"/>
      <c r="E133" s="17"/>
      <c r="F133" s="331"/>
      <c r="G133" s="331"/>
      <c r="H133" s="30"/>
      <c r="I133" s="332">
        <f t="shared" si="14"/>
        <v>39661</v>
      </c>
      <c r="J133" s="332">
        <f t="shared" si="15"/>
        <v>40025</v>
      </c>
      <c r="K133" s="18">
        <f t="shared" si="11"/>
        <v>365</v>
      </c>
      <c r="L133" s="30"/>
      <c r="M133" s="17"/>
      <c r="N133" s="330"/>
      <c r="O133" s="30"/>
      <c r="P133" s="245">
        <f t="shared" si="16"/>
        <v>0</v>
      </c>
      <c r="Q133" s="30"/>
      <c r="R133" s="334">
        <f>IF(P133=0,"",(VLOOKUP(M133,tab!$M$22:$N$63,2,FALSE))*P133)</f>
      </c>
      <c r="S133" s="100">
        <f>IF(P133=0,"",(IF(R133=0,0,R133*(IF(lln!$G$46="ja",lln!$H$46,lln!$H$47)))))</f>
      </c>
      <c r="T133" s="22">
        <f t="shared" si="17"/>
      </c>
      <c r="U133" s="30"/>
      <c r="V133" s="196"/>
      <c r="W133" s="30"/>
      <c r="X133" s="6"/>
    </row>
    <row r="134" spans="2:24" ht="12.75" customHeight="1" hidden="1" outlineLevel="1">
      <c r="B134" s="3"/>
      <c r="C134" s="30"/>
      <c r="D134" s="17"/>
      <c r="E134" s="17"/>
      <c r="F134" s="331"/>
      <c r="G134" s="331"/>
      <c r="H134" s="30"/>
      <c r="I134" s="332">
        <f t="shared" si="14"/>
        <v>39661</v>
      </c>
      <c r="J134" s="332">
        <f t="shared" si="15"/>
        <v>40025</v>
      </c>
      <c r="K134" s="18">
        <f t="shared" si="11"/>
        <v>365</v>
      </c>
      <c r="L134" s="30"/>
      <c r="M134" s="17"/>
      <c r="N134" s="330"/>
      <c r="O134" s="30"/>
      <c r="P134" s="245">
        <f t="shared" si="16"/>
        <v>0</v>
      </c>
      <c r="Q134" s="30"/>
      <c r="R134" s="334">
        <f>IF(P134=0,"",(VLOOKUP(M134,tab!$M$22:$N$63,2,FALSE))*P134)</f>
      </c>
      <c r="S134" s="100">
        <f>IF(P134=0,"",(IF(R134=0,0,R134*(IF(lln!$G$46="ja",lln!$H$46,lln!$H$47)))))</f>
      </c>
      <c r="T134" s="22">
        <f t="shared" si="17"/>
      </c>
      <c r="U134" s="30"/>
      <c r="V134" s="196"/>
      <c r="W134" s="30"/>
      <c r="X134" s="6"/>
    </row>
    <row r="135" spans="2:24" ht="12.75" customHeight="1" hidden="1" outlineLevel="1">
      <c r="B135" s="3"/>
      <c r="C135" s="30"/>
      <c r="D135" s="17"/>
      <c r="E135" s="17"/>
      <c r="F135" s="331"/>
      <c r="G135" s="331"/>
      <c r="H135" s="30"/>
      <c r="I135" s="332">
        <f t="shared" si="14"/>
        <v>39661</v>
      </c>
      <c r="J135" s="332">
        <f t="shared" si="15"/>
        <v>40025</v>
      </c>
      <c r="K135" s="18">
        <f t="shared" si="11"/>
        <v>365</v>
      </c>
      <c r="L135" s="30"/>
      <c r="M135" s="17"/>
      <c r="N135" s="330"/>
      <c r="O135" s="30"/>
      <c r="P135" s="245">
        <f t="shared" si="16"/>
        <v>0</v>
      </c>
      <c r="Q135" s="30"/>
      <c r="R135" s="334">
        <f>IF(P135=0,"",(VLOOKUP(M135,tab!$M$22:$N$63,2,FALSE))*P135)</f>
      </c>
      <c r="S135" s="100">
        <f>IF(P135=0,"",(IF(R135=0,0,R135*(IF(lln!$G$46="ja",lln!$H$46,lln!$H$47)))))</f>
      </c>
      <c r="T135" s="22">
        <f t="shared" si="17"/>
      </c>
      <c r="U135" s="30"/>
      <c r="V135" s="196"/>
      <c r="W135" s="30"/>
      <c r="X135" s="6"/>
    </row>
    <row r="136" spans="2:24" ht="12.75" customHeight="1" hidden="1" outlineLevel="1">
      <c r="B136" s="3"/>
      <c r="C136" s="30"/>
      <c r="D136" s="17"/>
      <c r="E136" s="17"/>
      <c r="F136" s="331"/>
      <c r="G136" s="331"/>
      <c r="H136" s="30"/>
      <c r="I136" s="332">
        <f t="shared" si="14"/>
        <v>39661</v>
      </c>
      <c r="J136" s="332">
        <f t="shared" si="15"/>
        <v>40025</v>
      </c>
      <c r="K136" s="18">
        <f t="shared" si="11"/>
        <v>365</v>
      </c>
      <c r="L136" s="30"/>
      <c r="M136" s="17"/>
      <c r="N136" s="330"/>
      <c r="O136" s="30"/>
      <c r="P136" s="245">
        <f t="shared" si="16"/>
        <v>0</v>
      </c>
      <c r="Q136" s="30"/>
      <c r="R136" s="334">
        <f>IF(P136=0,"",(VLOOKUP(M136,tab!$M$22:$N$63,2,FALSE))*P136)</f>
      </c>
      <c r="S136" s="100">
        <f>IF(P136=0,"",(IF(R136=0,0,R136*(IF(lln!$G$46="ja",lln!$H$46,lln!$H$47)))))</f>
      </c>
      <c r="T136" s="22">
        <f t="shared" si="17"/>
      </c>
      <c r="U136" s="30"/>
      <c r="V136" s="196"/>
      <c r="W136" s="30"/>
      <c r="X136" s="6"/>
    </row>
    <row r="137" spans="2:24" ht="12.75" customHeight="1" hidden="1" outlineLevel="1">
      <c r="B137" s="3"/>
      <c r="C137" s="30"/>
      <c r="D137" s="17"/>
      <c r="E137" s="17"/>
      <c r="F137" s="331"/>
      <c r="G137" s="331"/>
      <c r="H137" s="30"/>
      <c r="I137" s="332">
        <f t="shared" si="14"/>
        <v>39661</v>
      </c>
      <c r="J137" s="332">
        <f t="shared" si="15"/>
        <v>40025</v>
      </c>
      <c r="K137" s="18">
        <f t="shared" si="11"/>
        <v>365</v>
      </c>
      <c r="L137" s="30"/>
      <c r="M137" s="17"/>
      <c r="N137" s="330"/>
      <c r="O137" s="30"/>
      <c r="P137" s="245">
        <f t="shared" si="16"/>
        <v>0</v>
      </c>
      <c r="Q137" s="30"/>
      <c r="R137" s="334">
        <f>IF(P137=0,"",(VLOOKUP(M137,tab!$M$22:$N$63,2,FALSE))*P137)</f>
      </c>
      <c r="S137" s="100">
        <f>IF(P137=0,"",(IF(R137=0,0,R137*(IF(lln!$G$46="ja",lln!$H$46,lln!$H$47)))))</f>
      </c>
      <c r="T137" s="22">
        <f t="shared" si="17"/>
      </c>
      <c r="U137" s="30"/>
      <c r="V137" s="196"/>
      <c r="W137" s="30"/>
      <c r="X137" s="6"/>
    </row>
    <row r="138" spans="2:24" ht="12.75" customHeight="1" hidden="1" outlineLevel="1">
      <c r="B138" s="3"/>
      <c r="C138" s="30"/>
      <c r="D138" s="17"/>
      <c r="E138" s="17"/>
      <c r="F138" s="331"/>
      <c r="G138" s="331"/>
      <c r="H138" s="30"/>
      <c r="I138" s="332">
        <f t="shared" si="14"/>
        <v>39661</v>
      </c>
      <c r="J138" s="332">
        <f t="shared" si="15"/>
        <v>40025</v>
      </c>
      <c r="K138" s="18">
        <f t="shared" si="11"/>
        <v>365</v>
      </c>
      <c r="L138" s="30"/>
      <c r="M138" s="17"/>
      <c r="N138" s="330"/>
      <c r="O138" s="30"/>
      <c r="P138" s="245">
        <f t="shared" si="16"/>
        <v>0</v>
      </c>
      <c r="Q138" s="30"/>
      <c r="R138" s="334">
        <f>IF(P138=0,"",(VLOOKUP(M138,tab!$M$22:$N$63,2,FALSE))*P138)</f>
      </c>
      <c r="S138" s="100">
        <f>IF(P138=0,"",(IF(R138=0,0,R138*(IF(lln!$G$46="ja",lln!$H$46,lln!$H$47)))))</f>
      </c>
      <c r="T138" s="22">
        <f t="shared" si="17"/>
      </c>
      <c r="U138" s="30"/>
      <c r="V138" s="196"/>
      <c r="W138" s="30"/>
      <c r="X138" s="6"/>
    </row>
    <row r="139" spans="2:24" ht="12.75" customHeight="1" hidden="1" outlineLevel="1">
      <c r="B139" s="3"/>
      <c r="C139" s="30"/>
      <c r="D139" s="17"/>
      <c r="E139" s="17"/>
      <c r="F139" s="331"/>
      <c r="G139" s="331"/>
      <c r="H139" s="30"/>
      <c r="I139" s="332">
        <f t="shared" si="14"/>
        <v>39661</v>
      </c>
      <c r="J139" s="332">
        <f t="shared" si="15"/>
        <v>40025</v>
      </c>
      <c r="K139" s="18">
        <f t="shared" si="11"/>
        <v>365</v>
      </c>
      <c r="L139" s="30"/>
      <c r="M139" s="17"/>
      <c r="N139" s="330"/>
      <c r="O139" s="30"/>
      <c r="P139" s="245">
        <f t="shared" si="16"/>
        <v>0</v>
      </c>
      <c r="Q139" s="30"/>
      <c r="R139" s="334">
        <f>IF(P139=0,"",(VLOOKUP(M139,tab!$M$22:$N$63,2,FALSE))*P139)</f>
      </c>
      <c r="S139" s="100">
        <f>IF(P139=0,"",(IF(R139=0,0,R139*(IF(lln!$G$46="ja",lln!$H$46,lln!$H$47)))))</f>
      </c>
      <c r="T139" s="22">
        <f t="shared" si="17"/>
      </c>
      <c r="U139" s="30"/>
      <c r="V139" s="196"/>
      <c r="W139" s="30"/>
      <c r="X139" s="6"/>
    </row>
    <row r="140" spans="2:24" ht="12.75" customHeight="1" hidden="1" outlineLevel="1">
      <c r="B140" s="3"/>
      <c r="C140" s="30"/>
      <c r="D140" s="17"/>
      <c r="E140" s="17"/>
      <c r="F140" s="331"/>
      <c r="G140" s="331"/>
      <c r="H140" s="30"/>
      <c r="I140" s="332">
        <f t="shared" si="14"/>
        <v>39661</v>
      </c>
      <c r="J140" s="332">
        <f t="shared" si="15"/>
        <v>40025</v>
      </c>
      <c r="K140" s="18">
        <f t="shared" si="11"/>
        <v>365</v>
      </c>
      <c r="L140" s="30"/>
      <c r="M140" s="17"/>
      <c r="N140" s="330"/>
      <c r="O140" s="30"/>
      <c r="P140" s="245">
        <f t="shared" si="16"/>
        <v>0</v>
      </c>
      <c r="Q140" s="30"/>
      <c r="R140" s="334">
        <f>IF(P140=0,"",(VLOOKUP(M140,tab!$M$22:$N$63,2,FALSE))*P140)</f>
      </c>
      <c r="S140" s="100">
        <f>IF(P140=0,"",(IF(R140=0,0,R140*(IF(lln!$G$46="ja",lln!$H$46,lln!$H$47)))))</f>
      </c>
      <c r="T140" s="22">
        <f t="shared" si="17"/>
      </c>
      <c r="U140" s="30"/>
      <c r="V140" s="196"/>
      <c r="W140" s="30"/>
      <c r="X140" s="6"/>
    </row>
    <row r="141" spans="2:24" ht="12.75" customHeight="1" hidden="1" outlineLevel="1">
      <c r="B141" s="3"/>
      <c r="C141" s="30"/>
      <c r="D141" s="17"/>
      <c r="E141" s="17"/>
      <c r="F141" s="331"/>
      <c r="G141" s="331"/>
      <c r="H141" s="30"/>
      <c r="I141" s="332">
        <f t="shared" si="14"/>
        <v>39661</v>
      </c>
      <c r="J141" s="332">
        <f t="shared" si="15"/>
        <v>40025</v>
      </c>
      <c r="K141" s="18">
        <f>J141-I141+1</f>
        <v>365</v>
      </c>
      <c r="L141" s="30"/>
      <c r="M141" s="17"/>
      <c r="N141" s="330"/>
      <c r="O141" s="30"/>
      <c r="P141" s="245">
        <f t="shared" si="16"/>
        <v>0</v>
      </c>
      <c r="Q141" s="30"/>
      <c r="R141" s="334">
        <f>IF(P141=0,"",(VLOOKUP(M141,tab!$M$22:$N$63,2,FALSE))*P141)</f>
      </c>
      <c r="S141" s="100">
        <f>IF(P141=0,"",(IF(R141=0,0,R141*(IF(lln!$G$46="ja",lln!$H$46,lln!$H$47)))))</f>
      </c>
      <c r="T141" s="22">
        <f>IF(S141&gt;=0,"",IF(S141&gt;0,"",((IF(R141&gt;0,"",(S141*-1)))))*$T$9)</f>
      </c>
      <c r="U141" s="30"/>
      <c r="V141" s="196"/>
      <c r="W141" s="30"/>
      <c r="X141" s="6"/>
    </row>
    <row r="142" spans="2:24" s="4" customFormat="1" ht="12.75" customHeight="1" collapsed="1">
      <c r="B142" s="9"/>
      <c r="C142" s="27"/>
      <c r="D142" s="169"/>
      <c r="E142" s="27"/>
      <c r="F142" s="327"/>
      <c r="G142" s="327"/>
      <c r="H142" s="27"/>
      <c r="I142" s="327"/>
      <c r="J142" s="327"/>
      <c r="K142" s="328"/>
      <c r="L142" s="27"/>
      <c r="M142" s="169"/>
      <c r="N142" s="243"/>
      <c r="O142" s="27"/>
      <c r="P142" s="246">
        <f>SUM(P13:P141)</f>
        <v>0</v>
      </c>
      <c r="Q142" s="27"/>
      <c r="R142" s="336">
        <f>SUM(R13:R141)</f>
        <v>0</v>
      </c>
      <c r="S142" s="168">
        <f>SUM(S13:S141)</f>
        <v>0</v>
      </c>
      <c r="T142" s="168">
        <f>SUM(T13:T141)</f>
        <v>0</v>
      </c>
      <c r="U142" s="27"/>
      <c r="V142" s="386"/>
      <c r="W142" s="27"/>
      <c r="X142" s="36"/>
    </row>
    <row r="143" spans="2:24" ht="12.75" customHeight="1">
      <c r="B143" s="3"/>
      <c r="C143" s="30"/>
      <c r="D143" s="31"/>
      <c r="E143" s="30"/>
      <c r="F143" s="31"/>
      <c r="G143" s="242"/>
      <c r="H143" s="30"/>
      <c r="I143" s="31"/>
      <c r="J143" s="242"/>
      <c r="K143" s="242"/>
      <c r="L143" s="30"/>
      <c r="M143" s="31"/>
      <c r="N143" s="31"/>
      <c r="O143" s="30"/>
      <c r="P143" s="31"/>
      <c r="Q143" s="30"/>
      <c r="R143" s="31"/>
      <c r="S143" s="30"/>
      <c r="T143" s="31"/>
      <c r="U143" s="30"/>
      <c r="V143" s="31"/>
      <c r="W143" s="30"/>
      <c r="X143" s="6"/>
    </row>
    <row r="144" spans="2:24" ht="12.75" customHeight="1">
      <c r="B144" s="3"/>
      <c r="F144" s="248"/>
      <c r="G144" s="171"/>
      <c r="I144" s="248"/>
      <c r="J144" s="171"/>
      <c r="K144" s="171"/>
      <c r="M144" s="249"/>
      <c r="N144" s="249"/>
      <c r="X144" s="6"/>
    </row>
    <row r="145" spans="2:24" ht="12.75" customHeight="1" thickBot="1">
      <c r="B145" s="12"/>
      <c r="C145" s="13"/>
      <c r="D145" s="195"/>
      <c r="E145" s="13"/>
      <c r="F145" s="195"/>
      <c r="G145" s="195"/>
      <c r="H145" s="13"/>
      <c r="I145" s="195"/>
      <c r="J145" s="195"/>
      <c r="K145" s="195"/>
      <c r="L145" s="13"/>
      <c r="M145" s="195"/>
      <c r="N145" s="195"/>
      <c r="O145" s="13"/>
      <c r="P145" s="195"/>
      <c r="Q145" s="13"/>
      <c r="R145" s="195"/>
      <c r="S145" s="13"/>
      <c r="T145" s="195"/>
      <c r="U145" s="13"/>
      <c r="V145" s="195"/>
      <c r="W145" s="13"/>
      <c r="X145" s="14"/>
    </row>
  </sheetData>
  <sheetProtection password="DE55" sheet="1" objects="1" scenarios="1"/>
  <dataValidations count="3">
    <dataValidation type="list" allowBlank="1" showInputMessage="1" showErrorMessage="1" sqref="M142">
      <formula1>"AA,AB,AC,AD,AE,DA,DB,Dbuit,DC,Dcuit,DE,LA,LB,LC,LD,LE,LIOa,LIOb,1,2,3,4,5,6,7,8,9,10,11,12,13,14,15"</formula1>
    </dataValidation>
    <dataValidation type="list" allowBlank="1" showInputMessage="1" showErrorMessage="1" sqref="E13:E141">
      <formula1>"vast,tijdelijk"</formula1>
    </dataValidation>
    <dataValidation type="list" allowBlank="1" showInputMessage="1" showErrorMessage="1" sqref="M13:M141">
      <formula1>"AA,AB,AC,AD,AE,DA,DB,Dbuit,DC,Dcuit,DD,DE,LA,LB,LC,LD,LE,LIOa,LIOb,1,2,3,4,5,6,7,8,9,10,11,12,13,14,15"</formula1>
    </dataValidation>
  </dataValidations>
  <printOptions/>
  <pageMargins left="0.7874015748031497" right="0.7874015748031497" top="0.984251968503937" bottom="0.984251968503937" header="0.5118110236220472" footer="0.5118110236220472"/>
  <pageSetup horizontalDpi="600" verticalDpi="600" orientation="landscape" paperSize="9" scale="50" r:id="rId4"/>
  <headerFooter alignWithMargins="0">
    <oddHeader>&amp;L&amp;"Arial,Vet"&amp;F&amp;R&amp;"Arial,Vet"&amp;A</oddHeader>
    <oddFooter>&amp;L&amp;"Arial,Vet"keizer / goedhart&amp;C&amp;"Arial,Vet"&amp;D&amp;R&amp;"Arial,Vet"pagina &amp;P</oddFooter>
  </headerFooter>
  <drawing r:id="rId3"/>
  <legacyDrawing r:id="rId2"/>
</worksheet>
</file>

<file path=xl/worksheets/sheet6.xml><?xml version="1.0" encoding="utf-8"?>
<worksheet xmlns="http://schemas.openxmlformats.org/spreadsheetml/2006/main" xmlns:r="http://schemas.openxmlformats.org/officeDocument/2006/relationships">
  <dimension ref="B2:AT120"/>
  <sheetViews>
    <sheetView zoomScale="85" zoomScaleNormal="85" zoomScaleSheetLayoutView="85" workbookViewId="0" topLeftCell="A1">
      <selection activeCell="B2" sqref="B2"/>
    </sheetView>
  </sheetViews>
  <sheetFormatPr defaultColWidth="9.140625" defaultRowHeight="12.75"/>
  <cols>
    <col min="1" max="1" width="5.7109375" style="153" customWidth="1"/>
    <col min="2" max="3" width="2.7109375" style="153" customWidth="1"/>
    <col min="4" max="4" width="8.7109375" style="291" customWidth="1"/>
    <col min="5" max="5" width="2.7109375" style="291" customWidth="1"/>
    <col min="6" max="6" width="2.7109375" style="153" customWidth="1"/>
    <col min="7" max="7" width="2.7109375" style="291" customWidth="1"/>
    <col min="8" max="8" width="9.8515625" style="284" customWidth="1"/>
    <col min="9" max="9" width="1.7109375" style="284" customWidth="1"/>
    <col min="10" max="10" width="9.8515625" style="284" customWidth="1"/>
    <col min="11" max="11" width="0.85546875" style="284" customWidth="1"/>
    <col min="12" max="12" width="12.8515625" style="284" customWidth="1"/>
    <col min="13" max="15" width="2.7109375" style="153" customWidth="1"/>
    <col min="16" max="16" width="9.8515625" style="284" customWidth="1"/>
    <col min="17" max="17" width="1.7109375" style="284" customWidth="1"/>
    <col min="18" max="18" width="9.8515625" style="284" customWidth="1"/>
    <col min="19" max="19" width="0.85546875" style="284" customWidth="1"/>
    <col min="20" max="20" width="13.140625" style="284" customWidth="1"/>
    <col min="21" max="23" width="2.7109375" style="153" customWidth="1"/>
    <col min="24" max="24" width="9.8515625" style="284" customWidth="1"/>
    <col min="25" max="25" width="1.7109375" style="284" customWidth="1"/>
    <col min="26" max="26" width="9.8515625" style="284" customWidth="1"/>
    <col min="27" max="27" width="0.85546875" style="284" customWidth="1"/>
    <col min="28" max="28" width="13.140625" style="284" customWidth="1"/>
    <col min="29" max="30" width="2.7109375" style="153" customWidth="1"/>
    <col min="31" max="31" width="1.7109375" style="153" customWidth="1"/>
    <col min="32" max="32" width="9.8515625" style="153" customWidth="1"/>
    <col min="33" max="33" width="1.7109375" style="284" customWidth="1"/>
    <col min="34" max="34" width="9.8515625" style="153" customWidth="1"/>
    <col min="35" max="35" width="0.85546875" style="284" customWidth="1"/>
    <col min="36" max="36" width="13.140625" style="153" customWidth="1"/>
    <col min="37" max="38" width="2.7109375" style="153" customWidth="1"/>
    <col min="39" max="39" width="1.7109375" style="153" customWidth="1"/>
    <col min="40" max="40" width="9.8515625" style="153" customWidth="1"/>
    <col min="41" max="41" width="1.7109375" style="284" customWidth="1"/>
    <col min="42" max="42" width="9.8515625" style="153" customWidth="1"/>
    <col min="43" max="43" width="0.85546875" style="284" customWidth="1"/>
    <col min="44" max="44" width="13.140625" style="153" customWidth="1"/>
    <col min="45" max="47" width="2.7109375" style="153" customWidth="1"/>
    <col min="48" max="16384" width="9.140625" style="153" customWidth="1"/>
  </cols>
  <sheetData>
    <row r="1" ht="12.75" customHeight="1" thickBot="1"/>
    <row r="2" spans="2:46" ht="12.75">
      <c r="B2" s="188"/>
      <c r="C2" s="162"/>
      <c r="D2" s="289"/>
      <c r="E2" s="289"/>
      <c r="F2" s="162"/>
      <c r="G2" s="289"/>
      <c r="H2" s="290"/>
      <c r="I2" s="290"/>
      <c r="J2" s="290"/>
      <c r="K2" s="290"/>
      <c r="L2" s="290"/>
      <c r="M2" s="162"/>
      <c r="N2" s="162"/>
      <c r="O2" s="162"/>
      <c r="P2" s="290"/>
      <c r="Q2" s="290"/>
      <c r="R2" s="290"/>
      <c r="S2" s="290"/>
      <c r="T2" s="290"/>
      <c r="U2" s="162"/>
      <c r="V2" s="162"/>
      <c r="W2" s="162"/>
      <c r="X2" s="290"/>
      <c r="Y2" s="290"/>
      <c r="Z2" s="290"/>
      <c r="AA2" s="290"/>
      <c r="AB2" s="290"/>
      <c r="AC2" s="162"/>
      <c r="AD2" s="162"/>
      <c r="AE2" s="162"/>
      <c r="AF2" s="162"/>
      <c r="AG2" s="290"/>
      <c r="AH2" s="162"/>
      <c r="AI2" s="290"/>
      <c r="AJ2" s="162"/>
      <c r="AK2" s="162"/>
      <c r="AL2" s="162"/>
      <c r="AM2" s="162"/>
      <c r="AN2" s="162"/>
      <c r="AO2" s="290"/>
      <c r="AP2" s="162"/>
      <c r="AQ2" s="290"/>
      <c r="AR2" s="162"/>
      <c r="AS2" s="162"/>
      <c r="AT2" s="190"/>
    </row>
    <row r="3" spans="2:46" ht="12.75">
      <c r="B3" s="191"/>
      <c r="AT3" s="192"/>
    </row>
    <row r="4" spans="2:46" s="85" customFormat="1" ht="18">
      <c r="B4" s="20"/>
      <c r="C4" s="85" t="s">
        <v>336</v>
      </c>
      <c r="H4" s="152"/>
      <c r="I4" s="152"/>
      <c r="J4" s="152"/>
      <c r="K4" s="152"/>
      <c r="L4" s="262"/>
      <c r="P4" s="152"/>
      <c r="Q4" s="152"/>
      <c r="R4" s="152"/>
      <c r="S4" s="152"/>
      <c r="T4" s="152"/>
      <c r="X4" s="152"/>
      <c r="Y4" s="152"/>
      <c r="Z4" s="152"/>
      <c r="AA4" s="152"/>
      <c r="AB4" s="152"/>
      <c r="AG4" s="152"/>
      <c r="AI4" s="152"/>
      <c r="AO4" s="152"/>
      <c r="AQ4" s="152"/>
      <c r="AT4" s="161"/>
    </row>
    <row r="5" spans="2:46" ht="12.75">
      <c r="B5" s="191"/>
      <c r="AT5" s="192"/>
    </row>
    <row r="6" spans="2:46" ht="12.75">
      <c r="B6" s="191"/>
      <c r="AT6" s="192"/>
    </row>
    <row r="7" spans="2:46" ht="12.75">
      <c r="B7" s="191"/>
      <c r="D7" s="4" t="s">
        <v>288</v>
      </c>
      <c r="AT7" s="192"/>
    </row>
    <row r="8" spans="2:46" ht="12.75">
      <c r="B8" s="191"/>
      <c r="D8" s="11" t="s">
        <v>503</v>
      </c>
      <c r="AT8" s="192"/>
    </row>
    <row r="9" spans="2:46" ht="12.75">
      <c r="B9" s="191"/>
      <c r="D9" s="11" t="s">
        <v>504</v>
      </c>
      <c r="AT9" s="192"/>
    </row>
    <row r="10" spans="2:46" ht="12.75">
      <c r="B10" s="191"/>
      <c r="D10" s="11" t="s">
        <v>505</v>
      </c>
      <c r="AT10" s="192"/>
    </row>
    <row r="11" spans="2:46" ht="12.75">
      <c r="B11" s="191"/>
      <c r="D11" s="406" t="s">
        <v>506</v>
      </c>
      <c r="AT11" s="192"/>
    </row>
    <row r="12" spans="2:46" ht="12.75">
      <c r="B12" s="191"/>
      <c r="D12" s="11" t="s">
        <v>507</v>
      </c>
      <c r="AT12" s="192"/>
    </row>
    <row r="13" spans="2:46" ht="12.75">
      <c r="B13" s="191"/>
      <c r="D13" s="11" t="s">
        <v>508</v>
      </c>
      <c r="AT13" s="192"/>
    </row>
    <row r="14" spans="2:46" ht="12" customHeight="1">
      <c r="B14" s="191"/>
      <c r="AT14" s="192"/>
    </row>
    <row r="15" spans="2:46" ht="12" customHeight="1">
      <c r="B15" s="191"/>
      <c r="AT15" s="192"/>
    </row>
    <row r="16" spans="2:46" ht="12" customHeight="1">
      <c r="B16" s="191"/>
      <c r="AT16" s="192"/>
    </row>
    <row r="17" spans="2:46" s="469" customFormat="1" ht="14.25">
      <c r="B17" s="459"/>
      <c r="C17" s="468"/>
      <c r="D17" s="465"/>
      <c r="E17" s="465"/>
      <c r="F17" s="465"/>
      <c r="G17" s="463"/>
      <c r="H17" s="463"/>
      <c r="I17" s="463"/>
      <c r="J17" s="464" t="s">
        <v>194</v>
      </c>
      <c r="K17" s="463"/>
      <c r="L17" s="463"/>
      <c r="M17" s="463"/>
      <c r="O17" s="512" t="s">
        <v>195</v>
      </c>
      <c r="P17" s="511"/>
      <c r="Q17" s="511"/>
      <c r="R17" s="511"/>
      <c r="S17" s="511"/>
      <c r="T17" s="511"/>
      <c r="U17" s="511"/>
      <c r="W17" s="512" t="s">
        <v>196</v>
      </c>
      <c r="X17" s="511"/>
      <c r="Y17" s="511"/>
      <c r="Z17" s="511"/>
      <c r="AA17" s="511"/>
      <c r="AB17" s="511"/>
      <c r="AC17" s="511"/>
      <c r="AF17" s="470"/>
      <c r="AG17" s="470"/>
      <c r="AN17" s="470"/>
      <c r="AO17" s="470"/>
      <c r="AT17" s="471"/>
    </row>
    <row r="18" spans="2:46" s="5" customFormat="1" ht="12.75">
      <c r="B18" s="3"/>
      <c r="D18" s="278"/>
      <c r="E18" s="278"/>
      <c r="G18" s="278"/>
      <c r="H18" s="33"/>
      <c r="I18" s="33"/>
      <c r="J18" s="33"/>
      <c r="K18" s="33"/>
      <c r="L18" s="261"/>
      <c r="P18" s="33"/>
      <c r="Q18" s="33"/>
      <c r="R18" s="33"/>
      <c r="S18" s="33"/>
      <c r="T18" s="33"/>
      <c r="X18" s="33"/>
      <c r="Y18" s="33"/>
      <c r="Z18" s="33"/>
      <c r="AA18" s="33"/>
      <c r="AB18" s="33"/>
      <c r="AF18" s="4"/>
      <c r="AG18" s="33"/>
      <c r="AI18" s="33"/>
      <c r="AN18" s="4"/>
      <c r="AO18" s="33"/>
      <c r="AQ18" s="33"/>
      <c r="AT18" s="6"/>
    </row>
    <row r="19" spans="2:46" s="5" customFormat="1" ht="12.75">
      <c r="B19" s="3"/>
      <c r="C19" s="30"/>
      <c r="D19" s="25"/>
      <c r="E19" s="25"/>
      <c r="G19" s="25"/>
      <c r="H19" s="31"/>
      <c r="I19" s="172"/>
      <c r="J19" s="172"/>
      <c r="K19" s="172"/>
      <c r="L19" s="172"/>
      <c r="M19" s="30"/>
      <c r="O19" s="30"/>
      <c r="P19" s="31"/>
      <c r="Q19" s="172"/>
      <c r="R19" s="172"/>
      <c r="S19" s="172"/>
      <c r="T19" s="292"/>
      <c r="U19" s="30"/>
      <c r="W19" s="30"/>
      <c r="X19" s="31"/>
      <c r="Y19" s="172"/>
      <c r="Z19" s="172"/>
      <c r="AA19" s="172"/>
      <c r="AB19" s="172"/>
      <c r="AC19" s="30"/>
      <c r="AG19" s="255"/>
      <c r="AI19" s="255"/>
      <c r="AO19" s="255"/>
      <c r="AQ19" s="255"/>
      <c r="AT19" s="6"/>
    </row>
    <row r="20" spans="2:46" s="5" customFormat="1" ht="12.75">
      <c r="B20" s="3"/>
      <c r="C20" s="30"/>
      <c r="D20" s="25" t="s">
        <v>197</v>
      </c>
      <c r="E20" s="25"/>
      <c r="G20" s="25"/>
      <c r="H20" s="169" t="s">
        <v>198</v>
      </c>
      <c r="I20" s="169"/>
      <c r="J20" s="169" t="s">
        <v>300</v>
      </c>
      <c r="K20" s="169"/>
      <c r="L20" s="172" t="s">
        <v>199</v>
      </c>
      <c r="M20" s="30"/>
      <c r="O20" s="30"/>
      <c r="P20" s="169" t="s">
        <v>198</v>
      </c>
      <c r="Q20" s="169"/>
      <c r="R20" s="169" t="s">
        <v>300</v>
      </c>
      <c r="S20" s="169"/>
      <c r="T20" s="292" t="s">
        <v>199</v>
      </c>
      <c r="U20" s="30"/>
      <c r="W20" s="30"/>
      <c r="X20" s="169" t="s">
        <v>198</v>
      </c>
      <c r="Y20" s="169"/>
      <c r="Z20" s="169" t="s">
        <v>300</v>
      </c>
      <c r="AA20" s="169"/>
      <c r="AB20" s="169" t="s">
        <v>199</v>
      </c>
      <c r="AC20" s="30"/>
      <c r="AG20" s="171"/>
      <c r="AI20" s="171"/>
      <c r="AO20" s="171"/>
      <c r="AQ20" s="171"/>
      <c r="AT20" s="6"/>
    </row>
    <row r="21" spans="2:46" s="5" customFormat="1" ht="12.75">
      <c r="B21" s="3"/>
      <c r="C21" s="30"/>
      <c r="D21" s="25"/>
      <c r="E21" s="25"/>
      <c r="G21" s="25"/>
      <c r="H21" s="293"/>
      <c r="I21" s="293"/>
      <c r="J21" s="293"/>
      <c r="K21" s="293"/>
      <c r="L21" s="172"/>
      <c r="M21" s="30"/>
      <c r="O21" s="30"/>
      <c r="P21" s="293"/>
      <c r="Q21" s="293"/>
      <c r="R21" s="293"/>
      <c r="S21" s="293"/>
      <c r="T21" s="292"/>
      <c r="U21" s="30"/>
      <c r="W21" s="30"/>
      <c r="X21" s="293"/>
      <c r="Y21" s="293"/>
      <c r="Z21" s="293"/>
      <c r="AA21" s="293"/>
      <c r="AB21" s="294"/>
      <c r="AC21" s="30"/>
      <c r="AG21" s="296"/>
      <c r="AI21" s="296"/>
      <c r="AO21" s="296"/>
      <c r="AQ21" s="296"/>
      <c r="AT21" s="6"/>
    </row>
    <row r="22" spans="2:46" s="5" customFormat="1" ht="12.75">
      <c r="B22" s="3"/>
      <c r="C22" s="30"/>
      <c r="D22" s="24" t="s">
        <v>200</v>
      </c>
      <c r="E22" s="24"/>
      <c r="G22" s="24"/>
      <c r="H22" s="245">
        <f>SUMIF('form t'!$M$13:$M$141,D22,'form t'!$P$13:$P$141)</f>
        <v>0</v>
      </c>
      <c r="I22" s="244"/>
      <c r="J22" s="334">
        <f>H22*(VLOOKUP(D22,tab!$M$22:$Q$63,2,FALSE))</f>
        <v>0</v>
      </c>
      <c r="K22" s="244"/>
      <c r="L22" s="168">
        <f>J22*IF(lln!$G$46="ja",lln!$H$46,lln!$H$47)</f>
        <v>0</v>
      </c>
      <c r="M22" s="30"/>
      <c r="O22" s="30"/>
      <c r="P22" s="323">
        <f aca="true" t="shared" si="0" ref="P22:P55">+H22</f>
        <v>0</v>
      </c>
      <c r="Q22" s="244"/>
      <c r="R22" s="334">
        <f>P22*(VLOOKUP(D22,tab!$M$22:$Q$63,2,FALSE))</f>
        <v>0</v>
      </c>
      <c r="S22" s="244"/>
      <c r="T22" s="168">
        <f>R22*IF(lln!$G$46="ja",lln!$H$46,lln!$H$47)</f>
        <v>0</v>
      </c>
      <c r="U22" s="30"/>
      <c r="W22" s="30"/>
      <c r="X22" s="245">
        <f aca="true" t="shared" si="1" ref="X22:X55">+P22-H22</f>
        <v>0</v>
      </c>
      <c r="Y22" s="244"/>
      <c r="Z22" s="334">
        <f>X22*(VLOOKUP(D22,tab!$M$22:$Q$63,2,FALSE))</f>
        <v>0</v>
      </c>
      <c r="AA22" s="244"/>
      <c r="AB22" s="168">
        <f>Z22*IF(lln!$G$46="ja",lln!$H$46,lln!$H$47)</f>
        <v>0</v>
      </c>
      <c r="AC22" s="30"/>
      <c r="AG22" s="321"/>
      <c r="AI22" s="321"/>
      <c r="AO22" s="321"/>
      <c r="AQ22" s="321"/>
      <c r="AT22" s="6"/>
    </row>
    <row r="23" spans="2:46" s="5" customFormat="1" ht="12.75">
      <c r="B23" s="3"/>
      <c r="C23" s="30"/>
      <c r="D23" s="24" t="s">
        <v>201</v>
      </c>
      <c r="E23" s="24"/>
      <c r="G23" s="24"/>
      <c r="H23" s="245">
        <f>SUMIF('form t'!$M$13:$M$141,D23,'form t'!$P$13:$P$141)</f>
        <v>0</v>
      </c>
      <c r="I23" s="244"/>
      <c r="J23" s="334">
        <f>H23*(VLOOKUP(D23,tab!$M$22:$Q$63,2,FALSE))</f>
        <v>0</v>
      </c>
      <c r="K23" s="244"/>
      <c r="L23" s="168">
        <f>J23*IF(lln!$G$46="ja",lln!$H$46,lln!$H$47)</f>
        <v>0</v>
      </c>
      <c r="M23" s="30"/>
      <c r="O23" s="30"/>
      <c r="P23" s="323">
        <f t="shared" si="0"/>
        <v>0</v>
      </c>
      <c r="Q23" s="244"/>
      <c r="R23" s="334">
        <f>P23*(VLOOKUP(D23,tab!$M$22:$Q$63,2,FALSE))</f>
        <v>0</v>
      </c>
      <c r="S23" s="244"/>
      <c r="T23" s="168">
        <f>R23*IF(lln!$G$46="ja",lln!$H$46,lln!$H$47)</f>
        <v>0</v>
      </c>
      <c r="U23" s="30"/>
      <c r="W23" s="30"/>
      <c r="X23" s="245">
        <f t="shared" si="1"/>
        <v>0</v>
      </c>
      <c r="Y23" s="244"/>
      <c r="Z23" s="334">
        <f>X23*(VLOOKUP(D23,tab!$M$22:$Q$63,2,FALSE))</f>
        <v>0</v>
      </c>
      <c r="AA23" s="244"/>
      <c r="AB23" s="168">
        <f>Z23*IF(lln!$G$46="ja",lln!$H$46,lln!$H$47)</f>
        <v>0</v>
      </c>
      <c r="AC23" s="30"/>
      <c r="AG23" s="321"/>
      <c r="AI23" s="321"/>
      <c r="AO23" s="321"/>
      <c r="AQ23" s="321"/>
      <c r="AT23" s="6"/>
    </row>
    <row r="24" spans="2:46" s="5" customFormat="1" ht="12.75">
      <c r="B24" s="3"/>
      <c r="C24" s="30"/>
      <c r="D24" s="24" t="s">
        <v>202</v>
      </c>
      <c r="E24" s="24"/>
      <c r="G24" s="24"/>
      <c r="H24" s="245">
        <f>SUMIF('form t'!$M$13:$M$141,D24,'form t'!$P$13:$P$141)</f>
        <v>0</v>
      </c>
      <c r="I24" s="244"/>
      <c r="J24" s="334">
        <f>H24*(VLOOKUP(D24,tab!$M$22:$Q$63,2,FALSE))</f>
        <v>0</v>
      </c>
      <c r="K24" s="244"/>
      <c r="L24" s="168">
        <f>J24*IF(lln!$G$46="ja",lln!$H$46,lln!$H$47)</f>
        <v>0</v>
      </c>
      <c r="M24" s="30"/>
      <c r="O24" s="30"/>
      <c r="P24" s="323">
        <f t="shared" si="0"/>
        <v>0</v>
      </c>
      <c r="Q24" s="244"/>
      <c r="R24" s="334">
        <f>P24*(VLOOKUP(D24,tab!$M$22:$Q$63,2,FALSE))</f>
        <v>0</v>
      </c>
      <c r="S24" s="244"/>
      <c r="T24" s="168">
        <f>R24*IF(lln!$G$46="ja",lln!$H$46,lln!$H$47)</f>
        <v>0</v>
      </c>
      <c r="U24" s="30"/>
      <c r="W24" s="30"/>
      <c r="X24" s="245">
        <f t="shared" si="1"/>
        <v>0</v>
      </c>
      <c r="Y24" s="244"/>
      <c r="Z24" s="334">
        <f>X24*(VLOOKUP(D24,tab!$M$22:$Q$63,2,FALSE))</f>
        <v>0</v>
      </c>
      <c r="AA24" s="244"/>
      <c r="AB24" s="168">
        <f>Z24*IF(lln!$G$46="ja",lln!$H$46,lln!$H$47)</f>
        <v>0</v>
      </c>
      <c r="AC24" s="30"/>
      <c r="AG24" s="321"/>
      <c r="AI24" s="321"/>
      <c r="AO24" s="321"/>
      <c r="AQ24" s="321"/>
      <c r="AT24" s="6"/>
    </row>
    <row r="25" spans="2:46" s="5" customFormat="1" ht="12.75">
      <c r="B25" s="3"/>
      <c r="C25" s="30"/>
      <c r="D25" s="24" t="s">
        <v>203</v>
      </c>
      <c r="E25" s="24"/>
      <c r="G25" s="24"/>
      <c r="H25" s="245">
        <f>SUMIF('form t'!$M$13:$M$141,D25,'form t'!$P$13:$P$141)</f>
        <v>0</v>
      </c>
      <c r="I25" s="244"/>
      <c r="J25" s="334">
        <f>H25*(VLOOKUP(D25,tab!$M$22:$Q$63,2,FALSE))</f>
        <v>0</v>
      </c>
      <c r="K25" s="244"/>
      <c r="L25" s="168">
        <f>J25*IF(lln!$G$46="ja",lln!$H$46,lln!$H$47)</f>
        <v>0</v>
      </c>
      <c r="M25" s="30"/>
      <c r="O25" s="30"/>
      <c r="P25" s="323">
        <f t="shared" si="0"/>
        <v>0</v>
      </c>
      <c r="Q25" s="244"/>
      <c r="R25" s="334">
        <f>P25*(VLOOKUP(D25,tab!$M$22:$Q$63,2,FALSE))</f>
        <v>0</v>
      </c>
      <c r="S25" s="244"/>
      <c r="T25" s="168">
        <f>R25*IF(lln!$G$46="ja",lln!$H$46,lln!$H$47)</f>
        <v>0</v>
      </c>
      <c r="U25" s="30"/>
      <c r="W25" s="30"/>
      <c r="X25" s="245">
        <f t="shared" si="1"/>
        <v>0</v>
      </c>
      <c r="Y25" s="244"/>
      <c r="Z25" s="334">
        <f>X25*(VLOOKUP(D25,tab!$M$22:$Q$63,2,FALSE))</f>
        <v>0</v>
      </c>
      <c r="AA25" s="244"/>
      <c r="AB25" s="168">
        <f>Z25*IF(lln!$G$46="ja",lln!$H$46,lln!$H$47)</f>
        <v>0</v>
      </c>
      <c r="AC25" s="30"/>
      <c r="AG25" s="321"/>
      <c r="AI25" s="321"/>
      <c r="AO25" s="321"/>
      <c r="AQ25" s="321"/>
      <c r="AT25" s="6"/>
    </row>
    <row r="26" spans="2:46" s="5" customFormat="1" ht="12.75">
      <c r="B26" s="3"/>
      <c r="C26" s="30"/>
      <c r="D26" s="24" t="s">
        <v>204</v>
      </c>
      <c r="E26" s="24"/>
      <c r="G26" s="24"/>
      <c r="H26" s="245">
        <f>SUMIF('form t'!$M$13:$M$141,D26,'form t'!$P$13:$P$141)</f>
        <v>0</v>
      </c>
      <c r="I26" s="244"/>
      <c r="J26" s="334">
        <f>H26*(VLOOKUP(D26,tab!$M$22:$Q$63,2,FALSE))</f>
        <v>0</v>
      </c>
      <c r="K26" s="244"/>
      <c r="L26" s="168">
        <f>J26*IF(lln!$G$46="ja",lln!$H$46,lln!$H$47)</f>
        <v>0</v>
      </c>
      <c r="M26" s="30"/>
      <c r="O26" s="30"/>
      <c r="P26" s="323">
        <f t="shared" si="0"/>
        <v>0</v>
      </c>
      <c r="Q26" s="244"/>
      <c r="R26" s="334">
        <f>P26*(VLOOKUP(D26,tab!$M$22:$Q$63,2,FALSE))</f>
        <v>0</v>
      </c>
      <c r="S26" s="244"/>
      <c r="T26" s="168">
        <f>R26*IF(lln!$G$46="ja",lln!$H$46,lln!$H$47)</f>
        <v>0</v>
      </c>
      <c r="U26" s="30"/>
      <c r="W26" s="30"/>
      <c r="X26" s="245">
        <f t="shared" si="1"/>
        <v>0</v>
      </c>
      <c r="Y26" s="244"/>
      <c r="Z26" s="334">
        <f>X26*(VLOOKUP(D26,tab!$M$22:$Q$63,2,FALSE))</f>
        <v>0</v>
      </c>
      <c r="AA26" s="244"/>
      <c r="AB26" s="168">
        <f>Z26*IF(lln!$G$46="ja",lln!$H$46,lln!$H$47)</f>
        <v>0</v>
      </c>
      <c r="AC26" s="30"/>
      <c r="AG26" s="321"/>
      <c r="AI26" s="321"/>
      <c r="AO26" s="321"/>
      <c r="AQ26" s="321"/>
      <c r="AT26" s="6"/>
    </row>
    <row r="27" spans="2:46" s="5" customFormat="1" ht="12.75">
      <c r="B27" s="3"/>
      <c r="C27" s="30"/>
      <c r="D27" s="24" t="s">
        <v>205</v>
      </c>
      <c r="E27" s="24"/>
      <c r="G27" s="24"/>
      <c r="H27" s="245">
        <f>SUMIF('form t'!$M$13:$M$141,D27,'form t'!$P$13:$P$141)</f>
        <v>0</v>
      </c>
      <c r="I27" s="244"/>
      <c r="J27" s="334">
        <f>H27*(VLOOKUP(D27,tab!$M$22:$Q$63,2,FALSE))</f>
        <v>0</v>
      </c>
      <c r="K27" s="244"/>
      <c r="L27" s="168">
        <f>J27*IF(lln!$G$46="ja",lln!$H$46,lln!$H$47)</f>
        <v>0</v>
      </c>
      <c r="M27" s="30"/>
      <c r="O27" s="30"/>
      <c r="P27" s="323">
        <f t="shared" si="0"/>
        <v>0</v>
      </c>
      <c r="Q27" s="244"/>
      <c r="R27" s="334">
        <f>P27*(VLOOKUP(D27,tab!$M$22:$Q$63,2,FALSE))</f>
        <v>0</v>
      </c>
      <c r="S27" s="244"/>
      <c r="T27" s="168">
        <f>R27*IF(lln!$G$46="ja",lln!$H$46,lln!$H$47)</f>
        <v>0</v>
      </c>
      <c r="U27" s="30"/>
      <c r="W27" s="30"/>
      <c r="X27" s="245">
        <f t="shared" si="1"/>
        <v>0</v>
      </c>
      <c r="Y27" s="244"/>
      <c r="Z27" s="334">
        <f>X27*(VLOOKUP(D27,tab!$M$22:$Q$63,2,FALSE))</f>
        <v>0</v>
      </c>
      <c r="AA27" s="244"/>
      <c r="AB27" s="168">
        <f>Z27*IF(lln!$G$46="ja",lln!$H$46,lln!$H$47)</f>
        <v>0</v>
      </c>
      <c r="AC27" s="30"/>
      <c r="AG27" s="321"/>
      <c r="AI27" s="321"/>
      <c r="AO27" s="321"/>
      <c r="AQ27" s="321"/>
      <c r="AT27" s="6"/>
    </row>
    <row r="28" spans="2:46" s="5" customFormat="1" ht="12.75">
      <c r="B28" s="3"/>
      <c r="C28" s="30"/>
      <c r="D28" s="24" t="s">
        <v>206</v>
      </c>
      <c r="E28" s="24"/>
      <c r="G28" s="24"/>
      <c r="H28" s="245">
        <f>SUMIF('form t'!$M$13:$M$141,D28,'form t'!$P$13:$P$141)</f>
        <v>0</v>
      </c>
      <c r="I28" s="244"/>
      <c r="J28" s="334">
        <f>H28*(VLOOKUP(D28,tab!$M$22:$Q$63,2,FALSE))</f>
        <v>0</v>
      </c>
      <c r="K28" s="244"/>
      <c r="L28" s="168">
        <f>J28*IF(lln!$G$46="ja",lln!$H$46,lln!$H$47)</f>
        <v>0</v>
      </c>
      <c r="M28" s="30"/>
      <c r="O28" s="30"/>
      <c r="P28" s="323">
        <f t="shared" si="0"/>
        <v>0</v>
      </c>
      <c r="Q28" s="244"/>
      <c r="R28" s="334">
        <f>P28*(VLOOKUP(D28,tab!$M$22:$Q$63,2,FALSE))</f>
        <v>0</v>
      </c>
      <c r="S28" s="244"/>
      <c r="T28" s="168">
        <f>R28*IF(lln!$G$46="ja",lln!$H$46,lln!$H$47)</f>
        <v>0</v>
      </c>
      <c r="U28" s="30"/>
      <c r="W28" s="30"/>
      <c r="X28" s="245">
        <f t="shared" si="1"/>
        <v>0</v>
      </c>
      <c r="Y28" s="244"/>
      <c r="Z28" s="334">
        <f>X28*(VLOOKUP(D28,tab!$M$22:$Q$63,2,FALSE))</f>
        <v>0</v>
      </c>
      <c r="AA28" s="244"/>
      <c r="AB28" s="168">
        <f>Z28*IF(lln!$G$46="ja",lln!$H$46,lln!$H$47)</f>
        <v>0</v>
      </c>
      <c r="AC28" s="30"/>
      <c r="AG28" s="321"/>
      <c r="AI28" s="321"/>
      <c r="AO28" s="321"/>
      <c r="AQ28" s="321"/>
      <c r="AT28" s="6"/>
    </row>
    <row r="29" spans="2:46" s="5" customFormat="1" ht="12.75">
      <c r="B29" s="3"/>
      <c r="C29" s="30"/>
      <c r="D29" s="24" t="s">
        <v>207</v>
      </c>
      <c r="E29" s="24"/>
      <c r="G29" s="24"/>
      <c r="H29" s="245">
        <f>SUMIF('form t'!$M$13:$M$141,D29,'form t'!$P$13:$P$141)</f>
        <v>0</v>
      </c>
      <c r="I29" s="244"/>
      <c r="J29" s="334">
        <f>H29*(VLOOKUP(D29,tab!$M$22:$Q$63,2,FALSE))</f>
        <v>0</v>
      </c>
      <c r="K29" s="244"/>
      <c r="L29" s="168">
        <f>J29*IF(lln!$G$46="ja",lln!$H$46,lln!$H$47)</f>
        <v>0</v>
      </c>
      <c r="M29" s="30"/>
      <c r="O29" s="30"/>
      <c r="P29" s="323">
        <f t="shared" si="0"/>
        <v>0</v>
      </c>
      <c r="Q29" s="244"/>
      <c r="R29" s="334">
        <f>P29*(VLOOKUP(D29,tab!$M$22:$Q$63,2,FALSE))</f>
        <v>0</v>
      </c>
      <c r="S29" s="244"/>
      <c r="T29" s="168">
        <f>R29*IF(lln!$G$46="ja",lln!$H$46,lln!$H$47)</f>
        <v>0</v>
      </c>
      <c r="U29" s="30"/>
      <c r="W29" s="30"/>
      <c r="X29" s="245">
        <f t="shared" si="1"/>
        <v>0</v>
      </c>
      <c r="Y29" s="244"/>
      <c r="Z29" s="334">
        <f>X29*(VLOOKUP(D29,tab!$M$22:$Q$63,2,FALSE))</f>
        <v>0</v>
      </c>
      <c r="AA29" s="244"/>
      <c r="AB29" s="168">
        <f>Z29*IF(lln!$G$46="ja",lln!$H$46,lln!$H$47)</f>
        <v>0</v>
      </c>
      <c r="AC29" s="30"/>
      <c r="AG29" s="321"/>
      <c r="AI29" s="321"/>
      <c r="AO29" s="321"/>
      <c r="AQ29" s="321"/>
      <c r="AT29" s="6"/>
    </row>
    <row r="30" spans="2:46" s="5" customFormat="1" ht="12.75">
      <c r="B30" s="3"/>
      <c r="C30" s="30"/>
      <c r="D30" s="24" t="s">
        <v>208</v>
      </c>
      <c r="E30" s="24"/>
      <c r="G30" s="24"/>
      <c r="H30" s="245">
        <f>SUMIF('form t'!$M$13:$M$141,D30,'form t'!$P$13:$P$141)</f>
        <v>0</v>
      </c>
      <c r="I30" s="244"/>
      <c r="J30" s="334">
        <f>H30*(VLOOKUP(D30,tab!$M$22:$Q$63,2,FALSE))</f>
        <v>0</v>
      </c>
      <c r="K30" s="244"/>
      <c r="L30" s="168">
        <f>J30*IF(lln!$G$46="ja",lln!$H$46,lln!$H$47)</f>
        <v>0</v>
      </c>
      <c r="M30" s="30"/>
      <c r="O30" s="30"/>
      <c r="P30" s="323">
        <f t="shared" si="0"/>
        <v>0</v>
      </c>
      <c r="Q30" s="244"/>
      <c r="R30" s="334">
        <f>P30*(VLOOKUP(D30,tab!$M$22:$Q$63,2,FALSE))</f>
        <v>0</v>
      </c>
      <c r="S30" s="244"/>
      <c r="T30" s="168">
        <f>R30*IF(lln!$G$46="ja",lln!$H$46,lln!$H$47)</f>
        <v>0</v>
      </c>
      <c r="U30" s="30"/>
      <c r="W30" s="30"/>
      <c r="X30" s="245">
        <f t="shared" si="1"/>
        <v>0</v>
      </c>
      <c r="Y30" s="244"/>
      <c r="Z30" s="334">
        <f>X30*(VLOOKUP(D30,tab!$M$22:$Q$63,2,FALSE))</f>
        <v>0</v>
      </c>
      <c r="AA30" s="244"/>
      <c r="AB30" s="168">
        <f>Z30*IF(lln!$G$46="ja",lln!$H$46,lln!$H$47)</f>
        <v>0</v>
      </c>
      <c r="AC30" s="30"/>
      <c r="AG30" s="321"/>
      <c r="AI30" s="321"/>
      <c r="AO30" s="321"/>
      <c r="AQ30" s="321"/>
      <c r="AT30" s="6"/>
    </row>
    <row r="31" spans="2:46" s="5" customFormat="1" ht="12.75">
      <c r="B31" s="3"/>
      <c r="C31" s="30"/>
      <c r="D31" s="24" t="s">
        <v>209</v>
      </c>
      <c r="E31" s="24"/>
      <c r="G31" s="24"/>
      <c r="H31" s="245">
        <f>SUMIF('form t'!$M$13:$M$141,D31,'form t'!$P$13:$P$141)</f>
        <v>0</v>
      </c>
      <c r="I31" s="244"/>
      <c r="J31" s="334">
        <f>H31*(VLOOKUP(D31,tab!$M$22:$Q$63,2,FALSE))</f>
        <v>0</v>
      </c>
      <c r="K31" s="244"/>
      <c r="L31" s="168">
        <f>J31*IF(lln!$G$46="ja",lln!$H$46,lln!$H$47)</f>
        <v>0</v>
      </c>
      <c r="M31" s="30"/>
      <c r="O31" s="30"/>
      <c r="P31" s="323">
        <f t="shared" si="0"/>
        <v>0</v>
      </c>
      <c r="Q31" s="244"/>
      <c r="R31" s="334">
        <f>P31*(VLOOKUP(D31,tab!$M$22:$Q$63,2,FALSE))</f>
        <v>0</v>
      </c>
      <c r="S31" s="244"/>
      <c r="T31" s="168">
        <f>R31*IF(lln!$G$46="ja",lln!$H$46,lln!$H$47)</f>
        <v>0</v>
      </c>
      <c r="U31" s="30"/>
      <c r="W31" s="30"/>
      <c r="X31" s="245">
        <f t="shared" si="1"/>
        <v>0</v>
      </c>
      <c r="Y31" s="244"/>
      <c r="Z31" s="334">
        <f>X31*(VLOOKUP(D31,tab!$M$22:$Q$63,2,FALSE))</f>
        <v>0</v>
      </c>
      <c r="AA31" s="244"/>
      <c r="AB31" s="168">
        <f>Z31*IF(lln!$G$46="ja",lln!$H$46,lln!$H$47)</f>
        <v>0</v>
      </c>
      <c r="AC31" s="30"/>
      <c r="AG31" s="321"/>
      <c r="AI31" s="321"/>
      <c r="AO31" s="321"/>
      <c r="AQ31" s="321"/>
      <c r="AT31" s="6"/>
    </row>
    <row r="32" spans="2:46" s="5" customFormat="1" ht="12.75">
      <c r="B32" s="3"/>
      <c r="C32" s="30"/>
      <c r="D32" s="24" t="s">
        <v>210</v>
      </c>
      <c r="E32" s="24"/>
      <c r="G32" s="24"/>
      <c r="H32" s="245">
        <f>SUMIF('form t'!$M$13:$M$141,D32,'form t'!$P$13:$P$141)</f>
        <v>0</v>
      </c>
      <c r="I32" s="244"/>
      <c r="J32" s="334">
        <f>H32*(VLOOKUP(D32,tab!$M$22:$Q$63,2,FALSE))</f>
        <v>0</v>
      </c>
      <c r="K32" s="244"/>
      <c r="L32" s="168">
        <f>J32*IF(lln!$G$46="ja",lln!$H$46,lln!$H$47)</f>
        <v>0</v>
      </c>
      <c r="M32" s="30"/>
      <c r="O32" s="30"/>
      <c r="P32" s="323">
        <f t="shared" si="0"/>
        <v>0</v>
      </c>
      <c r="Q32" s="244"/>
      <c r="R32" s="334">
        <f>P32*(VLOOKUP(D32,tab!$M$22:$Q$63,2,FALSE))</f>
        <v>0</v>
      </c>
      <c r="S32" s="244"/>
      <c r="T32" s="168">
        <f>R32*IF(lln!$G$46="ja",lln!$H$46,lln!$H$47)</f>
        <v>0</v>
      </c>
      <c r="U32" s="30"/>
      <c r="W32" s="30"/>
      <c r="X32" s="245">
        <f t="shared" si="1"/>
        <v>0</v>
      </c>
      <c r="Y32" s="244"/>
      <c r="Z32" s="334">
        <f>X32*(VLOOKUP(D32,tab!$M$22:$Q$63,2,FALSE))</f>
        <v>0</v>
      </c>
      <c r="AA32" s="244"/>
      <c r="AB32" s="168">
        <f>Z32*IF(lln!$G$46="ja",lln!$H$46,lln!$H$47)</f>
        <v>0</v>
      </c>
      <c r="AC32" s="30"/>
      <c r="AG32" s="321"/>
      <c r="AI32" s="321"/>
      <c r="AO32" s="321"/>
      <c r="AQ32" s="321"/>
      <c r="AT32" s="6"/>
    </row>
    <row r="33" spans="2:46" s="5" customFormat="1" ht="12.75">
      <c r="B33" s="3"/>
      <c r="C33" s="30"/>
      <c r="D33" s="24" t="s">
        <v>211</v>
      </c>
      <c r="E33" s="24"/>
      <c r="G33" s="24"/>
      <c r="H33" s="245">
        <f>SUMIF('form t'!$M$13:$M$141,D33,'form t'!$P$13:$P$141)</f>
        <v>0</v>
      </c>
      <c r="I33" s="244"/>
      <c r="J33" s="334">
        <f>H33*(VLOOKUP(D33,tab!$M$22:$Q$63,2,FALSE))</f>
        <v>0</v>
      </c>
      <c r="K33" s="244"/>
      <c r="L33" s="168">
        <f>J33*IF(lln!$G$46="ja",lln!$H$46,lln!$H$47)</f>
        <v>0</v>
      </c>
      <c r="M33" s="30"/>
      <c r="O33" s="30"/>
      <c r="P33" s="323">
        <f t="shared" si="0"/>
        <v>0</v>
      </c>
      <c r="Q33" s="244"/>
      <c r="R33" s="334">
        <f>P33*(VLOOKUP(D33,tab!$M$22:$Q$63,2,FALSE))</f>
        <v>0</v>
      </c>
      <c r="S33" s="244"/>
      <c r="T33" s="168">
        <f>R33*IF(lln!$G$46="ja",lln!$H$46,lln!$H$47)</f>
        <v>0</v>
      </c>
      <c r="U33" s="30"/>
      <c r="W33" s="30"/>
      <c r="X33" s="245">
        <f t="shared" si="1"/>
        <v>0</v>
      </c>
      <c r="Y33" s="244"/>
      <c r="Z33" s="334">
        <f>X33*(VLOOKUP(D33,tab!$M$22:$Q$63,2,FALSE))</f>
        <v>0</v>
      </c>
      <c r="AA33" s="244"/>
      <c r="AB33" s="168">
        <f>Z33*IF(lln!$G$46="ja",lln!$H$46,lln!$H$47)</f>
        <v>0</v>
      </c>
      <c r="AC33" s="30"/>
      <c r="AG33" s="321"/>
      <c r="AI33" s="321"/>
      <c r="AO33" s="321"/>
      <c r="AQ33" s="321"/>
      <c r="AT33" s="6"/>
    </row>
    <row r="34" spans="2:46" s="5" customFormat="1" ht="12.75">
      <c r="B34" s="3"/>
      <c r="C34" s="30"/>
      <c r="D34" s="24" t="s">
        <v>212</v>
      </c>
      <c r="E34" s="24"/>
      <c r="G34" s="24"/>
      <c r="H34" s="245">
        <f>SUMIF('form t'!$M$13:$M$141,D34,'form t'!$P$13:$P$141)</f>
        <v>0</v>
      </c>
      <c r="I34" s="244"/>
      <c r="J34" s="334">
        <f>H34*(VLOOKUP(D34,tab!$M$22:$Q$63,2,FALSE))</f>
        <v>0</v>
      </c>
      <c r="K34" s="244"/>
      <c r="L34" s="168">
        <f>J34*IF(lln!$G$46="ja",lln!$H$46,lln!$H$47)</f>
        <v>0</v>
      </c>
      <c r="M34" s="30"/>
      <c r="O34" s="30"/>
      <c r="P34" s="323">
        <f>+H34</f>
        <v>0</v>
      </c>
      <c r="Q34" s="244"/>
      <c r="R34" s="334">
        <f>P34*(VLOOKUP(D34,tab!$M$22:$Q$63,2,FALSE))</f>
        <v>0</v>
      </c>
      <c r="S34" s="244"/>
      <c r="T34" s="168">
        <f>R34*IF(lln!$G$46="ja",lln!$H$46,lln!$H$47)</f>
        <v>0</v>
      </c>
      <c r="U34" s="30"/>
      <c r="W34" s="30"/>
      <c r="X34" s="245">
        <f t="shared" si="1"/>
        <v>0</v>
      </c>
      <c r="Y34" s="244"/>
      <c r="Z34" s="334">
        <f>X34*(VLOOKUP(D34,tab!$M$22:$Q$63,2,FALSE))</f>
        <v>0</v>
      </c>
      <c r="AA34" s="244"/>
      <c r="AB34" s="168">
        <f>Z34*IF(lln!$G$46="ja",lln!$H$46,lln!$H$47)</f>
        <v>0</v>
      </c>
      <c r="AC34" s="30"/>
      <c r="AG34" s="321"/>
      <c r="AI34" s="321"/>
      <c r="AO34" s="321"/>
      <c r="AQ34" s="321"/>
      <c r="AT34" s="6"/>
    </row>
    <row r="35" spans="2:46" s="5" customFormat="1" ht="12.75">
      <c r="B35" s="3"/>
      <c r="C35" s="30"/>
      <c r="D35" s="24" t="s">
        <v>213</v>
      </c>
      <c r="E35" s="24"/>
      <c r="G35" s="24"/>
      <c r="H35" s="245">
        <f>SUMIF('form t'!$M$13:$M$141,D35,'form t'!$P$13:$P$141)</f>
        <v>0</v>
      </c>
      <c r="I35" s="244"/>
      <c r="J35" s="334">
        <f>H35*(VLOOKUP(D35,tab!$M$22:$Q$63,2,FALSE))</f>
        <v>0</v>
      </c>
      <c r="K35" s="244"/>
      <c r="L35" s="168">
        <f>J35*IF(lln!$G$46="ja",lln!$H$46,lln!$H$47)</f>
        <v>0</v>
      </c>
      <c r="M35" s="30"/>
      <c r="O35" s="30"/>
      <c r="P35" s="323">
        <f t="shared" si="0"/>
        <v>0</v>
      </c>
      <c r="Q35" s="244"/>
      <c r="R35" s="334">
        <f>P35*(VLOOKUP(D35,tab!$M$22:$Q$63,2,FALSE))</f>
        <v>0</v>
      </c>
      <c r="S35" s="244"/>
      <c r="T35" s="168">
        <f>R35*IF(lln!$G$46="ja",lln!$H$46,lln!$H$47)</f>
        <v>0</v>
      </c>
      <c r="U35" s="30"/>
      <c r="W35" s="30"/>
      <c r="X35" s="245">
        <f t="shared" si="1"/>
        <v>0</v>
      </c>
      <c r="Y35" s="244"/>
      <c r="Z35" s="334">
        <f>X35*(VLOOKUP(D35,tab!$M$22:$Q$63,2,FALSE))</f>
        <v>0</v>
      </c>
      <c r="AA35" s="244"/>
      <c r="AB35" s="168">
        <f>Z35*IF(lln!$G$46="ja",lln!$H$46,lln!$H$47)</f>
        <v>0</v>
      </c>
      <c r="AC35" s="30"/>
      <c r="AG35" s="321"/>
      <c r="AI35" s="321"/>
      <c r="AO35" s="321"/>
      <c r="AQ35" s="321"/>
      <c r="AT35" s="6"/>
    </row>
    <row r="36" spans="2:46" s="5" customFormat="1" ht="12.75">
      <c r="B36" s="3"/>
      <c r="C36" s="30"/>
      <c r="D36" s="24" t="s">
        <v>214</v>
      </c>
      <c r="E36" s="24"/>
      <c r="G36" s="24"/>
      <c r="H36" s="245">
        <f>SUMIF('form t'!$M$13:$M$141,D36,'form t'!$P$13:$P$141)</f>
        <v>0</v>
      </c>
      <c r="I36" s="244"/>
      <c r="J36" s="334">
        <f>H36*(VLOOKUP(D36,tab!$M$22:$Q$63,2,FALSE))</f>
        <v>0</v>
      </c>
      <c r="K36" s="244"/>
      <c r="L36" s="168">
        <f>J36*IF(lln!$G$46="ja",lln!$H$46,lln!$H$47)</f>
        <v>0</v>
      </c>
      <c r="M36" s="30"/>
      <c r="O36" s="30"/>
      <c r="P36" s="323">
        <f t="shared" si="0"/>
        <v>0</v>
      </c>
      <c r="Q36" s="244"/>
      <c r="R36" s="334">
        <f>P36*(VLOOKUP(D36,tab!$M$22:$Q$63,2,FALSE))</f>
        <v>0</v>
      </c>
      <c r="S36" s="244"/>
      <c r="T36" s="168">
        <f>R36*IF(lln!$G$46="ja",lln!$H$46,lln!$H$47)</f>
        <v>0</v>
      </c>
      <c r="U36" s="30"/>
      <c r="W36" s="30"/>
      <c r="X36" s="245">
        <f t="shared" si="1"/>
        <v>0</v>
      </c>
      <c r="Y36" s="244"/>
      <c r="Z36" s="334">
        <f>X36*(VLOOKUP(D36,tab!$M$22:$Q$63,2,FALSE))</f>
        <v>0</v>
      </c>
      <c r="AA36" s="244"/>
      <c r="AB36" s="168">
        <f>Z36*IF(lln!$G$46="ja",lln!$H$46,lln!$H$47)</f>
        <v>0</v>
      </c>
      <c r="AC36" s="30"/>
      <c r="AG36" s="321"/>
      <c r="AI36" s="321"/>
      <c r="AO36" s="321"/>
      <c r="AQ36" s="321"/>
      <c r="AT36" s="6"/>
    </row>
    <row r="37" spans="2:46" s="5" customFormat="1" ht="12.75">
      <c r="B37" s="3"/>
      <c r="C37" s="30"/>
      <c r="D37" s="24" t="s">
        <v>215</v>
      </c>
      <c r="E37" s="24"/>
      <c r="G37" s="24"/>
      <c r="H37" s="245">
        <f>SUMIF('form t'!$M$13:$M$141,D37,'form t'!$P$13:$P$141)</f>
        <v>0</v>
      </c>
      <c r="I37" s="244"/>
      <c r="J37" s="334">
        <f>H37*(VLOOKUP(D37,tab!$M$22:$Q$63,2,FALSE))</f>
        <v>0</v>
      </c>
      <c r="K37" s="244"/>
      <c r="L37" s="168">
        <f>J37*IF(lln!$G$46="ja",lln!$H$46,lln!$H$47)</f>
        <v>0</v>
      </c>
      <c r="M37" s="30"/>
      <c r="O37" s="30"/>
      <c r="P37" s="323">
        <f t="shared" si="0"/>
        <v>0</v>
      </c>
      <c r="Q37" s="244"/>
      <c r="R37" s="334">
        <f>P37*(VLOOKUP(D37,tab!$M$22:$Q$63,2,FALSE))</f>
        <v>0</v>
      </c>
      <c r="S37" s="244"/>
      <c r="T37" s="168">
        <f>R37*IF(lln!$G$46="ja",lln!$H$46,lln!$H$47)</f>
        <v>0</v>
      </c>
      <c r="U37" s="30"/>
      <c r="W37" s="30"/>
      <c r="X37" s="245">
        <f t="shared" si="1"/>
        <v>0</v>
      </c>
      <c r="Y37" s="244"/>
      <c r="Z37" s="334">
        <f>X37*(VLOOKUP(D37,tab!$M$22:$Q$63,2,FALSE))</f>
        <v>0</v>
      </c>
      <c r="AA37" s="244"/>
      <c r="AB37" s="168">
        <f>Z37*IF(lln!$G$46="ja",lln!$H$46,lln!$H$47)</f>
        <v>0</v>
      </c>
      <c r="AC37" s="30"/>
      <c r="AG37" s="321"/>
      <c r="AI37" s="321"/>
      <c r="AO37" s="321"/>
      <c r="AQ37" s="321"/>
      <c r="AT37" s="6"/>
    </row>
    <row r="38" spans="2:46" s="5" customFormat="1" ht="12.75">
      <c r="B38" s="3"/>
      <c r="C38" s="30"/>
      <c r="D38" s="24" t="s">
        <v>216</v>
      </c>
      <c r="E38" s="24"/>
      <c r="G38" s="24"/>
      <c r="H38" s="245">
        <f>SUMIF('form t'!$M$13:$M$141,D38,'form t'!$P$13:$P$141)</f>
        <v>0</v>
      </c>
      <c r="I38" s="244"/>
      <c r="J38" s="334">
        <f>H38*(VLOOKUP(D38,tab!$M$22:$Q$63,2,FALSE))</f>
        <v>0</v>
      </c>
      <c r="K38" s="244"/>
      <c r="L38" s="168">
        <f>J38*IF(lln!$G$46="ja",lln!$H$46,lln!$H$47)</f>
        <v>0</v>
      </c>
      <c r="M38" s="30"/>
      <c r="O38" s="30"/>
      <c r="P38" s="323">
        <f t="shared" si="0"/>
        <v>0</v>
      </c>
      <c r="Q38" s="244"/>
      <c r="R38" s="334">
        <f>P38*(VLOOKUP(D38,tab!$M$22:$Q$63,2,FALSE))</f>
        <v>0</v>
      </c>
      <c r="S38" s="244"/>
      <c r="T38" s="168">
        <f>R38*IF(lln!$G$46="ja",lln!$H$46,lln!$H$47)</f>
        <v>0</v>
      </c>
      <c r="U38" s="30"/>
      <c r="W38" s="30"/>
      <c r="X38" s="245">
        <f t="shared" si="1"/>
        <v>0</v>
      </c>
      <c r="Y38" s="244"/>
      <c r="Z38" s="334">
        <f>X38*(VLOOKUP(D38,tab!$M$22:$Q$63,2,FALSE))</f>
        <v>0</v>
      </c>
      <c r="AA38" s="244"/>
      <c r="AB38" s="168">
        <f>Z38*IF(lln!$G$46="ja",lln!$H$46,lln!$H$47)</f>
        <v>0</v>
      </c>
      <c r="AC38" s="30"/>
      <c r="AG38" s="321"/>
      <c r="AI38" s="321"/>
      <c r="AO38" s="321"/>
      <c r="AQ38" s="321"/>
      <c r="AT38" s="6"/>
    </row>
    <row r="39" spans="2:46" s="5" customFormat="1" ht="12.75">
      <c r="B39" s="3"/>
      <c r="C39" s="30"/>
      <c r="D39" s="24">
        <v>1</v>
      </c>
      <c r="E39" s="24"/>
      <c r="G39" s="24"/>
      <c r="H39" s="245">
        <f>SUMIF('form t'!$M$13:$M$141,D39,'form t'!$P$13:$P$141)</f>
        <v>0</v>
      </c>
      <c r="I39" s="244"/>
      <c r="J39" s="334">
        <f>H39*(VLOOKUP(D39,tab!$M$22:$Q$63,2,FALSE))</f>
        <v>0</v>
      </c>
      <c r="K39" s="244"/>
      <c r="L39" s="168">
        <f>J39*IF(lln!$G$46="ja",lln!$H$46,lln!$H$47)</f>
        <v>0</v>
      </c>
      <c r="M39" s="30"/>
      <c r="O39" s="30"/>
      <c r="P39" s="323">
        <f t="shared" si="0"/>
        <v>0</v>
      </c>
      <c r="Q39" s="244"/>
      <c r="R39" s="334">
        <f>P39*(VLOOKUP(D39,tab!$M$22:$Q$63,2,FALSE))</f>
        <v>0</v>
      </c>
      <c r="S39" s="244"/>
      <c r="T39" s="168">
        <f>R39*IF(lln!$G$46="ja",lln!$H$46,lln!$H$47)</f>
        <v>0</v>
      </c>
      <c r="U39" s="30"/>
      <c r="W39" s="30"/>
      <c r="X39" s="245">
        <f t="shared" si="1"/>
        <v>0</v>
      </c>
      <c r="Y39" s="244"/>
      <c r="Z39" s="334">
        <f>X39*(VLOOKUP(D39,tab!$M$22:$Q$63,2,FALSE))</f>
        <v>0</v>
      </c>
      <c r="AA39" s="244"/>
      <c r="AB39" s="168">
        <f>Z39*IF(lln!$G$46="ja",lln!$H$46,lln!$H$47)</f>
        <v>0</v>
      </c>
      <c r="AC39" s="30"/>
      <c r="AG39" s="321"/>
      <c r="AI39" s="321"/>
      <c r="AO39" s="321"/>
      <c r="AQ39" s="321"/>
      <c r="AT39" s="6"/>
    </row>
    <row r="40" spans="2:46" s="5" customFormat="1" ht="12.75">
      <c r="B40" s="3"/>
      <c r="C40" s="30"/>
      <c r="D40" s="24">
        <v>2</v>
      </c>
      <c r="E40" s="24"/>
      <c r="G40" s="24"/>
      <c r="H40" s="245">
        <f>SUMIF('form t'!$M$13:$M$141,D40,'form t'!$P$13:$P$141)</f>
        <v>0</v>
      </c>
      <c r="I40" s="244"/>
      <c r="J40" s="334">
        <f>H40*(VLOOKUP(D40,tab!$M$22:$Q$63,2,FALSE))</f>
        <v>0</v>
      </c>
      <c r="K40" s="244"/>
      <c r="L40" s="168">
        <f>J40*IF(lln!$G$46="ja",lln!$H$46,lln!$H$47)</f>
        <v>0</v>
      </c>
      <c r="M40" s="30"/>
      <c r="O40" s="30"/>
      <c r="P40" s="323">
        <f t="shared" si="0"/>
        <v>0</v>
      </c>
      <c r="Q40" s="244"/>
      <c r="R40" s="334">
        <f>P40*(VLOOKUP(D40,tab!$M$22:$Q$63,2,FALSE))</f>
        <v>0</v>
      </c>
      <c r="S40" s="244"/>
      <c r="T40" s="168">
        <f>R40*IF(lln!$G$46="ja",lln!$H$46,lln!$H$47)</f>
        <v>0</v>
      </c>
      <c r="U40" s="30"/>
      <c r="W40" s="30"/>
      <c r="X40" s="245">
        <f t="shared" si="1"/>
        <v>0</v>
      </c>
      <c r="Y40" s="244"/>
      <c r="Z40" s="334">
        <f>X40*(VLOOKUP(D40,tab!$M$22:$Q$63,2,FALSE))</f>
        <v>0</v>
      </c>
      <c r="AA40" s="244"/>
      <c r="AB40" s="168">
        <f>Z40*IF(lln!$G$46="ja",lln!$H$46,lln!$H$47)</f>
        <v>0</v>
      </c>
      <c r="AC40" s="30"/>
      <c r="AG40" s="321"/>
      <c r="AI40" s="321"/>
      <c r="AO40" s="321"/>
      <c r="AQ40" s="321"/>
      <c r="AT40" s="6"/>
    </row>
    <row r="41" spans="2:46" s="5" customFormat="1" ht="12.75">
      <c r="B41" s="3"/>
      <c r="C41" s="30"/>
      <c r="D41" s="24">
        <v>3</v>
      </c>
      <c r="E41" s="24"/>
      <c r="G41" s="24"/>
      <c r="H41" s="245">
        <f>SUMIF('form t'!$M$13:$M$141,D41,'form t'!$P$13:$P$141)</f>
        <v>0</v>
      </c>
      <c r="I41" s="244"/>
      <c r="J41" s="334">
        <f>H41*(VLOOKUP(D41,tab!$M$22:$Q$63,2,FALSE))</f>
        <v>0</v>
      </c>
      <c r="K41" s="244"/>
      <c r="L41" s="168">
        <f>J41*IF(lln!$G$46="ja",lln!$H$46,lln!$H$47)</f>
        <v>0</v>
      </c>
      <c r="M41" s="30"/>
      <c r="O41" s="30"/>
      <c r="P41" s="323">
        <f t="shared" si="0"/>
        <v>0</v>
      </c>
      <c r="Q41" s="244"/>
      <c r="R41" s="334">
        <f>P41*(VLOOKUP(D41,tab!$M$22:$Q$63,2,FALSE))</f>
        <v>0</v>
      </c>
      <c r="S41" s="244"/>
      <c r="T41" s="168">
        <f>R41*IF(lln!$G$46="ja",lln!$H$46,lln!$H$47)</f>
        <v>0</v>
      </c>
      <c r="U41" s="30"/>
      <c r="W41" s="30"/>
      <c r="X41" s="245">
        <f t="shared" si="1"/>
        <v>0</v>
      </c>
      <c r="Y41" s="244"/>
      <c r="Z41" s="334">
        <f>X41*(VLOOKUP(D41,tab!$M$22:$Q$63,2,FALSE))</f>
        <v>0</v>
      </c>
      <c r="AA41" s="244"/>
      <c r="AB41" s="168">
        <f>Z41*IF(lln!$G$46="ja",lln!$H$46,lln!$H$47)</f>
        <v>0</v>
      </c>
      <c r="AC41" s="30"/>
      <c r="AG41" s="321"/>
      <c r="AI41" s="321"/>
      <c r="AO41" s="321"/>
      <c r="AQ41" s="321"/>
      <c r="AT41" s="6"/>
    </row>
    <row r="42" spans="2:46" s="5" customFormat="1" ht="12.75">
      <c r="B42" s="3"/>
      <c r="C42" s="30"/>
      <c r="D42" s="24">
        <v>4</v>
      </c>
      <c r="E42" s="24"/>
      <c r="G42" s="24"/>
      <c r="H42" s="245">
        <f>SUMIF('form t'!$M$13:$M$141,D42,'form t'!$P$13:$P$141)</f>
        <v>0</v>
      </c>
      <c r="I42" s="244"/>
      <c r="J42" s="334">
        <f>H42*(VLOOKUP(D42,tab!$M$22:$Q$63,2,FALSE))</f>
        <v>0</v>
      </c>
      <c r="K42" s="244"/>
      <c r="L42" s="168">
        <f>J42*IF(lln!$G$46="ja",lln!$H$46,lln!$H$47)</f>
        <v>0</v>
      </c>
      <c r="M42" s="30"/>
      <c r="O42" s="30"/>
      <c r="P42" s="323">
        <f t="shared" si="0"/>
        <v>0</v>
      </c>
      <c r="Q42" s="244"/>
      <c r="R42" s="334">
        <f>P42*(VLOOKUP(D42,tab!$M$22:$Q$63,2,FALSE))</f>
        <v>0</v>
      </c>
      <c r="S42" s="244"/>
      <c r="T42" s="168">
        <f>R42*IF(lln!$G$46="ja",lln!$H$46,lln!$H$47)</f>
        <v>0</v>
      </c>
      <c r="U42" s="30"/>
      <c r="W42" s="30"/>
      <c r="X42" s="245">
        <f t="shared" si="1"/>
        <v>0</v>
      </c>
      <c r="Y42" s="244"/>
      <c r="Z42" s="334">
        <f>X42*(VLOOKUP(D42,tab!$M$22:$Q$63,2,FALSE))</f>
        <v>0</v>
      </c>
      <c r="AA42" s="244"/>
      <c r="AB42" s="168">
        <f>Z42*IF(lln!$G$46="ja",lln!$H$46,lln!$H$47)</f>
        <v>0</v>
      </c>
      <c r="AC42" s="30"/>
      <c r="AG42" s="321"/>
      <c r="AI42" s="321"/>
      <c r="AO42" s="321"/>
      <c r="AQ42" s="321"/>
      <c r="AT42" s="6"/>
    </row>
    <row r="43" spans="2:46" s="5" customFormat="1" ht="12.75">
      <c r="B43" s="3"/>
      <c r="C43" s="30"/>
      <c r="D43" s="24">
        <v>5</v>
      </c>
      <c r="E43" s="24"/>
      <c r="G43" s="24"/>
      <c r="H43" s="245">
        <f>SUMIF('form t'!$M$13:$M$141,D43,'form t'!$P$13:$P$141)</f>
        <v>0</v>
      </c>
      <c r="I43" s="244"/>
      <c r="J43" s="334">
        <f>H43*(VLOOKUP(D43,tab!$M$22:$Q$63,2,FALSE))</f>
        <v>0</v>
      </c>
      <c r="K43" s="244"/>
      <c r="L43" s="168">
        <f>J43*IF(lln!$G$46="ja",lln!$H$46,lln!$H$47)</f>
        <v>0</v>
      </c>
      <c r="M43" s="30"/>
      <c r="O43" s="30"/>
      <c r="P43" s="323">
        <f t="shared" si="0"/>
        <v>0</v>
      </c>
      <c r="Q43" s="244"/>
      <c r="R43" s="334">
        <f>P43*(VLOOKUP(D43,tab!$M$22:$Q$63,2,FALSE))</f>
        <v>0</v>
      </c>
      <c r="S43" s="244"/>
      <c r="T43" s="168">
        <f>R43*IF(lln!$G$46="ja",lln!$H$46,lln!$H$47)</f>
        <v>0</v>
      </c>
      <c r="U43" s="30"/>
      <c r="W43" s="30"/>
      <c r="X43" s="245">
        <f t="shared" si="1"/>
        <v>0</v>
      </c>
      <c r="Y43" s="244"/>
      <c r="Z43" s="334">
        <f>X43*(VLOOKUP(D43,tab!$M$22:$Q$63,2,FALSE))</f>
        <v>0</v>
      </c>
      <c r="AA43" s="244"/>
      <c r="AB43" s="168">
        <f>Z43*IF(lln!$G$46="ja",lln!$H$46,lln!$H$47)</f>
        <v>0</v>
      </c>
      <c r="AC43" s="30"/>
      <c r="AG43" s="321"/>
      <c r="AI43" s="321"/>
      <c r="AO43" s="321"/>
      <c r="AQ43" s="321"/>
      <c r="AT43" s="6"/>
    </row>
    <row r="44" spans="2:46" s="5" customFormat="1" ht="12.75">
      <c r="B44" s="3"/>
      <c r="C44" s="30"/>
      <c r="D44" s="24">
        <v>6</v>
      </c>
      <c r="E44" s="24"/>
      <c r="G44" s="24"/>
      <c r="H44" s="245">
        <f>SUMIF('form t'!$M$13:$M$141,D44,'form t'!$P$13:$P$141)</f>
        <v>0</v>
      </c>
      <c r="I44" s="244"/>
      <c r="J44" s="334">
        <f>H44*(VLOOKUP(D44,tab!$M$22:$Q$63,2,FALSE))</f>
        <v>0</v>
      </c>
      <c r="K44" s="244"/>
      <c r="L44" s="168">
        <f>J44*IF(lln!$G$46="ja",lln!$H$46,lln!$H$47)</f>
        <v>0</v>
      </c>
      <c r="M44" s="30"/>
      <c r="O44" s="30"/>
      <c r="P44" s="323">
        <f t="shared" si="0"/>
        <v>0</v>
      </c>
      <c r="Q44" s="244"/>
      <c r="R44" s="334">
        <f>P44*(VLOOKUP(D44,tab!$M$22:$Q$63,2,FALSE))</f>
        <v>0</v>
      </c>
      <c r="S44" s="244"/>
      <c r="T44" s="168">
        <f>R44*IF(lln!$G$46="ja",lln!$H$46,lln!$H$47)</f>
        <v>0</v>
      </c>
      <c r="U44" s="30"/>
      <c r="W44" s="30"/>
      <c r="X44" s="245">
        <f t="shared" si="1"/>
        <v>0</v>
      </c>
      <c r="Y44" s="244"/>
      <c r="Z44" s="334">
        <f>X44*(VLOOKUP(D44,tab!$M$22:$Q$63,2,FALSE))</f>
        <v>0</v>
      </c>
      <c r="AA44" s="244"/>
      <c r="AB44" s="168">
        <f>Z44*IF(lln!$G$46="ja",lln!$H$46,lln!$H$47)</f>
        <v>0</v>
      </c>
      <c r="AC44" s="30"/>
      <c r="AG44" s="321"/>
      <c r="AI44" s="321"/>
      <c r="AO44" s="321"/>
      <c r="AQ44" s="321"/>
      <c r="AT44" s="6"/>
    </row>
    <row r="45" spans="2:46" s="5" customFormat="1" ht="12.75">
      <c r="B45" s="3"/>
      <c r="C45" s="30"/>
      <c r="D45" s="24">
        <v>7</v>
      </c>
      <c r="E45" s="24"/>
      <c r="G45" s="24"/>
      <c r="H45" s="245">
        <f>SUMIF('form t'!$M$13:$M$141,D45,'form t'!$P$13:$P$141)</f>
        <v>0</v>
      </c>
      <c r="I45" s="244"/>
      <c r="J45" s="334">
        <f>H45*(VLOOKUP(D45,tab!$M$22:$Q$63,2,FALSE))</f>
        <v>0</v>
      </c>
      <c r="K45" s="244"/>
      <c r="L45" s="168">
        <f>J45*IF(lln!$G$46="ja",lln!$H$46,lln!$H$47)</f>
        <v>0</v>
      </c>
      <c r="M45" s="30"/>
      <c r="O45" s="30"/>
      <c r="P45" s="323">
        <f t="shared" si="0"/>
        <v>0</v>
      </c>
      <c r="Q45" s="244"/>
      <c r="R45" s="334">
        <f>P45*(VLOOKUP(D45,tab!$M$22:$Q$63,2,FALSE))</f>
        <v>0</v>
      </c>
      <c r="S45" s="244"/>
      <c r="T45" s="168">
        <f>R45*IF(lln!$G$46="ja",lln!$H$46,lln!$H$47)</f>
        <v>0</v>
      </c>
      <c r="U45" s="30"/>
      <c r="W45" s="30"/>
      <c r="X45" s="245">
        <f t="shared" si="1"/>
        <v>0</v>
      </c>
      <c r="Y45" s="244"/>
      <c r="Z45" s="334">
        <f>X45*(VLOOKUP(D45,tab!$M$22:$Q$63,2,FALSE))</f>
        <v>0</v>
      </c>
      <c r="AA45" s="244"/>
      <c r="AB45" s="168">
        <f>Z45*IF(lln!$G$46="ja",lln!$H$46,lln!$H$47)</f>
        <v>0</v>
      </c>
      <c r="AC45" s="30"/>
      <c r="AG45" s="321"/>
      <c r="AI45" s="321"/>
      <c r="AO45" s="321"/>
      <c r="AQ45" s="321"/>
      <c r="AT45" s="6"/>
    </row>
    <row r="46" spans="2:46" s="5" customFormat="1" ht="12.75">
      <c r="B46" s="3"/>
      <c r="C46" s="30"/>
      <c r="D46" s="24">
        <v>8</v>
      </c>
      <c r="E46" s="24"/>
      <c r="G46" s="24"/>
      <c r="H46" s="245">
        <f>SUMIF('form t'!$M$13:$M$141,D46,'form t'!$P$13:$P$141)</f>
        <v>0</v>
      </c>
      <c r="I46" s="244"/>
      <c r="J46" s="334">
        <f>H46*(VLOOKUP(D46,tab!$M$22:$Q$63,2,FALSE))</f>
        <v>0</v>
      </c>
      <c r="K46" s="244"/>
      <c r="L46" s="168">
        <f>J46*IF(lln!$G$46="ja",lln!$H$46,lln!$H$47)</f>
        <v>0</v>
      </c>
      <c r="M46" s="30"/>
      <c r="O46" s="30"/>
      <c r="P46" s="323">
        <f t="shared" si="0"/>
        <v>0</v>
      </c>
      <c r="Q46" s="244"/>
      <c r="R46" s="334">
        <f>P46*(VLOOKUP(D46,tab!$M$22:$Q$63,2,FALSE))</f>
        <v>0</v>
      </c>
      <c r="S46" s="244"/>
      <c r="T46" s="168">
        <f>R46*IF(lln!$G$46="ja",lln!$H$46,lln!$H$47)</f>
        <v>0</v>
      </c>
      <c r="U46" s="30"/>
      <c r="W46" s="30"/>
      <c r="X46" s="245">
        <f t="shared" si="1"/>
        <v>0</v>
      </c>
      <c r="Y46" s="244"/>
      <c r="Z46" s="334">
        <f>X46*(VLOOKUP(D46,tab!$M$22:$Q$63,2,FALSE))</f>
        <v>0</v>
      </c>
      <c r="AA46" s="244"/>
      <c r="AB46" s="168">
        <f>Z46*IF(lln!$G$46="ja",lln!$H$46,lln!$H$47)</f>
        <v>0</v>
      </c>
      <c r="AC46" s="30"/>
      <c r="AG46" s="321"/>
      <c r="AI46" s="321"/>
      <c r="AO46" s="321"/>
      <c r="AQ46" s="321"/>
      <c r="AT46" s="6"/>
    </row>
    <row r="47" spans="2:46" s="5" customFormat="1" ht="12.75">
      <c r="B47" s="3"/>
      <c r="C47" s="30"/>
      <c r="D47" s="24">
        <v>9</v>
      </c>
      <c r="E47" s="24"/>
      <c r="G47" s="24"/>
      <c r="H47" s="245">
        <f>SUMIF('form t'!$M$13:$M$141,D47,'form t'!$P$13:$P$141)</f>
        <v>0</v>
      </c>
      <c r="I47" s="244"/>
      <c r="J47" s="334">
        <f>H47*(VLOOKUP(D47,tab!$M$22:$Q$63,2,FALSE))</f>
        <v>0</v>
      </c>
      <c r="K47" s="244"/>
      <c r="L47" s="168">
        <f>J47*IF(lln!$G$46="ja",lln!$H$46,lln!$H$47)</f>
        <v>0</v>
      </c>
      <c r="M47" s="30"/>
      <c r="O47" s="30"/>
      <c r="P47" s="323">
        <f t="shared" si="0"/>
        <v>0</v>
      </c>
      <c r="Q47" s="244"/>
      <c r="R47" s="334">
        <f>P47*(VLOOKUP(D47,tab!$M$22:$Q$63,2,FALSE))</f>
        <v>0</v>
      </c>
      <c r="S47" s="244"/>
      <c r="T47" s="168">
        <f>R47*IF(lln!$G$46="ja",lln!$H$46,lln!$H$47)</f>
        <v>0</v>
      </c>
      <c r="U47" s="30"/>
      <c r="W47" s="30"/>
      <c r="X47" s="245">
        <f t="shared" si="1"/>
        <v>0</v>
      </c>
      <c r="Y47" s="244"/>
      <c r="Z47" s="334">
        <f>X47*(VLOOKUP(D47,tab!$M$22:$Q$63,2,FALSE))</f>
        <v>0</v>
      </c>
      <c r="AA47" s="244"/>
      <c r="AB47" s="168">
        <f>Z47*IF(lln!$G$46="ja",lln!$H$46,lln!$H$47)</f>
        <v>0</v>
      </c>
      <c r="AC47" s="30"/>
      <c r="AG47" s="321"/>
      <c r="AI47" s="321"/>
      <c r="AO47" s="321"/>
      <c r="AQ47" s="321"/>
      <c r="AT47" s="6"/>
    </row>
    <row r="48" spans="2:46" s="5" customFormat="1" ht="12.75">
      <c r="B48" s="3"/>
      <c r="C48" s="30"/>
      <c r="D48" s="24">
        <v>10</v>
      </c>
      <c r="E48" s="24"/>
      <c r="G48" s="24"/>
      <c r="H48" s="245">
        <f>SUMIF('form t'!$M$13:$M$141,D48,'form t'!$P$13:$P$141)</f>
        <v>0</v>
      </c>
      <c r="I48" s="244"/>
      <c r="J48" s="334">
        <f>H48*(VLOOKUP(D48,tab!$M$22:$Q$63,2,FALSE))</f>
        <v>0</v>
      </c>
      <c r="K48" s="244"/>
      <c r="L48" s="168">
        <f>J48*IF(lln!$G$46="ja",lln!$H$46,lln!$H$47)</f>
        <v>0</v>
      </c>
      <c r="M48" s="30"/>
      <c r="O48" s="30"/>
      <c r="P48" s="323">
        <f t="shared" si="0"/>
        <v>0</v>
      </c>
      <c r="Q48" s="244"/>
      <c r="R48" s="334">
        <f>P48*(VLOOKUP(D48,tab!$M$22:$Q$63,2,FALSE))</f>
        <v>0</v>
      </c>
      <c r="S48" s="244"/>
      <c r="T48" s="168">
        <f>R48*IF(lln!$G$46="ja",lln!$H$46,lln!$H$47)</f>
        <v>0</v>
      </c>
      <c r="U48" s="30"/>
      <c r="W48" s="30"/>
      <c r="X48" s="245">
        <f t="shared" si="1"/>
        <v>0</v>
      </c>
      <c r="Y48" s="244"/>
      <c r="Z48" s="334">
        <f>X48*(VLOOKUP(D48,tab!$M$22:$Q$63,2,FALSE))</f>
        <v>0</v>
      </c>
      <c r="AA48" s="244"/>
      <c r="AB48" s="168">
        <f>Z48*IF(lln!$G$46="ja",lln!$H$46,lln!$H$47)</f>
        <v>0</v>
      </c>
      <c r="AC48" s="30"/>
      <c r="AG48" s="321"/>
      <c r="AI48" s="321"/>
      <c r="AO48" s="321"/>
      <c r="AQ48" s="321"/>
      <c r="AT48" s="6"/>
    </row>
    <row r="49" spans="2:46" s="5" customFormat="1" ht="12.75">
      <c r="B49" s="3"/>
      <c r="C49" s="30"/>
      <c r="D49" s="24">
        <v>11</v>
      </c>
      <c r="E49" s="24"/>
      <c r="G49" s="24"/>
      <c r="H49" s="245">
        <f>SUMIF('form t'!$M$13:$M$141,D49,'form t'!$P$13:$P$141)</f>
        <v>0</v>
      </c>
      <c r="I49" s="244"/>
      <c r="J49" s="334">
        <f>H49*(VLOOKUP(D49,tab!$M$22:$Q$63,2,FALSE))</f>
        <v>0</v>
      </c>
      <c r="K49" s="244"/>
      <c r="L49" s="168">
        <f>J49*IF(lln!$G$46="ja",lln!$H$46,lln!$H$47)</f>
        <v>0</v>
      </c>
      <c r="M49" s="30"/>
      <c r="O49" s="30"/>
      <c r="P49" s="323">
        <f t="shared" si="0"/>
        <v>0</v>
      </c>
      <c r="Q49" s="244"/>
      <c r="R49" s="334">
        <f>P49*(VLOOKUP(D49,tab!$M$22:$Q$63,2,FALSE))</f>
        <v>0</v>
      </c>
      <c r="S49" s="244"/>
      <c r="T49" s="168">
        <f>R49*IF(lln!$G$46="ja",lln!$H$46,lln!$H$47)</f>
        <v>0</v>
      </c>
      <c r="U49" s="30"/>
      <c r="W49" s="30"/>
      <c r="X49" s="245">
        <f t="shared" si="1"/>
        <v>0</v>
      </c>
      <c r="Y49" s="244"/>
      <c r="Z49" s="334">
        <f>X49*(VLOOKUP(D49,tab!$M$22:$Q$63,2,FALSE))</f>
        <v>0</v>
      </c>
      <c r="AA49" s="244"/>
      <c r="AB49" s="168">
        <f>Z49*IF(lln!$G$46="ja",lln!$H$46,lln!$H$47)</f>
        <v>0</v>
      </c>
      <c r="AC49" s="30"/>
      <c r="AG49" s="321"/>
      <c r="AI49" s="321"/>
      <c r="AO49" s="321"/>
      <c r="AQ49" s="321"/>
      <c r="AT49" s="6"/>
    </row>
    <row r="50" spans="2:46" s="5" customFormat="1" ht="12.75">
      <c r="B50" s="3"/>
      <c r="C50" s="30"/>
      <c r="D50" s="24">
        <v>12</v>
      </c>
      <c r="E50" s="24"/>
      <c r="G50" s="24"/>
      <c r="H50" s="245">
        <f>SUMIF('form t'!$M$13:$M$141,D50,'form t'!$P$13:$P$141)</f>
        <v>0</v>
      </c>
      <c r="I50" s="244"/>
      <c r="J50" s="334">
        <f>H50*(VLOOKUP(D50,tab!$M$22:$Q$63,2,FALSE))</f>
        <v>0</v>
      </c>
      <c r="K50" s="244"/>
      <c r="L50" s="168">
        <f>J50*IF(lln!$G$46="ja",lln!$H$46,lln!$H$47)</f>
        <v>0</v>
      </c>
      <c r="M50" s="30"/>
      <c r="O50" s="30"/>
      <c r="P50" s="323">
        <f t="shared" si="0"/>
        <v>0</v>
      </c>
      <c r="Q50" s="244"/>
      <c r="R50" s="334">
        <f>P50*(VLOOKUP(D50,tab!$M$22:$Q$63,2,FALSE))</f>
        <v>0</v>
      </c>
      <c r="S50" s="244"/>
      <c r="T50" s="168">
        <f>R50*IF(lln!$G$46="ja",lln!$H$46,lln!$H$47)</f>
        <v>0</v>
      </c>
      <c r="U50" s="30"/>
      <c r="W50" s="30"/>
      <c r="X50" s="245">
        <f t="shared" si="1"/>
        <v>0</v>
      </c>
      <c r="Y50" s="244"/>
      <c r="Z50" s="334">
        <f>X50*(VLOOKUP(D50,tab!$M$22:$Q$63,2,FALSE))</f>
        <v>0</v>
      </c>
      <c r="AA50" s="244"/>
      <c r="AB50" s="168">
        <f>Z50*IF(lln!$G$46="ja",lln!$H$46,lln!$H$47)</f>
        <v>0</v>
      </c>
      <c r="AC50" s="30"/>
      <c r="AG50" s="321"/>
      <c r="AI50" s="321"/>
      <c r="AO50" s="321"/>
      <c r="AQ50" s="321"/>
      <c r="AT50" s="6"/>
    </row>
    <row r="51" spans="2:46" s="5" customFormat="1" ht="12.75">
      <c r="B51" s="3"/>
      <c r="C51" s="30"/>
      <c r="D51" s="24">
        <v>13</v>
      </c>
      <c r="E51" s="24"/>
      <c r="G51" s="24"/>
      <c r="H51" s="245">
        <f>SUMIF('form t'!$M$13:$M$141,D51,'form t'!$P$13:$P$141)</f>
        <v>0</v>
      </c>
      <c r="I51" s="244"/>
      <c r="J51" s="334">
        <f>H51*(VLOOKUP(D51,tab!$M$22:$Q$63,2,FALSE))</f>
        <v>0</v>
      </c>
      <c r="K51" s="244"/>
      <c r="L51" s="168">
        <f>J51*IF(lln!$G$46="ja",lln!$H$46,lln!$H$47)</f>
        <v>0</v>
      </c>
      <c r="M51" s="30"/>
      <c r="O51" s="30"/>
      <c r="P51" s="323">
        <f t="shared" si="0"/>
        <v>0</v>
      </c>
      <c r="Q51" s="244"/>
      <c r="R51" s="334">
        <f>P51*(VLOOKUP(D51,tab!$M$22:$Q$63,2,FALSE))</f>
        <v>0</v>
      </c>
      <c r="S51" s="244"/>
      <c r="T51" s="168">
        <f>R51*IF(lln!$G$46="ja",lln!$H$46,lln!$H$47)</f>
        <v>0</v>
      </c>
      <c r="U51" s="30"/>
      <c r="W51" s="30"/>
      <c r="X51" s="245">
        <f t="shared" si="1"/>
        <v>0</v>
      </c>
      <c r="Y51" s="244"/>
      <c r="Z51" s="334">
        <f>X51*(VLOOKUP(D51,tab!$M$22:$Q$63,2,FALSE))</f>
        <v>0</v>
      </c>
      <c r="AA51" s="244"/>
      <c r="AB51" s="168">
        <f>Z51*IF(lln!$G$46="ja",lln!$H$46,lln!$H$47)</f>
        <v>0</v>
      </c>
      <c r="AC51" s="30"/>
      <c r="AG51" s="321"/>
      <c r="AI51" s="321"/>
      <c r="AO51" s="321"/>
      <c r="AQ51" s="321"/>
      <c r="AT51" s="6"/>
    </row>
    <row r="52" spans="2:46" s="5" customFormat="1" ht="12.75">
      <c r="B52" s="3"/>
      <c r="C52" s="30"/>
      <c r="D52" s="24">
        <v>14</v>
      </c>
      <c r="E52" s="24"/>
      <c r="G52" s="24"/>
      <c r="H52" s="245">
        <f>SUMIF('form t'!$M$13:$M$141,D52,'form t'!$P$13:$P$141)</f>
        <v>0</v>
      </c>
      <c r="I52" s="244"/>
      <c r="J52" s="334">
        <f>H52*(VLOOKUP(D52,tab!$M$22:$Q$63,2,FALSE))</f>
        <v>0</v>
      </c>
      <c r="K52" s="244"/>
      <c r="L52" s="168">
        <f>J52*IF(lln!$G$46="ja",lln!$H$46,lln!$H$47)</f>
        <v>0</v>
      </c>
      <c r="M52" s="30"/>
      <c r="O52" s="30"/>
      <c r="P52" s="323">
        <f t="shared" si="0"/>
        <v>0</v>
      </c>
      <c r="Q52" s="244"/>
      <c r="R52" s="334">
        <f>P52*(VLOOKUP(D52,tab!$M$22:$Q$63,2,FALSE))</f>
        <v>0</v>
      </c>
      <c r="S52" s="244"/>
      <c r="T52" s="168">
        <f>R52*IF(lln!$G$46="ja",lln!$H$46,lln!$H$47)</f>
        <v>0</v>
      </c>
      <c r="U52" s="30"/>
      <c r="W52" s="30"/>
      <c r="X52" s="245">
        <f t="shared" si="1"/>
        <v>0</v>
      </c>
      <c r="Y52" s="244"/>
      <c r="Z52" s="334">
        <f>X52*(VLOOKUP(D52,tab!$M$22:$Q$63,2,FALSE))</f>
        <v>0</v>
      </c>
      <c r="AA52" s="244"/>
      <c r="AB52" s="168">
        <f>Z52*IF(lln!$G$46="ja",lln!$H$46,lln!$H$47)</f>
        <v>0</v>
      </c>
      <c r="AC52" s="30"/>
      <c r="AG52" s="321"/>
      <c r="AI52" s="321"/>
      <c r="AO52" s="321"/>
      <c r="AQ52" s="321"/>
      <c r="AT52" s="6"/>
    </row>
    <row r="53" spans="2:46" s="5" customFormat="1" ht="12.75">
      <c r="B53" s="3"/>
      <c r="C53" s="30"/>
      <c r="D53" s="24">
        <v>15</v>
      </c>
      <c r="E53" s="24"/>
      <c r="G53" s="24"/>
      <c r="H53" s="245">
        <f>SUMIF('form t'!$M$13:$M$141,D53,'form t'!$P$13:$P$141)</f>
        <v>0</v>
      </c>
      <c r="I53" s="244"/>
      <c r="J53" s="334">
        <f>H53*(VLOOKUP(D53,tab!$M$22:$Q$63,2,FALSE))</f>
        <v>0</v>
      </c>
      <c r="K53" s="244"/>
      <c r="L53" s="168">
        <f>J53*IF(lln!$G$46="ja",lln!$H$46,lln!$H$47)</f>
        <v>0</v>
      </c>
      <c r="M53" s="30"/>
      <c r="O53" s="30"/>
      <c r="P53" s="323">
        <f t="shared" si="0"/>
        <v>0</v>
      </c>
      <c r="Q53" s="244"/>
      <c r="R53" s="334">
        <f>P53*(VLOOKUP(D53,tab!$M$22:$Q$63,2,FALSE))</f>
        <v>0</v>
      </c>
      <c r="S53" s="244"/>
      <c r="T53" s="168">
        <f>R53*IF(lln!$G$46="ja",lln!$H$46,lln!$H$47)</f>
        <v>0</v>
      </c>
      <c r="U53" s="30"/>
      <c r="W53" s="30"/>
      <c r="X53" s="245">
        <f t="shared" si="1"/>
        <v>0</v>
      </c>
      <c r="Y53" s="244"/>
      <c r="Z53" s="334">
        <f>X53*(VLOOKUP(D53,tab!$M$22:$Q$63,2,FALSE))</f>
        <v>0</v>
      </c>
      <c r="AA53" s="244"/>
      <c r="AB53" s="168">
        <f>Z53*IF(lln!$G$46="ja",lln!$H$46,lln!$H$47)</f>
        <v>0</v>
      </c>
      <c r="AC53" s="30"/>
      <c r="AG53" s="321"/>
      <c r="AI53" s="321"/>
      <c r="AO53" s="321"/>
      <c r="AQ53" s="321"/>
      <c r="AT53" s="6"/>
    </row>
    <row r="54" spans="2:46" s="5" customFormat="1" ht="12.75">
      <c r="B54" s="3"/>
      <c r="C54" s="30"/>
      <c r="D54" s="24" t="s">
        <v>217</v>
      </c>
      <c r="E54" s="24"/>
      <c r="G54" s="24"/>
      <c r="H54" s="245">
        <f>SUMIF('form t'!$M$13:$M$141,D54,'form t'!$P$13:$P$141)</f>
        <v>0</v>
      </c>
      <c r="I54" s="244"/>
      <c r="J54" s="334">
        <f>H54*(VLOOKUP(D54,tab!$M$22:$Q$63,2,FALSE))</f>
        <v>0</v>
      </c>
      <c r="K54" s="244"/>
      <c r="L54" s="168">
        <f>J54*IF(lln!$G$46="ja",lln!$H$46,lln!$H$47)</f>
        <v>0</v>
      </c>
      <c r="M54" s="30"/>
      <c r="O54" s="30"/>
      <c r="P54" s="323">
        <f t="shared" si="0"/>
        <v>0</v>
      </c>
      <c r="Q54" s="244"/>
      <c r="R54" s="334">
        <f>P54*(VLOOKUP(D54,tab!$M$22:$Q$63,2,FALSE))</f>
        <v>0</v>
      </c>
      <c r="S54" s="244"/>
      <c r="T54" s="168">
        <f>R54*IF(lln!$G$46="ja",lln!$H$46,lln!$H$47)</f>
        <v>0</v>
      </c>
      <c r="U54" s="30"/>
      <c r="W54" s="30"/>
      <c r="X54" s="245">
        <f t="shared" si="1"/>
        <v>0</v>
      </c>
      <c r="Y54" s="244"/>
      <c r="Z54" s="334">
        <f>X54*(VLOOKUP(D54,tab!$M$22:$Q$63,2,FALSE))</f>
        <v>0</v>
      </c>
      <c r="AA54" s="244"/>
      <c r="AB54" s="168">
        <f>Z54*IF(lln!$G$46="ja",lln!$H$46,lln!$H$47)</f>
        <v>0</v>
      </c>
      <c r="AC54" s="30"/>
      <c r="AG54" s="321"/>
      <c r="AI54" s="321"/>
      <c r="AO54" s="321"/>
      <c r="AQ54" s="321"/>
      <c r="AT54" s="6"/>
    </row>
    <row r="55" spans="2:46" s="5" customFormat="1" ht="12.75">
      <c r="B55" s="3"/>
      <c r="C55" s="30"/>
      <c r="D55" s="24" t="s">
        <v>218</v>
      </c>
      <c r="E55" s="24"/>
      <c r="G55" s="24"/>
      <c r="H55" s="245">
        <f>SUMIF('form t'!$M$13:$M$141,D55,'form t'!$P$13:$P$141)</f>
        <v>0</v>
      </c>
      <c r="I55" s="244"/>
      <c r="J55" s="334">
        <f>H55*(VLOOKUP(D55,tab!$M$22:$Q$63,2,FALSE))</f>
        <v>0</v>
      </c>
      <c r="K55" s="244"/>
      <c r="L55" s="168">
        <f>J55*IF(lln!$G$46="ja",lln!$H$46,lln!$H$47)</f>
        <v>0</v>
      </c>
      <c r="M55" s="30"/>
      <c r="O55" s="30"/>
      <c r="P55" s="323">
        <f t="shared" si="0"/>
        <v>0</v>
      </c>
      <c r="Q55" s="244"/>
      <c r="R55" s="334">
        <f>P55*(VLOOKUP(D55,tab!$M$22:$Q$63,2,FALSE))</f>
        <v>0</v>
      </c>
      <c r="S55" s="244"/>
      <c r="T55" s="168">
        <f>R55*IF(lln!$G$46="ja",lln!$H$46,lln!$H$47)</f>
        <v>0</v>
      </c>
      <c r="U55" s="30"/>
      <c r="W55" s="30"/>
      <c r="X55" s="245">
        <f t="shared" si="1"/>
        <v>0</v>
      </c>
      <c r="Y55" s="244"/>
      <c r="Z55" s="334">
        <f>X55*(VLOOKUP(D55,tab!$M$22:$Q$63,2,FALSE))</f>
        <v>0</v>
      </c>
      <c r="AA55" s="244"/>
      <c r="AB55" s="168">
        <f>Z55*IF(lln!$G$46="ja",lln!$H$46,lln!$H$47)</f>
        <v>0</v>
      </c>
      <c r="AC55" s="30"/>
      <c r="AG55" s="321"/>
      <c r="AI55" s="321"/>
      <c r="AO55" s="321"/>
      <c r="AQ55" s="321"/>
      <c r="AT55" s="6"/>
    </row>
    <row r="56" spans="2:46" s="5" customFormat="1" ht="12.75">
      <c r="B56" s="3"/>
      <c r="C56" s="30"/>
      <c r="D56" s="24"/>
      <c r="E56" s="24"/>
      <c r="G56" s="24"/>
      <c r="H56" s="244"/>
      <c r="I56" s="244"/>
      <c r="J56" s="244"/>
      <c r="K56" s="244"/>
      <c r="L56" s="172"/>
      <c r="M56" s="30"/>
      <c r="O56" s="30"/>
      <c r="P56" s="242"/>
      <c r="Q56" s="244"/>
      <c r="R56" s="244"/>
      <c r="S56" s="244"/>
      <c r="T56" s="292"/>
      <c r="U56" s="30"/>
      <c r="W56" s="30"/>
      <c r="X56" s="243"/>
      <c r="Y56" s="244"/>
      <c r="Z56" s="293"/>
      <c r="AA56" s="244"/>
      <c r="AB56" s="294"/>
      <c r="AC56" s="30"/>
      <c r="AG56" s="321"/>
      <c r="AI56" s="321"/>
      <c r="AO56" s="321"/>
      <c r="AQ56" s="321"/>
      <c r="AT56" s="6"/>
    </row>
    <row r="57" spans="2:46" s="5" customFormat="1" ht="12.75">
      <c r="B57" s="3"/>
      <c r="C57" s="30"/>
      <c r="D57" s="25" t="s">
        <v>62</v>
      </c>
      <c r="E57" s="25"/>
      <c r="G57" s="25"/>
      <c r="H57" s="246">
        <f>SUM(H22:H55)</f>
        <v>0</v>
      </c>
      <c r="I57" s="293"/>
      <c r="J57" s="336">
        <f>SUM(J22:J55)</f>
        <v>0</v>
      </c>
      <c r="K57" s="293"/>
      <c r="L57" s="168">
        <f>SUM(L22:L55)</f>
        <v>0</v>
      </c>
      <c r="M57" s="30"/>
      <c r="O57" s="30"/>
      <c r="P57" s="246">
        <f>SUM(P22:P55)</f>
        <v>0</v>
      </c>
      <c r="Q57" s="293"/>
      <c r="R57" s="336">
        <f>SUM(R22:R55)</f>
        <v>0</v>
      </c>
      <c r="S57" s="293"/>
      <c r="T57" s="168">
        <f>SUM(T22:T55)</f>
        <v>0</v>
      </c>
      <c r="U57" s="30"/>
      <c r="W57" s="30"/>
      <c r="X57" s="246">
        <f>SUM(X22:X55)</f>
        <v>0</v>
      </c>
      <c r="Y57" s="293"/>
      <c r="Z57" s="336">
        <f>SUM(Z22:Z55)</f>
        <v>0</v>
      </c>
      <c r="AA57" s="293"/>
      <c r="AB57" s="168">
        <f>SUM(AB22:AB55)</f>
        <v>0</v>
      </c>
      <c r="AC57" s="30"/>
      <c r="AG57" s="296"/>
      <c r="AI57" s="296"/>
      <c r="AO57" s="296"/>
      <c r="AQ57" s="296"/>
      <c r="AT57" s="6"/>
    </row>
    <row r="58" spans="2:46" s="5" customFormat="1" ht="12.75">
      <c r="B58" s="3"/>
      <c r="C58" s="30"/>
      <c r="D58" s="25"/>
      <c r="E58" s="25"/>
      <c r="G58" s="25"/>
      <c r="H58" s="243"/>
      <c r="I58" s="293"/>
      <c r="J58" s="293"/>
      <c r="K58" s="293"/>
      <c r="L58" s="172"/>
      <c r="M58" s="30"/>
      <c r="O58" s="30"/>
      <c r="P58" s="243"/>
      <c r="Q58" s="293"/>
      <c r="R58" s="293"/>
      <c r="S58" s="293"/>
      <c r="T58" s="172"/>
      <c r="U58" s="30"/>
      <c r="W58" s="30"/>
      <c r="X58" s="243"/>
      <c r="Y58" s="293"/>
      <c r="Z58" s="243"/>
      <c r="AA58" s="293"/>
      <c r="AB58" s="172"/>
      <c r="AC58" s="30"/>
      <c r="AG58" s="296"/>
      <c r="AI58" s="296"/>
      <c r="AO58" s="296"/>
      <c r="AQ58" s="296"/>
      <c r="AT58" s="6"/>
    </row>
    <row r="59" spans="2:46" s="5" customFormat="1" ht="12.75">
      <c r="B59" s="3"/>
      <c r="D59" s="10"/>
      <c r="E59" s="10"/>
      <c r="G59" s="24"/>
      <c r="H59" s="24" t="s">
        <v>324</v>
      </c>
      <c r="I59" s="244"/>
      <c r="J59" s="334">
        <f>pers!O67</f>
        <v>10.484371163776515</v>
      </c>
      <c r="K59" s="244"/>
      <c r="L59" s="22">
        <f>pers!G67</f>
        <v>590328.494468</v>
      </c>
      <c r="M59" s="30"/>
      <c r="O59" s="30"/>
      <c r="P59" s="24" t="s">
        <v>324</v>
      </c>
      <c r="Q59" s="244"/>
      <c r="R59" s="334">
        <f>J59</f>
        <v>10.484371163776515</v>
      </c>
      <c r="S59" s="244"/>
      <c r="T59" s="22">
        <f>L59</f>
        <v>590328.494468</v>
      </c>
      <c r="U59" s="30"/>
      <c r="W59" s="30"/>
      <c r="X59" s="242"/>
      <c r="Y59" s="244"/>
      <c r="Z59" s="242"/>
      <c r="AA59" s="244"/>
      <c r="AB59" s="47"/>
      <c r="AC59" s="30"/>
      <c r="AG59" s="321"/>
      <c r="AI59" s="321"/>
      <c r="AO59" s="321"/>
      <c r="AQ59" s="321"/>
      <c r="AT59" s="6"/>
    </row>
    <row r="60" spans="2:46" s="5" customFormat="1" ht="12.75">
      <c r="B60" s="3"/>
      <c r="D60" s="10"/>
      <c r="E60" s="10"/>
      <c r="G60" s="24"/>
      <c r="H60" s="24" t="s">
        <v>323</v>
      </c>
      <c r="I60" s="244"/>
      <c r="J60" s="334">
        <f>J57</f>
        <v>0</v>
      </c>
      <c r="K60" s="244"/>
      <c r="L60" s="22">
        <f>L57</f>
        <v>0</v>
      </c>
      <c r="M60" s="30"/>
      <c r="O60" s="30"/>
      <c r="P60" s="24" t="s">
        <v>323</v>
      </c>
      <c r="Q60" s="244"/>
      <c r="R60" s="334">
        <f>R57</f>
        <v>0</v>
      </c>
      <c r="S60" s="244"/>
      <c r="T60" s="22">
        <f>T57</f>
        <v>0</v>
      </c>
      <c r="U60" s="30"/>
      <c r="W60" s="30"/>
      <c r="X60" s="242"/>
      <c r="Y60" s="244"/>
      <c r="Z60" s="242"/>
      <c r="AA60" s="244"/>
      <c r="AB60" s="47"/>
      <c r="AC60" s="30"/>
      <c r="AG60" s="321"/>
      <c r="AI60" s="321"/>
      <c r="AO60" s="321"/>
      <c r="AQ60" s="321"/>
      <c r="AT60" s="6"/>
    </row>
    <row r="61" spans="2:46" s="5" customFormat="1" ht="12.75">
      <c r="B61" s="3"/>
      <c r="D61" s="278"/>
      <c r="E61" s="278"/>
      <c r="G61" s="25"/>
      <c r="H61" s="25" t="s">
        <v>316</v>
      </c>
      <c r="I61" s="293"/>
      <c r="J61" s="336">
        <f>J59-J57</f>
        <v>10.484371163776515</v>
      </c>
      <c r="K61" s="293"/>
      <c r="L61" s="168">
        <f>L59-L57</f>
        <v>590328.494468</v>
      </c>
      <c r="M61" s="30"/>
      <c r="O61" s="30"/>
      <c r="P61" s="25" t="s">
        <v>316</v>
      </c>
      <c r="Q61" s="293"/>
      <c r="R61" s="336">
        <f>R59-R57</f>
        <v>10.484371163776515</v>
      </c>
      <c r="S61" s="293"/>
      <c r="T61" s="168">
        <f>T59-T57</f>
        <v>590328.494468</v>
      </c>
      <c r="U61" s="30"/>
      <c r="W61" s="30"/>
      <c r="X61" s="243"/>
      <c r="Y61" s="293"/>
      <c r="Z61" s="243"/>
      <c r="AA61" s="293"/>
      <c r="AB61" s="172"/>
      <c r="AC61" s="30"/>
      <c r="AG61" s="296"/>
      <c r="AI61" s="296"/>
      <c r="AO61" s="296"/>
      <c r="AQ61" s="296"/>
      <c r="AT61" s="6"/>
    </row>
    <row r="62" spans="2:46" s="5" customFormat="1" ht="12.75">
      <c r="B62" s="3"/>
      <c r="D62" s="278"/>
      <c r="E62" s="278"/>
      <c r="G62" s="25"/>
      <c r="H62" s="293"/>
      <c r="I62" s="293"/>
      <c r="J62" s="293"/>
      <c r="K62" s="293"/>
      <c r="L62" s="172"/>
      <c r="M62" s="30"/>
      <c r="O62" s="30"/>
      <c r="P62" s="293"/>
      <c r="Q62" s="293"/>
      <c r="R62" s="293"/>
      <c r="S62" s="293"/>
      <c r="T62" s="292"/>
      <c r="U62" s="30"/>
      <c r="W62" s="30"/>
      <c r="X62" s="293"/>
      <c r="Y62" s="293"/>
      <c r="Z62" s="293"/>
      <c r="AA62" s="293"/>
      <c r="AB62" s="294"/>
      <c r="AC62" s="30"/>
      <c r="AG62" s="296"/>
      <c r="AI62" s="296"/>
      <c r="AO62" s="296"/>
      <c r="AQ62" s="296"/>
      <c r="AT62" s="6"/>
    </row>
    <row r="63" spans="2:46" ht="12.75">
      <c r="B63" s="191"/>
      <c r="D63" s="295"/>
      <c r="E63" s="295"/>
      <c r="G63" s="295"/>
      <c r="H63" s="296"/>
      <c r="I63" s="296"/>
      <c r="J63" s="296"/>
      <c r="K63" s="296"/>
      <c r="L63" s="255"/>
      <c r="P63" s="296"/>
      <c r="Q63" s="296"/>
      <c r="R63" s="296"/>
      <c r="S63" s="296"/>
      <c r="T63" s="297"/>
      <c r="X63" s="296"/>
      <c r="Y63" s="296"/>
      <c r="Z63" s="296"/>
      <c r="AA63" s="296"/>
      <c r="AB63" s="298"/>
      <c r="AG63" s="296"/>
      <c r="AI63" s="296"/>
      <c r="AO63" s="296"/>
      <c r="AQ63" s="296"/>
      <c r="AT63" s="192"/>
    </row>
    <row r="64" spans="2:46" ht="13.5" thickBot="1">
      <c r="B64" s="193"/>
      <c r="C64" s="163"/>
      <c r="D64" s="299"/>
      <c r="E64" s="299"/>
      <c r="F64" s="163"/>
      <c r="G64" s="299"/>
      <c r="H64" s="300"/>
      <c r="I64" s="300"/>
      <c r="J64" s="300"/>
      <c r="K64" s="300"/>
      <c r="L64" s="300"/>
      <c r="M64" s="163"/>
      <c r="N64" s="163"/>
      <c r="O64" s="163"/>
      <c r="P64" s="300"/>
      <c r="Q64" s="300"/>
      <c r="R64" s="300"/>
      <c r="S64" s="300"/>
      <c r="T64" s="300"/>
      <c r="U64" s="163"/>
      <c r="V64" s="163"/>
      <c r="W64" s="163"/>
      <c r="X64" s="300"/>
      <c r="Y64" s="300"/>
      <c r="Z64" s="300"/>
      <c r="AA64" s="300"/>
      <c r="AB64" s="300"/>
      <c r="AC64" s="163"/>
      <c r="AD64" s="163"/>
      <c r="AE64" s="163"/>
      <c r="AF64" s="163"/>
      <c r="AG64" s="300"/>
      <c r="AH64" s="163"/>
      <c r="AI64" s="300"/>
      <c r="AJ64" s="163"/>
      <c r="AK64" s="163"/>
      <c r="AL64" s="163"/>
      <c r="AM64" s="163"/>
      <c r="AN64" s="163"/>
      <c r="AO64" s="300"/>
      <c r="AP64" s="163"/>
      <c r="AQ64" s="300"/>
      <c r="AR64" s="163"/>
      <c r="AS64" s="163"/>
      <c r="AT64" s="194"/>
    </row>
    <row r="65" spans="2:46" ht="12.75">
      <c r="B65" s="188"/>
      <c r="C65" s="162"/>
      <c r="D65" s="289"/>
      <c r="E65" s="289"/>
      <c r="F65" s="162"/>
      <c r="G65" s="289"/>
      <c r="H65" s="290"/>
      <c r="I65" s="290"/>
      <c r="J65" s="290"/>
      <c r="K65" s="290"/>
      <c r="L65" s="290"/>
      <c r="M65" s="162"/>
      <c r="N65" s="162"/>
      <c r="O65" s="162"/>
      <c r="P65" s="290"/>
      <c r="Q65" s="290"/>
      <c r="R65" s="290"/>
      <c r="S65" s="290"/>
      <c r="T65" s="290"/>
      <c r="U65" s="162"/>
      <c r="V65" s="162"/>
      <c r="W65" s="162"/>
      <c r="X65" s="290"/>
      <c r="Y65" s="290"/>
      <c r="Z65" s="290"/>
      <c r="AA65" s="290"/>
      <c r="AB65" s="290"/>
      <c r="AC65" s="162"/>
      <c r="AD65" s="162"/>
      <c r="AE65" s="162"/>
      <c r="AF65" s="162"/>
      <c r="AG65" s="290"/>
      <c r="AH65" s="162"/>
      <c r="AI65" s="290"/>
      <c r="AJ65" s="162"/>
      <c r="AK65" s="162"/>
      <c r="AL65" s="162"/>
      <c r="AM65" s="162"/>
      <c r="AN65" s="162"/>
      <c r="AO65" s="290"/>
      <c r="AP65" s="162"/>
      <c r="AQ65" s="290"/>
      <c r="AR65" s="162"/>
      <c r="AS65" s="162"/>
      <c r="AT65" s="190"/>
    </row>
    <row r="66" spans="2:46" ht="12.75">
      <c r="B66" s="191"/>
      <c r="AT66" s="192"/>
    </row>
    <row r="67" spans="2:46" ht="18">
      <c r="B67" s="184"/>
      <c r="C67" s="235" t="s">
        <v>266</v>
      </c>
      <c r="D67" s="72"/>
      <c r="E67" s="72"/>
      <c r="F67" s="72"/>
      <c r="G67" s="72"/>
      <c r="H67" s="204"/>
      <c r="I67" s="204"/>
      <c r="J67" s="204"/>
      <c r="K67" s="204"/>
      <c r="L67" s="204"/>
      <c r="M67" s="72"/>
      <c r="N67" s="72"/>
      <c r="O67" s="72"/>
      <c r="P67" s="204"/>
      <c r="Q67" s="204"/>
      <c r="R67" s="204"/>
      <c r="S67" s="204"/>
      <c r="T67" s="204"/>
      <c r="U67" s="72"/>
      <c r="V67" s="72"/>
      <c r="W67" s="72"/>
      <c r="X67" s="204"/>
      <c r="Y67" s="204"/>
      <c r="Z67" s="204"/>
      <c r="AA67" s="204"/>
      <c r="AB67" s="204"/>
      <c r="AC67" s="72"/>
      <c r="AD67" s="72"/>
      <c r="AE67" s="72"/>
      <c r="AF67" s="72"/>
      <c r="AG67" s="204"/>
      <c r="AH67" s="72"/>
      <c r="AI67" s="204"/>
      <c r="AJ67" s="72"/>
      <c r="AK67" s="72"/>
      <c r="AL67" s="72"/>
      <c r="AM67" s="72"/>
      <c r="AN67" s="72"/>
      <c r="AO67" s="204"/>
      <c r="AP67" s="72"/>
      <c r="AQ67" s="204"/>
      <c r="AR67" s="72"/>
      <c r="AS67" s="72"/>
      <c r="AT67" s="192"/>
    </row>
    <row r="68" spans="2:46" ht="18">
      <c r="B68" s="184"/>
      <c r="C68" s="72"/>
      <c r="D68" s="235"/>
      <c r="E68" s="235"/>
      <c r="F68" s="72"/>
      <c r="G68" s="235"/>
      <c r="H68" s="204"/>
      <c r="I68" s="204"/>
      <c r="J68" s="204"/>
      <c r="K68" s="204"/>
      <c r="L68" s="204"/>
      <c r="M68" s="72"/>
      <c r="N68" s="72"/>
      <c r="O68" s="72"/>
      <c r="P68" s="204"/>
      <c r="Q68" s="204"/>
      <c r="R68" s="204"/>
      <c r="S68" s="204"/>
      <c r="T68" s="204"/>
      <c r="U68" s="72"/>
      <c r="V68" s="72"/>
      <c r="W68" s="72"/>
      <c r="X68" s="204"/>
      <c r="Y68" s="204"/>
      <c r="Z68" s="204"/>
      <c r="AA68" s="204"/>
      <c r="AB68" s="204"/>
      <c r="AC68" s="72"/>
      <c r="AD68" s="72"/>
      <c r="AE68" s="72"/>
      <c r="AF68" s="72"/>
      <c r="AG68" s="204"/>
      <c r="AH68" s="72"/>
      <c r="AI68" s="204"/>
      <c r="AJ68" s="72"/>
      <c r="AK68" s="72"/>
      <c r="AL68" s="72"/>
      <c r="AM68" s="72"/>
      <c r="AN68" s="72"/>
      <c r="AO68" s="204"/>
      <c r="AP68" s="72"/>
      <c r="AQ68" s="204"/>
      <c r="AR68" s="72"/>
      <c r="AS68" s="72"/>
      <c r="AT68" s="192"/>
    </row>
    <row r="69" spans="2:46" ht="12.75">
      <c r="B69" s="3"/>
      <c r="C69" s="5"/>
      <c r="D69" s="278"/>
      <c r="E69" s="278"/>
      <c r="F69" s="5"/>
      <c r="G69" s="278"/>
      <c r="H69" s="33"/>
      <c r="I69" s="33"/>
      <c r="J69" s="33"/>
      <c r="K69" s="33"/>
      <c r="L69" s="33"/>
      <c r="M69" s="5"/>
      <c r="N69" s="5"/>
      <c r="O69" s="5"/>
      <c r="P69" s="33"/>
      <c r="Q69" s="33"/>
      <c r="R69" s="33"/>
      <c r="S69" s="33"/>
      <c r="T69" s="33"/>
      <c r="U69" s="5"/>
      <c r="V69" s="5"/>
      <c r="W69" s="5"/>
      <c r="X69" s="33"/>
      <c r="Y69" s="33"/>
      <c r="Z69" s="33"/>
      <c r="AA69" s="33"/>
      <c r="AB69" s="33"/>
      <c r="AC69" s="5"/>
      <c r="AD69" s="5"/>
      <c r="AE69" s="5"/>
      <c r="AF69" s="5"/>
      <c r="AG69" s="33"/>
      <c r="AH69" s="5"/>
      <c r="AI69" s="33"/>
      <c r="AJ69" s="5"/>
      <c r="AK69" s="5"/>
      <c r="AL69" s="5"/>
      <c r="AM69" s="5"/>
      <c r="AN69" s="5"/>
      <c r="AO69" s="33"/>
      <c r="AP69" s="5"/>
      <c r="AQ69" s="33"/>
      <c r="AR69" s="5"/>
      <c r="AS69" s="5"/>
      <c r="AT69" s="192"/>
    </row>
    <row r="70" spans="2:46" ht="12.75">
      <c r="B70" s="3"/>
      <c r="C70" s="5"/>
      <c r="D70" s="278"/>
      <c r="E70" s="278"/>
      <c r="F70" s="5"/>
      <c r="G70" s="278"/>
      <c r="H70" s="33"/>
      <c r="I70" s="33"/>
      <c r="J70" s="33"/>
      <c r="K70" s="33"/>
      <c r="L70" s="33"/>
      <c r="M70" s="5"/>
      <c r="N70" s="5"/>
      <c r="O70" s="5"/>
      <c r="P70" s="33"/>
      <c r="Q70" s="33"/>
      <c r="R70" s="33"/>
      <c r="S70" s="33"/>
      <c r="T70" s="33"/>
      <c r="U70" s="5"/>
      <c r="V70" s="5"/>
      <c r="W70" s="5"/>
      <c r="X70" s="33"/>
      <c r="Y70" s="33"/>
      <c r="Z70" s="33"/>
      <c r="AA70" s="33"/>
      <c r="AB70" s="33"/>
      <c r="AC70" s="5"/>
      <c r="AD70" s="5"/>
      <c r="AE70" s="5"/>
      <c r="AF70" s="5"/>
      <c r="AG70" s="33"/>
      <c r="AH70" s="5"/>
      <c r="AI70" s="33"/>
      <c r="AJ70" s="5"/>
      <c r="AK70" s="5"/>
      <c r="AL70" s="5"/>
      <c r="AM70" s="5"/>
      <c r="AN70" s="5"/>
      <c r="AO70" s="33"/>
      <c r="AP70" s="5"/>
      <c r="AQ70" s="33"/>
      <c r="AR70" s="5"/>
      <c r="AS70" s="5"/>
      <c r="AT70" s="192"/>
    </row>
    <row r="71" spans="2:46" s="467" customFormat="1" ht="14.25">
      <c r="B71" s="459"/>
      <c r="C71" s="460"/>
      <c r="D71" s="461"/>
      <c r="E71" s="461"/>
      <c r="F71" s="461"/>
      <c r="G71" s="462"/>
      <c r="H71" s="463"/>
      <c r="I71" s="463"/>
      <c r="J71" s="464" t="str">
        <f>pers!G8</f>
        <v>2007/08</v>
      </c>
      <c r="K71" s="463"/>
      <c r="L71" s="463"/>
      <c r="M71" s="463"/>
      <c r="N71" s="465"/>
      <c r="O71" s="510" t="str">
        <f>lln!H8</f>
        <v>2008/09</v>
      </c>
      <c r="P71" s="513"/>
      <c r="Q71" s="513"/>
      <c r="R71" s="513"/>
      <c r="S71" s="513"/>
      <c r="T71" s="513"/>
      <c r="U71" s="513"/>
      <c r="V71" s="465"/>
      <c r="W71" s="510" t="str">
        <f>lln!I8</f>
        <v>2009/10</v>
      </c>
      <c r="X71" s="513"/>
      <c r="Y71" s="513"/>
      <c r="Z71" s="513"/>
      <c r="AA71" s="513"/>
      <c r="AB71" s="513"/>
      <c r="AC71" s="513"/>
      <c r="AD71" s="465"/>
      <c r="AE71" s="510" t="str">
        <f>lln!J8</f>
        <v>2010/11</v>
      </c>
      <c r="AF71" s="511"/>
      <c r="AG71" s="511"/>
      <c r="AH71" s="511"/>
      <c r="AI71" s="511"/>
      <c r="AJ71" s="511"/>
      <c r="AK71" s="511"/>
      <c r="AL71" s="465"/>
      <c r="AM71" s="510" t="str">
        <f>lln!K8</f>
        <v>2011/12</v>
      </c>
      <c r="AN71" s="511"/>
      <c r="AO71" s="511"/>
      <c r="AP71" s="511"/>
      <c r="AQ71" s="511"/>
      <c r="AR71" s="511"/>
      <c r="AS71" s="511"/>
      <c r="AT71" s="466"/>
    </row>
    <row r="72" spans="2:46" ht="12.75">
      <c r="B72" s="3"/>
      <c r="C72" s="5"/>
      <c r="D72" s="10"/>
      <c r="E72" s="10"/>
      <c r="F72" s="5"/>
      <c r="G72" s="10"/>
      <c r="H72" s="33"/>
      <c r="I72" s="261"/>
      <c r="J72" s="261"/>
      <c r="K72" s="261"/>
      <c r="L72" s="33"/>
      <c r="M72" s="33"/>
      <c r="N72" s="33"/>
      <c r="O72" s="33"/>
      <c r="P72" s="33"/>
      <c r="Q72" s="261"/>
      <c r="R72" s="261"/>
      <c r="S72" s="261"/>
      <c r="T72" s="33"/>
      <c r="U72" s="33"/>
      <c r="V72" s="33"/>
      <c r="W72" s="33"/>
      <c r="X72" s="33"/>
      <c r="Y72" s="261"/>
      <c r="Z72" s="261"/>
      <c r="AA72" s="261"/>
      <c r="AB72" s="33"/>
      <c r="AC72" s="33"/>
      <c r="AD72" s="33"/>
      <c r="AE72" s="33"/>
      <c r="AF72" s="33"/>
      <c r="AG72" s="261"/>
      <c r="AH72" s="261"/>
      <c r="AI72" s="261"/>
      <c r="AJ72" s="33"/>
      <c r="AK72" s="33"/>
      <c r="AL72" s="33"/>
      <c r="AM72" s="33"/>
      <c r="AN72" s="33"/>
      <c r="AO72" s="261"/>
      <c r="AP72" s="261"/>
      <c r="AQ72" s="261"/>
      <c r="AR72" s="33"/>
      <c r="AS72" s="33"/>
      <c r="AT72" s="192"/>
    </row>
    <row r="73" spans="2:46" ht="12.75">
      <c r="B73" s="3"/>
      <c r="C73" s="30"/>
      <c r="D73" s="25"/>
      <c r="E73" s="25"/>
      <c r="F73" s="5"/>
      <c r="G73" s="25"/>
      <c r="H73" s="31"/>
      <c r="I73" s="172"/>
      <c r="J73" s="172"/>
      <c r="K73" s="172"/>
      <c r="L73" s="172"/>
      <c r="M73" s="31"/>
      <c r="N73" s="33"/>
      <c r="O73" s="31"/>
      <c r="P73" s="31"/>
      <c r="Q73" s="172"/>
      <c r="R73" s="172"/>
      <c r="S73" s="172"/>
      <c r="T73" s="172"/>
      <c r="U73" s="31"/>
      <c r="V73" s="33"/>
      <c r="W73" s="31"/>
      <c r="X73" s="31"/>
      <c r="Y73" s="172"/>
      <c r="Z73" s="172"/>
      <c r="AA73" s="172"/>
      <c r="AB73" s="172"/>
      <c r="AC73" s="31"/>
      <c r="AD73" s="33"/>
      <c r="AE73" s="31"/>
      <c r="AF73" s="31"/>
      <c r="AG73" s="172"/>
      <c r="AH73" s="172"/>
      <c r="AI73" s="172"/>
      <c r="AJ73" s="172"/>
      <c r="AK73" s="172"/>
      <c r="AL73" s="33"/>
      <c r="AM73" s="31"/>
      <c r="AN73" s="31"/>
      <c r="AO73" s="172"/>
      <c r="AP73" s="172"/>
      <c r="AQ73" s="172"/>
      <c r="AR73" s="172"/>
      <c r="AS73" s="172"/>
      <c r="AT73" s="192"/>
    </row>
    <row r="74" spans="2:46" ht="12.75">
      <c r="B74" s="322"/>
      <c r="C74" s="31"/>
      <c r="D74" s="25" t="s">
        <v>197</v>
      </c>
      <c r="E74" s="25"/>
      <c r="F74" s="33"/>
      <c r="G74" s="25"/>
      <c r="H74" s="169" t="s">
        <v>198</v>
      </c>
      <c r="I74" s="169"/>
      <c r="J74" s="169" t="s">
        <v>300</v>
      </c>
      <c r="K74" s="169"/>
      <c r="L74" s="169" t="s">
        <v>199</v>
      </c>
      <c r="M74" s="31"/>
      <c r="N74" s="33"/>
      <c r="O74" s="31"/>
      <c r="P74" s="169" t="s">
        <v>198</v>
      </c>
      <c r="Q74" s="169"/>
      <c r="R74" s="169" t="s">
        <v>300</v>
      </c>
      <c r="S74" s="169"/>
      <c r="T74" s="169" t="s">
        <v>199</v>
      </c>
      <c r="U74" s="31"/>
      <c r="V74" s="33"/>
      <c r="W74" s="31"/>
      <c r="X74" s="169" t="s">
        <v>198</v>
      </c>
      <c r="Y74" s="169"/>
      <c r="Z74" s="169" t="s">
        <v>300</v>
      </c>
      <c r="AA74" s="169"/>
      <c r="AB74" s="169" t="s">
        <v>199</v>
      </c>
      <c r="AC74" s="31"/>
      <c r="AD74" s="33"/>
      <c r="AE74" s="31"/>
      <c r="AF74" s="169" t="s">
        <v>198</v>
      </c>
      <c r="AG74" s="169"/>
      <c r="AH74" s="169" t="s">
        <v>300</v>
      </c>
      <c r="AI74" s="169"/>
      <c r="AJ74" s="169" t="s">
        <v>199</v>
      </c>
      <c r="AK74" s="169"/>
      <c r="AL74" s="33"/>
      <c r="AM74" s="31"/>
      <c r="AN74" s="169" t="s">
        <v>198</v>
      </c>
      <c r="AO74" s="169"/>
      <c r="AP74" s="169" t="s">
        <v>300</v>
      </c>
      <c r="AQ74" s="169"/>
      <c r="AR74" s="169" t="s">
        <v>199</v>
      </c>
      <c r="AS74" s="169"/>
      <c r="AT74" s="192"/>
    </row>
    <row r="75" spans="2:46" ht="12.75">
      <c r="B75" s="3"/>
      <c r="C75" s="30"/>
      <c r="D75" s="25"/>
      <c r="E75" s="25"/>
      <c r="F75" s="5"/>
      <c r="G75" s="25"/>
      <c r="H75" s="293"/>
      <c r="I75" s="293"/>
      <c r="J75" s="293"/>
      <c r="K75" s="293"/>
      <c r="L75" s="294"/>
      <c r="M75" s="31"/>
      <c r="N75" s="33"/>
      <c r="O75" s="31"/>
      <c r="P75" s="293"/>
      <c r="Q75" s="293"/>
      <c r="R75" s="293"/>
      <c r="S75" s="293"/>
      <c r="T75" s="294"/>
      <c r="U75" s="31"/>
      <c r="V75" s="33"/>
      <c r="W75" s="31"/>
      <c r="X75" s="293"/>
      <c r="Y75" s="293"/>
      <c r="Z75" s="293"/>
      <c r="AA75" s="293"/>
      <c r="AB75" s="294"/>
      <c r="AC75" s="31"/>
      <c r="AD75" s="33"/>
      <c r="AE75" s="31"/>
      <c r="AF75" s="293"/>
      <c r="AG75" s="293"/>
      <c r="AH75" s="293"/>
      <c r="AI75" s="293"/>
      <c r="AJ75" s="294"/>
      <c r="AK75" s="294"/>
      <c r="AL75" s="33"/>
      <c r="AM75" s="31"/>
      <c r="AN75" s="293"/>
      <c r="AO75" s="293"/>
      <c r="AP75" s="293"/>
      <c r="AQ75" s="293"/>
      <c r="AR75" s="294"/>
      <c r="AS75" s="294"/>
      <c r="AT75" s="192"/>
    </row>
    <row r="76" spans="2:46" ht="12.75">
      <c r="B76" s="3"/>
      <c r="C76" s="30"/>
      <c r="D76" s="24" t="s">
        <v>200</v>
      </c>
      <c r="E76" s="24"/>
      <c r="F76" s="5"/>
      <c r="G76" s="24"/>
      <c r="H76" s="245">
        <f>H22</f>
        <v>0</v>
      </c>
      <c r="I76" s="244"/>
      <c r="J76" s="334">
        <f>H76*(VLOOKUP(D76,tab!$M$22:$Q$63,2,FALSE))</f>
        <v>0</v>
      </c>
      <c r="K76" s="244"/>
      <c r="L76" s="168">
        <f>J76*IF(lln!$G$46="ja",lln!$H$46,lln!$H$47)</f>
        <v>0</v>
      </c>
      <c r="M76" s="31"/>
      <c r="N76" s="33"/>
      <c r="O76" s="31"/>
      <c r="P76" s="323">
        <f>SUMIF('form t+1'!$M$13:$M$141,D22,'form t+1'!$P$13:$P$141)</f>
        <v>0</v>
      </c>
      <c r="Q76" s="244"/>
      <c r="R76" s="334">
        <f>P76*(VLOOKUP(D76,tab!$M$22:$Q$63,2,FALSE))</f>
        <v>0</v>
      </c>
      <c r="S76" s="244"/>
      <c r="T76" s="168">
        <f>R76*IF(lln!$G$46="ja",lln!$H$46,lln!$H$47)</f>
        <v>0</v>
      </c>
      <c r="U76" s="31"/>
      <c r="V76" s="33"/>
      <c r="W76" s="31"/>
      <c r="X76" s="323">
        <f>+P76</f>
        <v>0</v>
      </c>
      <c r="Y76" s="244"/>
      <c r="Z76" s="334">
        <f>X76*(VLOOKUP(D76,tab!$M$22:$Q$63,2,FALSE))</f>
        <v>0</v>
      </c>
      <c r="AA76" s="244"/>
      <c r="AB76" s="168">
        <f>Z76*IF(lln!$G$46="ja",lln!$H$46,lln!$H$47)</f>
        <v>0</v>
      </c>
      <c r="AC76" s="31"/>
      <c r="AD76" s="33"/>
      <c r="AE76" s="31"/>
      <c r="AF76" s="439">
        <f>+X76</f>
        <v>0</v>
      </c>
      <c r="AG76" s="244"/>
      <c r="AH76" s="334">
        <f>AF76*(VLOOKUP(D76,tab!$M$22:$Q$63,2,FALSE))</f>
        <v>0</v>
      </c>
      <c r="AI76" s="244"/>
      <c r="AJ76" s="168">
        <f>AH76*IF(lln!$G$46="ja",lln!$H$46,lln!$H$47)</f>
        <v>0</v>
      </c>
      <c r="AK76" s="294"/>
      <c r="AL76" s="33"/>
      <c r="AM76" s="31"/>
      <c r="AN76" s="439">
        <f>+AF76</f>
        <v>0</v>
      </c>
      <c r="AO76" s="244"/>
      <c r="AP76" s="334">
        <f>AN76*(VLOOKUP(D76,tab!$M$22:$Q$63,2,FALSE))</f>
        <v>0</v>
      </c>
      <c r="AQ76" s="244"/>
      <c r="AR76" s="168">
        <f>AP76*IF(lln!$G$46="ja",lln!$H$46,lln!$H$47)</f>
        <v>0</v>
      </c>
      <c r="AS76" s="294"/>
      <c r="AT76" s="192"/>
    </row>
    <row r="77" spans="2:46" ht="12.75">
      <c r="B77" s="3"/>
      <c r="C77" s="30"/>
      <c r="D77" s="24" t="s">
        <v>201</v>
      </c>
      <c r="E77" s="24"/>
      <c r="F77" s="5"/>
      <c r="G77" s="24"/>
      <c r="H77" s="245">
        <f aca="true" t="shared" si="2" ref="H77:H109">H23</f>
        <v>0</v>
      </c>
      <c r="I77" s="244"/>
      <c r="J77" s="334">
        <f>H77*(VLOOKUP(D77,tab!$M$22:$Q$63,2,FALSE))</f>
        <v>0</v>
      </c>
      <c r="K77" s="244"/>
      <c r="L77" s="168">
        <f>J77*IF(lln!$G$46="ja",lln!$H$46,lln!$H$47)</f>
        <v>0</v>
      </c>
      <c r="M77" s="31"/>
      <c r="N77" s="33"/>
      <c r="O77" s="31"/>
      <c r="P77" s="323">
        <f>SUMIF('form t+1'!$M$13:$M$141,D23,'form t+1'!$P$13:$P$141)</f>
        <v>0</v>
      </c>
      <c r="Q77" s="244"/>
      <c r="R77" s="334">
        <f>P77*(VLOOKUP(D77,tab!$M$22:$Q$63,2,FALSE))</f>
        <v>0</v>
      </c>
      <c r="S77" s="244"/>
      <c r="T77" s="168">
        <f>R77*IF(lln!$G$46="ja",lln!$H$46,lln!$H$47)</f>
        <v>0</v>
      </c>
      <c r="U77" s="31"/>
      <c r="V77" s="33"/>
      <c r="W77" s="31"/>
      <c r="X77" s="323">
        <f aca="true" t="shared" si="3" ref="X77:X109">+P77</f>
        <v>0</v>
      </c>
      <c r="Y77" s="244"/>
      <c r="Z77" s="334">
        <f>X77*(VLOOKUP(D77,tab!$M$22:$Q$63,2,FALSE))</f>
        <v>0</v>
      </c>
      <c r="AA77" s="244"/>
      <c r="AB77" s="168">
        <f>Z77*IF(lln!$G$46="ja",lln!$H$46,lln!$H$47)</f>
        <v>0</v>
      </c>
      <c r="AC77" s="31"/>
      <c r="AD77" s="33"/>
      <c r="AE77" s="31"/>
      <c r="AF77" s="439">
        <f aca="true" t="shared" si="4" ref="AF77:AF109">+X77</f>
        <v>0</v>
      </c>
      <c r="AG77" s="244"/>
      <c r="AH77" s="334">
        <f>AF77*(VLOOKUP(D77,tab!$M$22:$Q$63,2,FALSE))</f>
        <v>0</v>
      </c>
      <c r="AI77" s="244"/>
      <c r="AJ77" s="168">
        <f>AH77*IF(lln!$G$46="ja",lln!$H$46,lln!$H$47)</f>
        <v>0</v>
      </c>
      <c r="AK77" s="294"/>
      <c r="AL77" s="33"/>
      <c r="AM77" s="31"/>
      <c r="AN77" s="439">
        <f aca="true" t="shared" si="5" ref="AN77:AN109">+AF77</f>
        <v>0</v>
      </c>
      <c r="AO77" s="244"/>
      <c r="AP77" s="334">
        <f>AN77*(VLOOKUP(D77,tab!$M$22:$Q$63,2,FALSE))</f>
        <v>0</v>
      </c>
      <c r="AQ77" s="244"/>
      <c r="AR77" s="168">
        <f>AP77*IF(lln!$G$46="ja",lln!$H$46,lln!$H$47)</f>
        <v>0</v>
      </c>
      <c r="AS77" s="294"/>
      <c r="AT77" s="192"/>
    </row>
    <row r="78" spans="2:46" ht="12.75">
      <c r="B78" s="3"/>
      <c r="C78" s="30"/>
      <c r="D78" s="24" t="s">
        <v>202</v>
      </c>
      <c r="E78" s="24"/>
      <c r="F78" s="5"/>
      <c r="G78" s="24"/>
      <c r="H78" s="245">
        <f t="shared" si="2"/>
        <v>0</v>
      </c>
      <c r="I78" s="244"/>
      <c r="J78" s="334">
        <f>H78*(VLOOKUP(D78,tab!$M$22:$Q$63,2,FALSE))</f>
        <v>0</v>
      </c>
      <c r="K78" s="244"/>
      <c r="L78" s="168">
        <f>J78*IF(lln!$G$46="ja",lln!$H$46,lln!$H$47)</f>
        <v>0</v>
      </c>
      <c r="M78" s="31"/>
      <c r="N78" s="33"/>
      <c r="O78" s="31"/>
      <c r="P78" s="323">
        <f>SUMIF('form t+1'!$M$13:$M$141,D24,'form t+1'!$P$13:$P$141)</f>
        <v>0</v>
      </c>
      <c r="Q78" s="244"/>
      <c r="R78" s="334">
        <f>P78*(VLOOKUP(D78,tab!$M$22:$Q$63,2,FALSE))</f>
        <v>0</v>
      </c>
      <c r="S78" s="244"/>
      <c r="T78" s="168">
        <f>R78*IF(lln!$G$46="ja",lln!$H$46,lln!$H$47)</f>
        <v>0</v>
      </c>
      <c r="U78" s="31"/>
      <c r="V78" s="33"/>
      <c r="W78" s="31"/>
      <c r="X78" s="323">
        <f t="shared" si="3"/>
        <v>0</v>
      </c>
      <c r="Y78" s="244"/>
      <c r="Z78" s="334">
        <f>X78*(VLOOKUP(D78,tab!$M$22:$Q$63,2,FALSE))</f>
        <v>0</v>
      </c>
      <c r="AA78" s="244"/>
      <c r="AB78" s="168">
        <f>Z78*IF(lln!$G$46="ja",lln!$H$46,lln!$H$47)</f>
        <v>0</v>
      </c>
      <c r="AC78" s="31"/>
      <c r="AD78" s="33"/>
      <c r="AE78" s="31"/>
      <c r="AF78" s="439">
        <f t="shared" si="4"/>
        <v>0</v>
      </c>
      <c r="AG78" s="244"/>
      <c r="AH78" s="334">
        <f>AF78*(VLOOKUP(D78,tab!$M$22:$Q$63,2,FALSE))</f>
        <v>0</v>
      </c>
      <c r="AI78" s="244"/>
      <c r="AJ78" s="168">
        <f>AH78*IF(lln!$G$46="ja",lln!$H$46,lln!$H$47)</f>
        <v>0</v>
      </c>
      <c r="AK78" s="294"/>
      <c r="AL78" s="33"/>
      <c r="AM78" s="31"/>
      <c r="AN78" s="439">
        <f t="shared" si="5"/>
        <v>0</v>
      </c>
      <c r="AO78" s="244"/>
      <c r="AP78" s="334">
        <f>AN78*(VLOOKUP(D78,tab!$M$22:$Q$63,2,FALSE))</f>
        <v>0</v>
      </c>
      <c r="AQ78" s="244"/>
      <c r="AR78" s="168">
        <f>AP78*IF(lln!$G$46="ja",lln!$H$46,lln!$H$47)</f>
        <v>0</v>
      </c>
      <c r="AS78" s="294"/>
      <c r="AT78" s="192"/>
    </row>
    <row r="79" spans="2:46" ht="12.75">
      <c r="B79" s="3"/>
      <c r="C79" s="30"/>
      <c r="D79" s="24" t="s">
        <v>203</v>
      </c>
      <c r="E79" s="24"/>
      <c r="F79" s="5"/>
      <c r="G79" s="24"/>
      <c r="H79" s="245">
        <f t="shared" si="2"/>
        <v>0</v>
      </c>
      <c r="I79" s="244"/>
      <c r="J79" s="334">
        <f>H79*(VLOOKUP(D79,tab!$M$22:$Q$63,2,FALSE))</f>
        <v>0</v>
      </c>
      <c r="K79" s="244"/>
      <c r="L79" s="168">
        <f>J79*IF(lln!$G$46="ja",lln!$H$46,lln!$H$47)</f>
        <v>0</v>
      </c>
      <c r="M79" s="31"/>
      <c r="N79" s="33"/>
      <c r="O79" s="31"/>
      <c r="P79" s="323">
        <f>SUMIF('form t+1'!$M$13:$M$141,D25,'form t+1'!$P$13:$P$141)</f>
        <v>0</v>
      </c>
      <c r="Q79" s="244"/>
      <c r="R79" s="334">
        <f>P79*(VLOOKUP(D79,tab!$M$22:$Q$63,2,FALSE))</f>
        <v>0</v>
      </c>
      <c r="S79" s="244"/>
      <c r="T79" s="168">
        <f>R79*IF(lln!$G$46="ja",lln!$H$46,lln!$H$47)</f>
        <v>0</v>
      </c>
      <c r="U79" s="31"/>
      <c r="V79" s="33"/>
      <c r="W79" s="31"/>
      <c r="X79" s="323">
        <f t="shared" si="3"/>
        <v>0</v>
      </c>
      <c r="Y79" s="244"/>
      <c r="Z79" s="334">
        <f>X79*(VLOOKUP(D79,tab!$M$22:$Q$63,2,FALSE))</f>
        <v>0</v>
      </c>
      <c r="AA79" s="244"/>
      <c r="AB79" s="168">
        <f>Z79*IF(lln!$G$46="ja",lln!$H$46,lln!$H$47)</f>
        <v>0</v>
      </c>
      <c r="AC79" s="31"/>
      <c r="AD79" s="33"/>
      <c r="AE79" s="31"/>
      <c r="AF79" s="439">
        <f t="shared" si="4"/>
        <v>0</v>
      </c>
      <c r="AG79" s="244"/>
      <c r="AH79" s="334">
        <f>AF79*(VLOOKUP(D79,tab!$M$22:$Q$63,2,FALSE))</f>
        <v>0</v>
      </c>
      <c r="AI79" s="244"/>
      <c r="AJ79" s="168">
        <f>AH79*IF(lln!$G$46="ja",lln!$H$46,lln!$H$47)</f>
        <v>0</v>
      </c>
      <c r="AK79" s="294"/>
      <c r="AL79" s="33"/>
      <c r="AM79" s="31"/>
      <c r="AN79" s="439">
        <f t="shared" si="5"/>
        <v>0</v>
      </c>
      <c r="AO79" s="244"/>
      <c r="AP79" s="334">
        <f>AN79*(VLOOKUP(D79,tab!$M$22:$Q$63,2,FALSE))</f>
        <v>0</v>
      </c>
      <c r="AQ79" s="244"/>
      <c r="AR79" s="168">
        <f>AP79*IF(lln!$G$46="ja",lln!$H$46,lln!$H$47)</f>
        <v>0</v>
      </c>
      <c r="AS79" s="294"/>
      <c r="AT79" s="192"/>
    </row>
    <row r="80" spans="2:46" ht="12.75">
      <c r="B80" s="3"/>
      <c r="C80" s="30"/>
      <c r="D80" s="24" t="s">
        <v>204</v>
      </c>
      <c r="E80" s="24"/>
      <c r="F80" s="5"/>
      <c r="G80" s="24"/>
      <c r="H80" s="245">
        <f t="shared" si="2"/>
        <v>0</v>
      </c>
      <c r="I80" s="244"/>
      <c r="J80" s="334">
        <f>H80*(VLOOKUP(D80,tab!$M$22:$Q$63,2,FALSE))</f>
        <v>0</v>
      </c>
      <c r="K80" s="244"/>
      <c r="L80" s="168">
        <f>J80*IF(lln!$G$46="ja",lln!$H$46,lln!$H$47)</f>
        <v>0</v>
      </c>
      <c r="M80" s="31"/>
      <c r="N80" s="33"/>
      <c r="O80" s="31"/>
      <c r="P80" s="323">
        <f>SUMIF('form t+1'!$M$13:$M$141,D26,'form t+1'!$P$13:$P$141)</f>
        <v>0</v>
      </c>
      <c r="Q80" s="244"/>
      <c r="R80" s="334">
        <f>P80*(VLOOKUP(D80,tab!$M$22:$Q$63,2,FALSE))</f>
        <v>0</v>
      </c>
      <c r="S80" s="244"/>
      <c r="T80" s="168">
        <f>R80*IF(lln!$G$46="ja",lln!$H$46,lln!$H$47)</f>
        <v>0</v>
      </c>
      <c r="U80" s="31"/>
      <c r="V80" s="33"/>
      <c r="W80" s="31"/>
      <c r="X80" s="323">
        <f t="shared" si="3"/>
        <v>0</v>
      </c>
      <c r="Y80" s="244"/>
      <c r="Z80" s="334">
        <f>X80*(VLOOKUP(D80,tab!$M$22:$Q$63,2,FALSE))</f>
        <v>0</v>
      </c>
      <c r="AA80" s="244"/>
      <c r="AB80" s="168">
        <f>Z80*IF(lln!$G$46="ja",lln!$H$46,lln!$H$47)</f>
        <v>0</v>
      </c>
      <c r="AC80" s="31"/>
      <c r="AD80" s="33"/>
      <c r="AE80" s="31"/>
      <c r="AF80" s="439">
        <f t="shared" si="4"/>
        <v>0</v>
      </c>
      <c r="AG80" s="244"/>
      <c r="AH80" s="334">
        <f>AF80*(VLOOKUP(D80,tab!$M$22:$Q$63,2,FALSE))</f>
        <v>0</v>
      </c>
      <c r="AI80" s="244"/>
      <c r="AJ80" s="168">
        <f>AH80*IF(lln!$G$46="ja",lln!$H$46,lln!$H$47)</f>
        <v>0</v>
      </c>
      <c r="AK80" s="294"/>
      <c r="AL80" s="33"/>
      <c r="AM80" s="31"/>
      <c r="AN80" s="439">
        <f t="shared" si="5"/>
        <v>0</v>
      </c>
      <c r="AO80" s="244"/>
      <c r="AP80" s="334">
        <f>AN80*(VLOOKUP(D80,tab!$M$22:$Q$63,2,FALSE))</f>
        <v>0</v>
      </c>
      <c r="AQ80" s="244"/>
      <c r="AR80" s="168">
        <f>AP80*IF(lln!$G$46="ja",lln!$H$46,lln!$H$47)</f>
        <v>0</v>
      </c>
      <c r="AS80" s="294"/>
      <c r="AT80" s="192"/>
    </row>
    <row r="81" spans="2:46" ht="12.75">
      <c r="B81" s="3"/>
      <c r="C81" s="30"/>
      <c r="D81" s="24" t="s">
        <v>205</v>
      </c>
      <c r="E81" s="24"/>
      <c r="F81" s="5"/>
      <c r="G81" s="24"/>
      <c r="H81" s="245">
        <f t="shared" si="2"/>
        <v>0</v>
      </c>
      <c r="I81" s="244"/>
      <c r="J81" s="334">
        <f>H81*(VLOOKUP(D81,tab!$M$22:$Q$63,2,FALSE))</f>
        <v>0</v>
      </c>
      <c r="K81" s="244"/>
      <c r="L81" s="168">
        <f>J81*IF(lln!$G$46="ja",lln!$H$46,lln!$H$47)</f>
        <v>0</v>
      </c>
      <c r="M81" s="31"/>
      <c r="N81" s="33"/>
      <c r="O81" s="31"/>
      <c r="P81" s="323">
        <f>SUMIF('form t+1'!$M$13:$M$141,D27,'form t+1'!$P$13:$P$141)</f>
        <v>0</v>
      </c>
      <c r="Q81" s="244"/>
      <c r="R81" s="334">
        <f>P81*(VLOOKUP(D81,tab!$M$22:$Q$63,2,FALSE))</f>
        <v>0</v>
      </c>
      <c r="S81" s="244"/>
      <c r="T81" s="168">
        <f>R81*IF(lln!$G$46="ja",lln!$H$46,lln!$H$47)</f>
        <v>0</v>
      </c>
      <c r="U81" s="31"/>
      <c r="V81" s="33"/>
      <c r="W81" s="31"/>
      <c r="X81" s="323">
        <f t="shared" si="3"/>
        <v>0</v>
      </c>
      <c r="Y81" s="244"/>
      <c r="Z81" s="334">
        <f>X81*(VLOOKUP(D81,tab!$M$22:$Q$63,2,FALSE))</f>
        <v>0</v>
      </c>
      <c r="AA81" s="244"/>
      <c r="AB81" s="168">
        <f>Z81*IF(lln!$G$46="ja",lln!$H$46,lln!$H$47)</f>
        <v>0</v>
      </c>
      <c r="AC81" s="31"/>
      <c r="AD81" s="33"/>
      <c r="AE81" s="31"/>
      <c r="AF81" s="439">
        <f t="shared" si="4"/>
        <v>0</v>
      </c>
      <c r="AG81" s="244"/>
      <c r="AH81" s="334">
        <f>AF81*(VLOOKUP(D81,tab!$M$22:$Q$63,2,FALSE))</f>
        <v>0</v>
      </c>
      <c r="AI81" s="244"/>
      <c r="AJ81" s="168">
        <f>AH81*IF(lln!$G$46="ja",lln!$H$46,lln!$H$47)</f>
        <v>0</v>
      </c>
      <c r="AK81" s="294"/>
      <c r="AL81" s="33"/>
      <c r="AM81" s="31"/>
      <c r="AN81" s="439">
        <f t="shared" si="5"/>
        <v>0</v>
      </c>
      <c r="AO81" s="244"/>
      <c r="AP81" s="334">
        <f>AN81*(VLOOKUP(D81,tab!$M$22:$Q$63,2,FALSE))</f>
        <v>0</v>
      </c>
      <c r="AQ81" s="244"/>
      <c r="AR81" s="168">
        <f>AP81*IF(lln!$G$46="ja",lln!$H$46,lln!$H$47)</f>
        <v>0</v>
      </c>
      <c r="AS81" s="294"/>
      <c r="AT81" s="192"/>
    </row>
    <row r="82" spans="2:46" ht="12.75">
      <c r="B82" s="3"/>
      <c r="C82" s="30"/>
      <c r="D82" s="24" t="s">
        <v>206</v>
      </c>
      <c r="E82" s="24"/>
      <c r="F82" s="5"/>
      <c r="G82" s="24"/>
      <c r="H82" s="245">
        <f t="shared" si="2"/>
        <v>0</v>
      </c>
      <c r="I82" s="244"/>
      <c r="J82" s="334">
        <f>H82*(VLOOKUP(D82,tab!$M$22:$Q$63,2,FALSE))</f>
        <v>0</v>
      </c>
      <c r="K82" s="244"/>
      <c r="L82" s="168">
        <f>J82*IF(lln!$G$46="ja",lln!$H$46,lln!$H$47)</f>
        <v>0</v>
      </c>
      <c r="M82" s="31"/>
      <c r="N82" s="33"/>
      <c r="O82" s="31"/>
      <c r="P82" s="323">
        <f>SUMIF('form t+1'!$M$13:$M$141,D28,'form t+1'!$P$13:$P$141)</f>
        <v>0</v>
      </c>
      <c r="Q82" s="244"/>
      <c r="R82" s="334">
        <f>P82*(VLOOKUP(D82,tab!$M$22:$Q$63,2,FALSE))</f>
        <v>0</v>
      </c>
      <c r="S82" s="244"/>
      <c r="T82" s="168">
        <f>R82*IF(lln!$G$46="ja",lln!$H$46,lln!$H$47)</f>
        <v>0</v>
      </c>
      <c r="U82" s="31"/>
      <c r="V82" s="33"/>
      <c r="W82" s="31"/>
      <c r="X82" s="323">
        <f t="shared" si="3"/>
        <v>0</v>
      </c>
      <c r="Y82" s="244"/>
      <c r="Z82" s="334">
        <f>X82*(VLOOKUP(D82,tab!$M$22:$Q$63,2,FALSE))</f>
        <v>0</v>
      </c>
      <c r="AA82" s="244"/>
      <c r="AB82" s="168">
        <f>Z82*IF(lln!$G$46="ja",lln!$H$46,lln!$H$47)</f>
        <v>0</v>
      </c>
      <c r="AC82" s="31"/>
      <c r="AD82" s="33"/>
      <c r="AE82" s="31"/>
      <c r="AF82" s="439">
        <f t="shared" si="4"/>
        <v>0</v>
      </c>
      <c r="AG82" s="244"/>
      <c r="AH82" s="334">
        <f>AF82*(VLOOKUP(D82,tab!$M$22:$Q$63,2,FALSE))</f>
        <v>0</v>
      </c>
      <c r="AI82" s="244"/>
      <c r="AJ82" s="168">
        <f>AH82*IF(lln!$G$46="ja",lln!$H$46,lln!$H$47)</f>
        <v>0</v>
      </c>
      <c r="AK82" s="294"/>
      <c r="AL82" s="33"/>
      <c r="AM82" s="31"/>
      <c r="AN82" s="439">
        <f t="shared" si="5"/>
        <v>0</v>
      </c>
      <c r="AO82" s="244"/>
      <c r="AP82" s="334">
        <f>AN82*(VLOOKUP(D82,tab!$M$22:$Q$63,2,FALSE))</f>
        <v>0</v>
      </c>
      <c r="AQ82" s="244"/>
      <c r="AR82" s="168">
        <f>AP82*IF(lln!$G$46="ja",lln!$H$46,lln!$H$47)</f>
        <v>0</v>
      </c>
      <c r="AS82" s="294"/>
      <c r="AT82" s="192"/>
    </row>
    <row r="83" spans="2:46" ht="12.75">
      <c r="B83" s="3"/>
      <c r="C83" s="30"/>
      <c r="D83" s="24" t="s">
        <v>207</v>
      </c>
      <c r="E83" s="24"/>
      <c r="F83" s="5"/>
      <c r="G83" s="24"/>
      <c r="H83" s="245">
        <f t="shared" si="2"/>
        <v>0</v>
      </c>
      <c r="I83" s="244"/>
      <c r="J83" s="334">
        <f>H83*(VLOOKUP(D83,tab!$M$22:$Q$63,2,FALSE))</f>
        <v>0</v>
      </c>
      <c r="K83" s="244"/>
      <c r="L83" s="168">
        <f>J83*IF(lln!$G$46="ja",lln!$H$46,lln!$H$47)</f>
        <v>0</v>
      </c>
      <c r="M83" s="31"/>
      <c r="N83" s="33"/>
      <c r="O83" s="31"/>
      <c r="P83" s="323">
        <f>SUMIF('form t+1'!$M$13:$M$141,D29,'form t+1'!$P$13:$P$141)</f>
        <v>0</v>
      </c>
      <c r="Q83" s="244"/>
      <c r="R83" s="334">
        <f>P83*(VLOOKUP(D83,tab!$M$22:$Q$63,2,FALSE))</f>
        <v>0</v>
      </c>
      <c r="S83" s="244"/>
      <c r="T83" s="168">
        <f>R83*IF(lln!$G$46="ja",lln!$H$46,lln!$H$47)</f>
        <v>0</v>
      </c>
      <c r="U83" s="31"/>
      <c r="V83" s="33"/>
      <c r="W83" s="31"/>
      <c r="X83" s="323">
        <f t="shared" si="3"/>
        <v>0</v>
      </c>
      <c r="Y83" s="244"/>
      <c r="Z83" s="334">
        <f>X83*(VLOOKUP(D83,tab!$M$22:$Q$63,2,FALSE))</f>
        <v>0</v>
      </c>
      <c r="AA83" s="244"/>
      <c r="AB83" s="168">
        <f>Z83*IF(lln!$G$46="ja",lln!$H$46,lln!$H$47)</f>
        <v>0</v>
      </c>
      <c r="AC83" s="31"/>
      <c r="AD83" s="33"/>
      <c r="AE83" s="31"/>
      <c r="AF83" s="439">
        <f t="shared" si="4"/>
        <v>0</v>
      </c>
      <c r="AG83" s="244"/>
      <c r="AH83" s="334">
        <f>AF83*(VLOOKUP(D83,tab!$M$22:$Q$63,2,FALSE))</f>
        <v>0</v>
      </c>
      <c r="AI83" s="244"/>
      <c r="AJ83" s="168">
        <f>AH83*IF(lln!$G$46="ja",lln!$H$46,lln!$H$47)</f>
        <v>0</v>
      </c>
      <c r="AK83" s="294"/>
      <c r="AL83" s="33"/>
      <c r="AM83" s="31"/>
      <c r="AN83" s="439">
        <f t="shared" si="5"/>
        <v>0</v>
      </c>
      <c r="AO83" s="244"/>
      <c r="AP83" s="334">
        <f>AN83*(VLOOKUP(D83,tab!$M$22:$Q$63,2,FALSE))</f>
        <v>0</v>
      </c>
      <c r="AQ83" s="244"/>
      <c r="AR83" s="168">
        <f>AP83*IF(lln!$G$46="ja",lln!$H$46,lln!$H$47)</f>
        <v>0</v>
      </c>
      <c r="AS83" s="294"/>
      <c r="AT83" s="192"/>
    </row>
    <row r="84" spans="2:46" ht="12.75">
      <c r="B84" s="3"/>
      <c r="C84" s="30"/>
      <c r="D84" s="24" t="s">
        <v>208</v>
      </c>
      <c r="E84" s="24"/>
      <c r="F84" s="5"/>
      <c r="G84" s="24"/>
      <c r="H84" s="245">
        <f t="shared" si="2"/>
        <v>0</v>
      </c>
      <c r="I84" s="244"/>
      <c r="J84" s="334">
        <f>H84*(VLOOKUP(D84,tab!$M$22:$Q$63,2,FALSE))</f>
        <v>0</v>
      </c>
      <c r="K84" s="244"/>
      <c r="L84" s="168">
        <f>J84*IF(lln!$G$46="ja",lln!$H$46,lln!$H$47)</f>
        <v>0</v>
      </c>
      <c r="M84" s="31"/>
      <c r="N84" s="33"/>
      <c r="O84" s="31"/>
      <c r="P84" s="323">
        <f>SUMIF('form t+1'!$M$13:$M$141,D30,'form t+1'!$P$13:$P$141)</f>
        <v>0</v>
      </c>
      <c r="Q84" s="244"/>
      <c r="R84" s="334">
        <f>P84*(VLOOKUP(D84,tab!$M$22:$Q$63,2,FALSE))</f>
        <v>0</v>
      </c>
      <c r="S84" s="244"/>
      <c r="T84" s="168">
        <f>R84*IF(lln!$G$46="ja",lln!$H$46,lln!$H$47)</f>
        <v>0</v>
      </c>
      <c r="U84" s="31"/>
      <c r="V84" s="33"/>
      <c r="W84" s="31"/>
      <c r="X84" s="323">
        <f t="shared" si="3"/>
        <v>0</v>
      </c>
      <c r="Y84" s="244"/>
      <c r="Z84" s="334">
        <f>X84*(VLOOKUP(D84,tab!$M$22:$Q$63,2,FALSE))</f>
        <v>0</v>
      </c>
      <c r="AA84" s="244"/>
      <c r="AB84" s="168">
        <f>Z84*IF(lln!$G$46="ja",lln!$H$46,lln!$H$47)</f>
        <v>0</v>
      </c>
      <c r="AC84" s="31"/>
      <c r="AD84" s="33"/>
      <c r="AE84" s="31"/>
      <c r="AF84" s="439">
        <f t="shared" si="4"/>
        <v>0</v>
      </c>
      <c r="AG84" s="244"/>
      <c r="AH84" s="334">
        <f>AF84*(VLOOKUP(D84,tab!$M$22:$Q$63,2,FALSE))</f>
        <v>0</v>
      </c>
      <c r="AI84" s="244"/>
      <c r="AJ84" s="168">
        <f>AH84*IF(lln!$G$46="ja",lln!$H$46,lln!$H$47)</f>
        <v>0</v>
      </c>
      <c r="AK84" s="294"/>
      <c r="AL84" s="33"/>
      <c r="AM84" s="31"/>
      <c r="AN84" s="439">
        <f t="shared" si="5"/>
        <v>0</v>
      </c>
      <c r="AO84" s="244"/>
      <c r="AP84" s="334">
        <f>AN84*(VLOOKUP(D84,tab!$M$22:$Q$63,2,FALSE))</f>
        <v>0</v>
      </c>
      <c r="AQ84" s="244"/>
      <c r="AR84" s="168">
        <f>AP84*IF(lln!$G$46="ja",lln!$H$46,lln!$H$47)</f>
        <v>0</v>
      </c>
      <c r="AS84" s="294"/>
      <c r="AT84" s="192"/>
    </row>
    <row r="85" spans="2:46" ht="12.75">
      <c r="B85" s="3"/>
      <c r="C85" s="30"/>
      <c r="D85" s="24" t="s">
        <v>209</v>
      </c>
      <c r="E85" s="24"/>
      <c r="F85" s="5"/>
      <c r="G85" s="24"/>
      <c r="H85" s="245">
        <f t="shared" si="2"/>
        <v>0</v>
      </c>
      <c r="I85" s="244"/>
      <c r="J85" s="334">
        <f>H85*(VLOOKUP(D85,tab!$M$22:$Q$63,2,FALSE))</f>
        <v>0</v>
      </c>
      <c r="K85" s="244"/>
      <c r="L85" s="168">
        <f>J85*IF(lln!$G$46="ja",lln!$H$46,lln!$H$47)</f>
        <v>0</v>
      </c>
      <c r="M85" s="31"/>
      <c r="N85" s="33"/>
      <c r="O85" s="31"/>
      <c r="P85" s="323">
        <f>SUMIF('form t+1'!$M$13:$M$141,D31,'form t+1'!$P$13:$P$141)</f>
        <v>0</v>
      </c>
      <c r="Q85" s="244"/>
      <c r="R85" s="334">
        <f>P85*(VLOOKUP(D85,tab!$M$22:$Q$63,2,FALSE))</f>
        <v>0</v>
      </c>
      <c r="S85" s="244"/>
      <c r="T85" s="168">
        <f>R85*IF(lln!$G$46="ja",lln!$H$46,lln!$H$47)</f>
        <v>0</v>
      </c>
      <c r="U85" s="31"/>
      <c r="V85" s="33"/>
      <c r="W85" s="31"/>
      <c r="X85" s="323">
        <f t="shared" si="3"/>
        <v>0</v>
      </c>
      <c r="Y85" s="244"/>
      <c r="Z85" s="334">
        <f>X85*(VLOOKUP(D85,tab!$M$22:$Q$63,2,FALSE))</f>
        <v>0</v>
      </c>
      <c r="AA85" s="244"/>
      <c r="AB85" s="168">
        <f>Z85*IF(lln!$G$46="ja",lln!$H$46,lln!$H$47)</f>
        <v>0</v>
      </c>
      <c r="AC85" s="31"/>
      <c r="AD85" s="33"/>
      <c r="AE85" s="31"/>
      <c r="AF85" s="439">
        <f t="shared" si="4"/>
        <v>0</v>
      </c>
      <c r="AG85" s="244"/>
      <c r="AH85" s="334">
        <f>AF85*(VLOOKUP(D85,tab!$M$22:$Q$63,2,FALSE))</f>
        <v>0</v>
      </c>
      <c r="AI85" s="244"/>
      <c r="AJ85" s="168">
        <f>AH85*IF(lln!$G$46="ja",lln!$H$46,lln!$H$47)</f>
        <v>0</v>
      </c>
      <c r="AK85" s="294"/>
      <c r="AL85" s="33"/>
      <c r="AM85" s="31"/>
      <c r="AN85" s="439">
        <f t="shared" si="5"/>
        <v>0</v>
      </c>
      <c r="AO85" s="244"/>
      <c r="AP85" s="334">
        <f>AN85*(VLOOKUP(D85,tab!$M$22:$Q$63,2,FALSE))</f>
        <v>0</v>
      </c>
      <c r="AQ85" s="244"/>
      <c r="AR85" s="168">
        <f>AP85*IF(lln!$G$46="ja",lln!$H$46,lln!$H$47)</f>
        <v>0</v>
      </c>
      <c r="AS85" s="294"/>
      <c r="AT85" s="192"/>
    </row>
    <row r="86" spans="2:46" ht="12.75">
      <c r="B86" s="3"/>
      <c r="C86" s="30"/>
      <c r="D86" s="24" t="s">
        <v>210</v>
      </c>
      <c r="E86" s="24"/>
      <c r="F86" s="5"/>
      <c r="G86" s="24"/>
      <c r="H86" s="245">
        <f t="shared" si="2"/>
        <v>0</v>
      </c>
      <c r="I86" s="244"/>
      <c r="J86" s="334">
        <f>H86*(VLOOKUP(D86,tab!$M$22:$Q$63,2,FALSE))</f>
        <v>0</v>
      </c>
      <c r="K86" s="244"/>
      <c r="L86" s="168">
        <f>J86*IF(lln!$G$46="ja",lln!$H$46,lln!$H$47)</f>
        <v>0</v>
      </c>
      <c r="M86" s="31"/>
      <c r="N86" s="33"/>
      <c r="O86" s="31"/>
      <c r="P86" s="323">
        <f>SUMIF('form t+1'!$M$13:$M$141,D32,'form t+1'!$P$13:$P$141)</f>
        <v>0</v>
      </c>
      <c r="Q86" s="244"/>
      <c r="R86" s="334">
        <f>P86*(VLOOKUP(D86,tab!$M$22:$Q$63,2,FALSE))</f>
        <v>0</v>
      </c>
      <c r="S86" s="244"/>
      <c r="T86" s="168">
        <f>R86*IF(lln!$G$46="ja",lln!$H$46,lln!$H$47)</f>
        <v>0</v>
      </c>
      <c r="U86" s="31"/>
      <c r="V86" s="33"/>
      <c r="W86" s="31"/>
      <c r="X86" s="323">
        <f t="shared" si="3"/>
        <v>0</v>
      </c>
      <c r="Y86" s="244"/>
      <c r="Z86" s="334">
        <f>X86*(VLOOKUP(D86,tab!$M$22:$Q$63,2,FALSE))</f>
        <v>0</v>
      </c>
      <c r="AA86" s="244"/>
      <c r="AB86" s="168">
        <f>Z86*IF(lln!$G$46="ja",lln!$H$46,lln!$H$47)</f>
        <v>0</v>
      </c>
      <c r="AC86" s="31"/>
      <c r="AD86" s="33"/>
      <c r="AE86" s="31"/>
      <c r="AF86" s="439">
        <f t="shared" si="4"/>
        <v>0</v>
      </c>
      <c r="AG86" s="244"/>
      <c r="AH86" s="334">
        <f>AF86*(VLOOKUP(D86,tab!$M$22:$Q$63,2,FALSE))</f>
        <v>0</v>
      </c>
      <c r="AI86" s="244"/>
      <c r="AJ86" s="168">
        <f>AH86*IF(lln!$G$46="ja",lln!$H$46,lln!$H$47)</f>
        <v>0</v>
      </c>
      <c r="AK86" s="294"/>
      <c r="AL86" s="33"/>
      <c r="AM86" s="31"/>
      <c r="AN86" s="439">
        <f t="shared" si="5"/>
        <v>0</v>
      </c>
      <c r="AO86" s="244"/>
      <c r="AP86" s="334">
        <f>AN86*(VLOOKUP(D86,tab!$M$22:$Q$63,2,FALSE))</f>
        <v>0</v>
      </c>
      <c r="AQ86" s="244"/>
      <c r="AR86" s="168">
        <f>AP86*IF(lln!$G$46="ja",lln!$H$46,lln!$H$47)</f>
        <v>0</v>
      </c>
      <c r="AS86" s="294"/>
      <c r="AT86" s="192"/>
    </row>
    <row r="87" spans="2:46" ht="12.75">
      <c r="B87" s="3"/>
      <c r="C87" s="30"/>
      <c r="D87" s="24" t="s">
        <v>211</v>
      </c>
      <c r="E87" s="24"/>
      <c r="F87" s="5"/>
      <c r="G87" s="24"/>
      <c r="H87" s="245">
        <f t="shared" si="2"/>
        <v>0</v>
      </c>
      <c r="I87" s="244"/>
      <c r="J87" s="334">
        <f>H87*(VLOOKUP(D87,tab!$M$22:$Q$63,2,FALSE))</f>
        <v>0</v>
      </c>
      <c r="K87" s="244"/>
      <c r="L87" s="168">
        <f>J87*IF(lln!$G$46="ja",lln!$H$46,lln!$H$47)</f>
        <v>0</v>
      </c>
      <c r="M87" s="31"/>
      <c r="N87" s="33"/>
      <c r="O87" s="31"/>
      <c r="P87" s="323">
        <f>SUMIF('form t+1'!$M$13:$M$141,D33,'form t+1'!$P$13:$P$141)</f>
        <v>0</v>
      </c>
      <c r="Q87" s="244"/>
      <c r="R87" s="334">
        <f>P87*(VLOOKUP(D87,tab!$M$22:$Q$63,2,FALSE))</f>
        <v>0</v>
      </c>
      <c r="S87" s="244"/>
      <c r="T87" s="168">
        <f>R87*IF(lln!$G$46="ja",lln!$H$46,lln!$H$47)</f>
        <v>0</v>
      </c>
      <c r="U87" s="31"/>
      <c r="V87" s="33"/>
      <c r="W87" s="31"/>
      <c r="X87" s="323">
        <f t="shared" si="3"/>
        <v>0</v>
      </c>
      <c r="Y87" s="244"/>
      <c r="Z87" s="334">
        <f>X87*(VLOOKUP(D87,tab!$M$22:$Q$63,2,FALSE))</f>
        <v>0</v>
      </c>
      <c r="AA87" s="244"/>
      <c r="AB87" s="168">
        <f>Z87*IF(lln!$G$46="ja",lln!$H$46,lln!$H$47)</f>
        <v>0</v>
      </c>
      <c r="AC87" s="31"/>
      <c r="AD87" s="33"/>
      <c r="AE87" s="31"/>
      <c r="AF87" s="439">
        <f t="shared" si="4"/>
        <v>0</v>
      </c>
      <c r="AG87" s="244"/>
      <c r="AH87" s="334">
        <f>AF87*(VLOOKUP(D87,tab!$M$22:$Q$63,2,FALSE))</f>
        <v>0</v>
      </c>
      <c r="AI87" s="244"/>
      <c r="AJ87" s="168">
        <f>AH87*IF(lln!$G$46="ja",lln!$H$46,lln!$H$47)</f>
        <v>0</v>
      </c>
      <c r="AK87" s="294"/>
      <c r="AL87" s="33"/>
      <c r="AM87" s="31"/>
      <c r="AN87" s="439">
        <f t="shared" si="5"/>
        <v>0</v>
      </c>
      <c r="AO87" s="244"/>
      <c r="AP87" s="334">
        <f>AN87*(VLOOKUP(D87,tab!$M$22:$Q$63,2,FALSE))</f>
        <v>0</v>
      </c>
      <c r="AQ87" s="244"/>
      <c r="AR87" s="168">
        <f>AP87*IF(lln!$G$46="ja",lln!$H$46,lln!$H$47)</f>
        <v>0</v>
      </c>
      <c r="AS87" s="294"/>
      <c r="AT87" s="192"/>
    </row>
    <row r="88" spans="2:46" ht="12.75">
      <c r="B88" s="3"/>
      <c r="C88" s="30"/>
      <c r="D88" s="24" t="s">
        <v>212</v>
      </c>
      <c r="E88" s="24"/>
      <c r="F88" s="5"/>
      <c r="G88" s="24"/>
      <c r="H88" s="245">
        <f t="shared" si="2"/>
        <v>0</v>
      </c>
      <c r="I88" s="244"/>
      <c r="J88" s="334">
        <f>H88*(VLOOKUP(D88,tab!$M$22:$Q$63,2,FALSE))</f>
        <v>0</v>
      </c>
      <c r="K88" s="244"/>
      <c r="L88" s="168">
        <f>J88*IF(lln!$G$46="ja",lln!$H$46,lln!$H$47)</f>
        <v>0</v>
      </c>
      <c r="M88" s="31"/>
      <c r="N88" s="33"/>
      <c r="O88" s="31"/>
      <c r="P88" s="323">
        <f>SUMIF('form t+1'!$M$13:$M$141,D34,'form t+1'!$P$13:$P$141)</f>
        <v>0</v>
      </c>
      <c r="Q88" s="244"/>
      <c r="R88" s="334">
        <f>P88*(VLOOKUP(D88,tab!$M$22:$Q$63,2,FALSE))</f>
        <v>0</v>
      </c>
      <c r="S88" s="244"/>
      <c r="T88" s="168">
        <f>R88*IF(lln!$G$46="ja",lln!$H$46,lln!$H$47)</f>
        <v>0</v>
      </c>
      <c r="U88" s="31"/>
      <c r="V88" s="33"/>
      <c r="W88" s="31"/>
      <c r="X88" s="323">
        <f t="shared" si="3"/>
        <v>0</v>
      </c>
      <c r="Y88" s="244"/>
      <c r="Z88" s="334">
        <f>X88*(VLOOKUP(D88,tab!$M$22:$Q$63,2,FALSE))</f>
        <v>0</v>
      </c>
      <c r="AA88" s="244"/>
      <c r="AB88" s="168">
        <f>Z88*IF(lln!$G$46="ja",lln!$H$46,lln!$H$47)</f>
        <v>0</v>
      </c>
      <c r="AC88" s="31"/>
      <c r="AD88" s="33"/>
      <c r="AE88" s="31"/>
      <c r="AF88" s="439">
        <f t="shared" si="4"/>
        <v>0</v>
      </c>
      <c r="AG88" s="244"/>
      <c r="AH88" s="334">
        <f>AF88*(VLOOKUP(D88,tab!$M$22:$Q$63,2,FALSE))</f>
        <v>0</v>
      </c>
      <c r="AI88" s="244"/>
      <c r="AJ88" s="168">
        <f>AH88*IF(lln!$G$46="ja",lln!$H$46,lln!$H$47)</f>
        <v>0</v>
      </c>
      <c r="AK88" s="294"/>
      <c r="AL88" s="33"/>
      <c r="AM88" s="31"/>
      <c r="AN88" s="439">
        <f t="shared" si="5"/>
        <v>0</v>
      </c>
      <c r="AO88" s="244"/>
      <c r="AP88" s="334">
        <f>AN88*(VLOOKUP(D88,tab!$M$22:$Q$63,2,FALSE))</f>
        <v>0</v>
      </c>
      <c r="AQ88" s="244"/>
      <c r="AR88" s="168">
        <f>AP88*IF(lln!$G$46="ja",lln!$H$46,lln!$H$47)</f>
        <v>0</v>
      </c>
      <c r="AS88" s="294"/>
      <c r="AT88" s="192"/>
    </row>
    <row r="89" spans="2:46" ht="12.75">
      <c r="B89" s="3"/>
      <c r="C89" s="30"/>
      <c r="D89" s="24" t="s">
        <v>213</v>
      </c>
      <c r="E89" s="24"/>
      <c r="F89" s="5"/>
      <c r="G89" s="24"/>
      <c r="H89" s="245">
        <f t="shared" si="2"/>
        <v>0</v>
      </c>
      <c r="I89" s="244"/>
      <c r="J89" s="334">
        <f>H89*(VLOOKUP(D89,tab!$M$22:$Q$63,2,FALSE))</f>
        <v>0</v>
      </c>
      <c r="K89" s="244"/>
      <c r="L89" s="168">
        <f>J89*IF(lln!$G$46="ja",lln!$H$46,lln!$H$47)</f>
        <v>0</v>
      </c>
      <c r="M89" s="31"/>
      <c r="N89" s="33"/>
      <c r="O89" s="31"/>
      <c r="P89" s="323">
        <f>SUMIF('form t+1'!$M$13:$M$141,D35,'form t+1'!$P$13:$P$141)</f>
        <v>0</v>
      </c>
      <c r="Q89" s="244"/>
      <c r="R89" s="334">
        <f>P89*(VLOOKUP(D89,tab!$M$22:$Q$63,2,FALSE))</f>
        <v>0</v>
      </c>
      <c r="S89" s="244"/>
      <c r="T89" s="168">
        <f>R89*IF(lln!$G$46="ja",lln!$H$46,lln!$H$47)</f>
        <v>0</v>
      </c>
      <c r="U89" s="31"/>
      <c r="V89" s="33"/>
      <c r="W89" s="31"/>
      <c r="X89" s="323">
        <f t="shared" si="3"/>
        <v>0</v>
      </c>
      <c r="Y89" s="244"/>
      <c r="Z89" s="334">
        <f>X89*(VLOOKUP(D89,tab!$M$22:$Q$63,2,FALSE))</f>
        <v>0</v>
      </c>
      <c r="AA89" s="244"/>
      <c r="AB89" s="168">
        <f>Z89*IF(lln!$G$46="ja",lln!$H$46,lln!$H$47)</f>
        <v>0</v>
      </c>
      <c r="AC89" s="31"/>
      <c r="AD89" s="33"/>
      <c r="AE89" s="31"/>
      <c r="AF89" s="439">
        <f t="shared" si="4"/>
        <v>0</v>
      </c>
      <c r="AG89" s="244"/>
      <c r="AH89" s="334">
        <f>AF89*(VLOOKUP(D89,tab!$M$22:$Q$63,2,FALSE))</f>
        <v>0</v>
      </c>
      <c r="AI89" s="244"/>
      <c r="AJ89" s="168">
        <f>AH89*IF(lln!$G$46="ja",lln!$H$46,lln!$H$47)</f>
        <v>0</v>
      </c>
      <c r="AK89" s="294"/>
      <c r="AL89" s="33"/>
      <c r="AM89" s="31"/>
      <c r="AN89" s="439">
        <f t="shared" si="5"/>
        <v>0</v>
      </c>
      <c r="AO89" s="244"/>
      <c r="AP89" s="334">
        <f>AN89*(VLOOKUP(D89,tab!$M$22:$Q$63,2,FALSE))</f>
        <v>0</v>
      </c>
      <c r="AQ89" s="244"/>
      <c r="AR89" s="168">
        <f>AP89*IF(lln!$G$46="ja",lln!$H$46,lln!$H$47)</f>
        <v>0</v>
      </c>
      <c r="AS89" s="294"/>
      <c r="AT89" s="192"/>
    </row>
    <row r="90" spans="2:46" ht="12.75">
      <c r="B90" s="3"/>
      <c r="C90" s="30"/>
      <c r="D90" s="24" t="s">
        <v>214</v>
      </c>
      <c r="E90" s="24"/>
      <c r="F90" s="5"/>
      <c r="G90" s="24"/>
      <c r="H90" s="245">
        <f t="shared" si="2"/>
        <v>0</v>
      </c>
      <c r="I90" s="244"/>
      <c r="J90" s="334">
        <f>H90*(VLOOKUP(D90,tab!$M$22:$Q$63,2,FALSE))</f>
        <v>0</v>
      </c>
      <c r="K90" s="244"/>
      <c r="L90" s="168">
        <f>J90*IF(lln!$G$46="ja",lln!$H$46,lln!$H$47)</f>
        <v>0</v>
      </c>
      <c r="M90" s="31"/>
      <c r="N90" s="33"/>
      <c r="O90" s="31"/>
      <c r="P90" s="323">
        <f>SUMIF('form t+1'!$M$13:$M$141,D36,'form t+1'!$P$13:$P$141)</f>
        <v>0</v>
      </c>
      <c r="Q90" s="244"/>
      <c r="R90" s="334">
        <f>P90*(VLOOKUP(D90,tab!$M$22:$Q$63,2,FALSE))</f>
        <v>0</v>
      </c>
      <c r="S90" s="244"/>
      <c r="T90" s="168">
        <f>R90*IF(lln!$G$46="ja",lln!$H$46,lln!$H$47)</f>
        <v>0</v>
      </c>
      <c r="U90" s="31"/>
      <c r="V90" s="33"/>
      <c r="W90" s="31"/>
      <c r="X90" s="323">
        <f t="shared" si="3"/>
        <v>0</v>
      </c>
      <c r="Y90" s="244"/>
      <c r="Z90" s="334">
        <f>X90*(VLOOKUP(D90,tab!$M$22:$Q$63,2,FALSE))</f>
        <v>0</v>
      </c>
      <c r="AA90" s="244"/>
      <c r="AB90" s="168">
        <f>Z90*IF(lln!$G$46="ja",lln!$H$46,lln!$H$47)</f>
        <v>0</v>
      </c>
      <c r="AC90" s="31"/>
      <c r="AD90" s="33"/>
      <c r="AE90" s="31"/>
      <c r="AF90" s="439">
        <f t="shared" si="4"/>
        <v>0</v>
      </c>
      <c r="AG90" s="244"/>
      <c r="AH90" s="334">
        <f>AF90*(VLOOKUP(D90,tab!$M$22:$Q$63,2,FALSE))</f>
        <v>0</v>
      </c>
      <c r="AI90" s="244"/>
      <c r="AJ90" s="168">
        <f>AH90*IF(lln!$G$46="ja",lln!$H$46,lln!$H$47)</f>
        <v>0</v>
      </c>
      <c r="AK90" s="294"/>
      <c r="AL90" s="33"/>
      <c r="AM90" s="31"/>
      <c r="AN90" s="439">
        <f t="shared" si="5"/>
        <v>0</v>
      </c>
      <c r="AO90" s="244"/>
      <c r="AP90" s="334">
        <f>AN90*(VLOOKUP(D90,tab!$M$22:$Q$63,2,FALSE))</f>
        <v>0</v>
      </c>
      <c r="AQ90" s="244"/>
      <c r="AR90" s="168">
        <f>AP90*IF(lln!$G$46="ja",lln!$H$46,lln!$H$47)</f>
        <v>0</v>
      </c>
      <c r="AS90" s="294"/>
      <c r="AT90" s="192"/>
    </row>
    <row r="91" spans="2:46" ht="12.75">
      <c r="B91" s="3"/>
      <c r="C91" s="30"/>
      <c r="D91" s="24" t="s">
        <v>215</v>
      </c>
      <c r="E91" s="24"/>
      <c r="F91" s="5"/>
      <c r="G91" s="24"/>
      <c r="H91" s="245">
        <f t="shared" si="2"/>
        <v>0</v>
      </c>
      <c r="I91" s="244"/>
      <c r="J91" s="334">
        <f>H91*(VLOOKUP(D91,tab!$M$22:$Q$63,2,FALSE))</f>
        <v>0</v>
      </c>
      <c r="K91" s="244"/>
      <c r="L91" s="168">
        <f>J91*IF(lln!$G$46="ja",lln!$H$46,lln!$H$47)</f>
        <v>0</v>
      </c>
      <c r="M91" s="31"/>
      <c r="N91" s="33"/>
      <c r="O91" s="31"/>
      <c r="P91" s="323">
        <f>SUMIF('form t+1'!$M$13:$M$141,D37,'form t+1'!$P$13:$P$141)</f>
        <v>0</v>
      </c>
      <c r="Q91" s="244"/>
      <c r="R91" s="334">
        <f>P91*(VLOOKUP(D91,tab!$M$22:$Q$63,2,FALSE))</f>
        <v>0</v>
      </c>
      <c r="S91" s="244"/>
      <c r="T91" s="168">
        <f>R91*IF(lln!$G$46="ja",lln!$H$46,lln!$H$47)</f>
        <v>0</v>
      </c>
      <c r="U91" s="31"/>
      <c r="V91" s="33"/>
      <c r="W91" s="31"/>
      <c r="X91" s="323">
        <f t="shared" si="3"/>
        <v>0</v>
      </c>
      <c r="Y91" s="244"/>
      <c r="Z91" s="334">
        <f>X91*(VLOOKUP(D91,tab!$M$22:$Q$63,2,FALSE))</f>
        <v>0</v>
      </c>
      <c r="AA91" s="244"/>
      <c r="AB91" s="168">
        <f>Z91*IF(lln!$G$46="ja",lln!$H$46,lln!$H$47)</f>
        <v>0</v>
      </c>
      <c r="AC91" s="31"/>
      <c r="AD91" s="33"/>
      <c r="AE91" s="31"/>
      <c r="AF91" s="439">
        <f t="shared" si="4"/>
        <v>0</v>
      </c>
      <c r="AG91" s="244"/>
      <c r="AH91" s="334">
        <f>AF91*(VLOOKUP(D91,tab!$M$22:$Q$63,2,FALSE))</f>
        <v>0</v>
      </c>
      <c r="AI91" s="244"/>
      <c r="AJ91" s="168">
        <f>AH91*IF(lln!$G$46="ja",lln!$H$46,lln!$H$47)</f>
        <v>0</v>
      </c>
      <c r="AK91" s="294"/>
      <c r="AL91" s="33"/>
      <c r="AM91" s="31"/>
      <c r="AN91" s="439">
        <f t="shared" si="5"/>
        <v>0</v>
      </c>
      <c r="AO91" s="244"/>
      <c r="AP91" s="334">
        <f>AN91*(VLOOKUP(D91,tab!$M$22:$Q$63,2,FALSE))</f>
        <v>0</v>
      </c>
      <c r="AQ91" s="244"/>
      <c r="AR91" s="168">
        <f>AP91*IF(lln!$G$46="ja",lln!$H$46,lln!$H$47)</f>
        <v>0</v>
      </c>
      <c r="AS91" s="294"/>
      <c r="AT91" s="192"/>
    </row>
    <row r="92" spans="2:46" ht="12.75">
      <c r="B92" s="3"/>
      <c r="C92" s="30"/>
      <c r="D92" s="24" t="s">
        <v>216</v>
      </c>
      <c r="E92" s="24"/>
      <c r="F92" s="5"/>
      <c r="G92" s="24"/>
      <c r="H92" s="245">
        <f t="shared" si="2"/>
        <v>0</v>
      </c>
      <c r="I92" s="244"/>
      <c r="J92" s="334">
        <f>H92*(VLOOKUP(D92,tab!$M$22:$Q$63,2,FALSE))</f>
        <v>0</v>
      </c>
      <c r="K92" s="244"/>
      <c r="L92" s="168">
        <f>J92*IF(lln!$G$46="ja",lln!$H$46,lln!$H$47)</f>
        <v>0</v>
      </c>
      <c r="M92" s="31"/>
      <c r="N92" s="33"/>
      <c r="O92" s="31"/>
      <c r="P92" s="323">
        <f>SUMIF('form t+1'!$M$13:$M$141,D38,'form t+1'!$P$13:$P$141)</f>
        <v>0</v>
      </c>
      <c r="Q92" s="244"/>
      <c r="R92" s="334">
        <f>P92*(VLOOKUP(D92,tab!$M$22:$Q$63,2,FALSE))</f>
        <v>0</v>
      </c>
      <c r="S92" s="244"/>
      <c r="T92" s="168">
        <f>R92*IF(lln!$G$46="ja",lln!$H$46,lln!$H$47)</f>
        <v>0</v>
      </c>
      <c r="U92" s="31"/>
      <c r="V92" s="33"/>
      <c r="W92" s="31"/>
      <c r="X92" s="323">
        <f t="shared" si="3"/>
        <v>0</v>
      </c>
      <c r="Y92" s="244"/>
      <c r="Z92" s="334">
        <f>X92*(VLOOKUP(D92,tab!$M$22:$Q$63,2,FALSE))</f>
        <v>0</v>
      </c>
      <c r="AA92" s="244"/>
      <c r="AB92" s="168">
        <f>Z92*IF(lln!$G$46="ja",lln!$H$46,lln!$H$47)</f>
        <v>0</v>
      </c>
      <c r="AC92" s="31"/>
      <c r="AD92" s="33"/>
      <c r="AE92" s="31"/>
      <c r="AF92" s="439">
        <f t="shared" si="4"/>
        <v>0</v>
      </c>
      <c r="AG92" s="244"/>
      <c r="AH92" s="334">
        <f>AF92*(VLOOKUP(D92,tab!$M$22:$Q$63,2,FALSE))</f>
        <v>0</v>
      </c>
      <c r="AI92" s="244"/>
      <c r="AJ92" s="168">
        <f>AH92*IF(lln!$G$46="ja",lln!$H$46,lln!$H$47)</f>
        <v>0</v>
      </c>
      <c r="AK92" s="294"/>
      <c r="AL92" s="33"/>
      <c r="AM92" s="31"/>
      <c r="AN92" s="439">
        <f t="shared" si="5"/>
        <v>0</v>
      </c>
      <c r="AO92" s="244"/>
      <c r="AP92" s="334">
        <f>AN92*(VLOOKUP(D92,tab!$M$22:$Q$63,2,FALSE))</f>
        <v>0</v>
      </c>
      <c r="AQ92" s="244"/>
      <c r="AR92" s="168">
        <f>AP92*IF(lln!$G$46="ja",lln!$H$46,lln!$H$47)</f>
        <v>0</v>
      </c>
      <c r="AS92" s="294"/>
      <c r="AT92" s="192"/>
    </row>
    <row r="93" spans="2:46" ht="12.75">
      <c r="B93" s="3"/>
      <c r="C93" s="30"/>
      <c r="D93" s="24">
        <v>1</v>
      </c>
      <c r="E93" s="24"/>
      <c r="F93" s="5"/>
      <c r="G93" s="24"/>
      <c r="H93" s="245">
        <f t="shared" si="2"/>
        <v>0</v>
      </c>
      <c r="I93" s="244"/>
      <c r="J93" s="334">
        <f>H93*(VLOOKUP(D93,tab!$M$22:$Q$63,2,FALSE))</f>
        <v>0</v>
      </c>
      <c r="K93" s="244"/>
      <c r="L93" s="168">
        <f>J93*IF(lln!$G$46="ja",lln!$H$46,lln!$H$47)</f>
        <v>0</v>
      </c>
      <c r="M93" s="31"/>
      <c r="N93" s="33"/>
      <c r="O93" s="31"/>
      <c r="P93" s="323">
        <f>SUMIF('form t+1'!$M$13:$M$141,D39,'form t+1'!$P$13:$P$141)</f>
        <v>0</v>
      </c>
      <c r="Q93" s="244"/>
      <c r="R93" s="334">
        <f>P93*(VLOOKUP(D93,tab!$M$22:$Q$63,2,FALSE))</f>
        <v>0</v>
      </c>
      <c r="S93" s="244"/>
      <c r="T93" s="168">
        <f>R93*IF(lln!$G$46="ja",lln!$H$46,lln!$H$47)</f>
        <v>0</v>
      </c>
      <c r="U93" s="31"/>
      <c r="V93" s="33"/>
      <c r="W93" s="31"/>
      <c r="X93" s="323">
        <f t="shared" si="3"/>
        <v>0</v>
      </c>
      <c r="Y93" s="244"/>
      <c r="Z93" s="334">
        <f>X93*(VLOOKUP(D93,tab!$M$22:$Q$63,2,FALSE))</f>
        <v>0</v>
      </c>
      <c r="AA93" s="244"/>
      <c r="AB93" s="168">
        <f>Z93*IF(lln!$G$46="ja",lln!$H$46,lln!$H$47)</f>
        <v>0</v>
      </c>
      <c r="AC93" s="31"/>
      <c r="AD93" s="33"/>
      <c r="AE93" s="31"/>
      <c r="AF93" s="439">
        <f t="shared" si="4"/>
        <v>0</v>
      </c>
      <c r="AG93" s="244"/>
      <c r="AH93" s="334">
        <f>AF93*(VLOOKUP(D93,tab!$M$22:$Q$63,2,FALSE))</f>
        <v>0</v>
      </c>
      <c r="AI93" s="244"/>
      <c r="AJ93" s="168">
        <f>AH93*IF(lln!$G$46="ja",lln!$H$46,lln!$H$47)</f>
        <v>0</v>
      </c>
      <c r="AK93" s="294"/>
      <c r="AL93" s="33"/>
      <c r="AM93" s="31"/>
      <c r="AN93" s="439">
        <f t="shared" si="5"/>
        <v>0</v>
      </c>
      <c r="AO93" s="244"/>
      <c r="AP93" s="334">
        <f>AN93*(VLOOKUP(D93,tab!$M$22:$Q$63,2,FALSE))</f>
        <v>0</v>
      </c>
      <c r="AQ93" s="244"/>
      <c r="AR93" s="168">
        <f>AP93*IF(lln!$G$46="ja",lln!$H$46,lln!$H$47)</f>
        <v>0</v>
      </c>
      <c r="AS93" s="294"/>
      <c r="AT93" s="192"/>
    </row>
    <row r="94" spans="2:46" ht="12.75">
      <c r="B94" s="3"/>
      <c r="C94" s="30"/>
      <c r="D94" s="24">
        <v>2</v>
      </c>
      <c r="E94" s="24"/>
      <c r="F94" s="5"/>
      <c r="G94" s="24"/>
      <c r="H94" s="245">
        <f t="shared" si="2"/>
        <v>0</v>
      </c>
      <c r="I94" s="244"/>
      <c r="J94" s="334">
        <f>H94*(VLOOKUP(D94,tab!$M$22:$Q$63,2,FALSE))</f>
        <v>0</v>
      </c>
      <c r="K94" s="244"/>
      <c r="L94" s="168">
        <f>J94*IF(lln!$G$46="ja",lln!$H$46,lln!$H$47)</f>
        <v>0</v>
      </c>
      <c r="M94" s="31"/>
      <c r="N94" s="33"/>
      <c r="O94" s="31"/>
      <c r="P94" s="323">
        <f>SUMIF('form t+1'!$M$13:$M$141,D40,'form t+1'!$P$13:$P$141)</f>
        <v>0</v>
      </c>
      <c r="Q94" s="244"/>
      <c r="R94" s="334">
        <f>P94*(VLOOKUP(D94,tab!$M$22:$Q$63,2,FALSE))</f>
        <v>0</v>
      </c>
      <c r="S94" s="244"/>
      <c r="T94" s="168">
        <f>R94*IF(lln!$G$46="ja",lln!$H$46,lln!$H$47)</f>
        <v>0</v>
      </c>
      <c r="U94" s="31"/>
      <c r="V94" s="33"/>
      <c r="W94" s="31"/>
      <c r="X94" s="323">
        <f t="shared" si="3"/>
        <v>0</v>
      </c>
      <c r="Y94" s="244"/>
      <c r="Z94" s="334">
        <f>X94*(VLOOKUP(D94,tab!$M$22:$Q$63,2,FALSE))</f>
        <v>0</v>
      </c>
      <c r="AA94" s="244"/>
      <c r="AB94" s="168">
        <f>Z94*IF(lln!$G$46="ja",lln!$H$46,lln!$H$47)</f>
        <v>0</v>
      </c>
      <c r="AC94" s="31"/>
      <c r="AD94" s="33"/>
      <c r="AE94" s="31"/>
      <c r="AF94" s="439">
        <f t="shared" si="4"/>
        <v>0</v>
      </c>
      <c r="AG94" s="244"/>
      <c r="AH94" s="334">
        <f>AF94*(VLOOKUP(D94,tab!$M$22:$Q$63,2,FALSE))</f>
        <v>0</v>
      </c>
      <c r="AI94" s="244"/>
      <c r="AJ94" s="168">
        <f>AH94*IF(lln!$G$46="ja",lln!$H$46,lln!$H$47)</f>
        <v>0</v>
      </c>
      <c r="AK94" s="294"/>
      <c r="AL94" s="33"/>
      <c r="AM94" s="31"/>
      <c r="AN94" s="439">
        <f t="shared" si="5"/>
        <v>0</v>
      </c>
      <c r="AO94" s="244"/>
      <c r="AP94" s="334">
        <f>AN94*(VLOOKUP(D94,tab!$M$22:$Q$63,2,FALSE))</f>
        <v>0</v>
      </c>
      <c r="AQ94" s="244"/>
      <c r="AR94" s="168">
        <f>AP94*IF(lln!$G$46="ja",lln!$H$46,lln!$H$47)</f>
        <v>0</v>
      </c>
      <c r="AS94" s="294"/>
      <c r="AT94" s="192"/>
    </row>
    <row r="95" spans="2:46" ht="12.75">
      <c r="B95" s="3"/>
      <c r="C95" s="30"/>
      <c r="D95" s="24">
        <v>3</v>
      </c>
      <c r="E95" s="24"/>
      <c r="F95" s="5"/>
      <c r="G95" s="24"/>
      <c r="H95" s="245">
        <f t="shared" si="2"/>
        <v>0</v>
      </c>
      <c r="I95" s="244"/>
      <c r="J95" s="334">
        <f>H95*(VLOOKUP(D95,tab!$M$22:$Q$63,2,FALSE))</f>
        <v>0</v>
      </c>
      <c r="K95" s="244"/>
      <c r="L95" s="168">
        <f>J95*IF(lln!$G$46="ja",lln!$H$46,lln!$H$47)</f>
        <v>0</v>
      </c>
      <c r="M95" s="31"/>
      <c r="N95" s="33"/>
      <c r="O95" s="31"/>
      <c r="P95" s="323">
        <f>SUMIF('form t+1'!$M$13:$M$141,D41,'form t+1'!$P$13:$P$141)</f>
        <v>0</v>
      </c>
      <c r="Q95" s="244"/>
      <c r="R95" s="334">
        <f>P95*(VLOOKUP(D95,tab!$M$22:$Q$63,2,FALSE))</f>
        <v>0</v>
      </c>
      <c r="S95" s="244"/>
      <c r="T95" s="168">
        <f>R95*IF(lln!$G$46="ja",lln!$H$46,lln!$H$47)</f>
        <v>0</v>
      </c>
      <c r="U95" s="31"/>
      <c r="V95" s="33"/>
      <c r="W95" s="31"/>
      <c r="X95" s="323">
        <f t="shared" si="3"/>
        <v>0</v>
      </c>
      <c r="Y95" s="244"/>
      <c r="Z95" s="334">
        <f>X95*(VLOOKUP(D95,tab!$M$22:$Q$63,2,FALSE))</f>
        <v>0</v>
      </c>
      <c r="AA95" s="244"/>
      <c r="AB95" s="168">
        <f>Z95*IF(lln!$G$46="ja",lln!$H$46,lln!$H$47)</f>
        <v>0</v>
      </c>
      <c r="AC95" s="31"/>
      <c r="AD95" s="33"/>
      <c r="AE95" s="31"/>
      <c r="AF95" s="439">
        <f t="shared" si="4"/>
        <v>0</v>
      </c>
      <c r="AG95" s="244"/>
      <c r="AH95" s="334">
        <f>AF95*(VLOOKUP(D95,tab!$M$22:$Q$63,2,FALSE))</f>
        <v>0</v>
      </c>
      <c r="AI95" s="244"/>
      <c r="AJ95" s="168">
        <f>AH95*IF(lln!$G$46="ja",lln!$H$46,lln!$H$47)</f>
        <v>0</v>
      </c>
      <c r="AK95" s="294"/>
      <c r="AL95" s="33"/>
      <c r="AM95" s="31"/>
      <c r="AN95" s="439">
        <f t="shared" si="5"/>
        <v>0</v>
      </c>
      <c r="AO95" s="244"/>
      <c r="AP95" s="334">
        <f>AN95*(VLOOKUP(D95,tab!$M$22:$Q$63,2,FALSE))</f>
        <v>0</v>
      </c>
      <c r="AQ95" s="244"/>
      <c r="AR95" s="168">
        <f>AP95*IF(lln!$G$46="ja",lln!$H$46,lln!$H$47)</f>
        <v>0</v>
      </c>
      <c r="AS95" s="294"/>
      <c r="AT95" s="192"/>
    </row>
    <row r="96" spans="2:46" ht="12.75">
      <c r="B96" s="3"/>
      <c r="C96" s="30"/>
      <c r="D96" s="24">
        <v>4</v>
      </c>
      <c r="E96" s="24"/>
      <c r="F96" s="5"/>
      <c r="G96" s="24"/>
      <c r="H96" s="245">
        <f t="shared" si="2"/>
        <v>0</v>
      </c>
      <c r="I96" s="244"/>
      <c r="J96" s="334">
        <f>H96*(VLOOKUP(D96,tab!$M$22:$Q$63,2,FALSE))</f>
        <v>0</v>
      </c>
      <c r="K96" s="244"/>
      <c r="L96" s="168">
        <f>J96*IF(lln!$G$46="ja",lln!$H$46,lln!$H$47)</f>
        <v>0</v>
      </c>
      <c r="M96" s="31"/>
      <c r="N96" s="33"/>
      <c r="O96" s="31"/>
      <c r="P96" s="323">
        <f>SUMIF('form t+1'!$M$13:$M$141,D42,'form t+1'!$P$13:$P$141)</f>
        <v>0</v>
      </c>
      <c r="Q96" s="244"/>
      <c r="R96" s="334">
        <f>P96*(VLOOKUP(D96,tab!$M$22:$Q$63,2,FALSE))</f>
        <v>0</v>
      </c>
      <c r="S96" s="244"/>
      <c r="T96" s="168">
        <f>R96*IF(lln!$G$46="ja",lln!$H$46,lln!$H$47)</f>
        <v>0</v>
      </c>
      <c r="U96" s="31"/>
      <c r="V96" s="33"/>
      <c r="W96" s="31"/>
      <c r="X96" s="323">
        <f t="shared" si="3"/>
        <v>0</v>
      </c>
      <c r="Y96" s="244"/>
      <c r="Z96" s="334">
        <f>X96*(VLOOKUP(D96,tab!$M$22:$Q$63,2,FALSE))</f>
        <v>0</v>
      </c>
      <c r="AA96" s="244"/>
      <c r="AB96" s="168">
        <f>Z96*IF(lln!$G$46="ja",lln!$H$46,lln!$H$47)</f>
        <v>0</v>
      </c>
      <c r="AC96" s="31"/>
      <c r="AD96" s="33"/>
      <c r="AE96" s="31"/>
      <c r="AF96" s="439">
        <f t="shared" si="4"/>
        <v>0</v>
      </c>
      <c r="AG96" s="244"/>
      <c r="AH96" s="334">
        <f>AF96*(VLOOKUP(D96,tab!$M$22:$Q$63,2,FALSE))</f>
        <v>0</v>
      </c>
      <c r="AI96" s="244"/>
      <c r="AJ96" s="168">
        <f>AH96*IF(lln!$G$46="ja",lln!$H$46,lln!$H$47)</f>
        <v>0</v>
      </c>
      <c r="AK96" s="294"/>
      <c r="AL96" s="33"/>
      <c r="AM96" s="31"/>
      <c r="AN96" s="439">
        <f t="shared" si="5"/>
        <v>0</v>
      </c>
      <c r="AO96" s="244"/>
      <c r="AP96" s="334">
        <f>AN96*(VLOOKUP(D96,tab!$M$22:$Q$63,2,FALSE))</f>
        <v>0</v>
      </c>
      <c r="AQ96" s="244"/>
      <c r="AR96" s="168">
        <f>AP96*IF(lln!$G$46="ja",lln!$H$46,lln!$H$47)</f>
        <v>0</v>
      </c>
      <c r="AS96" s="294"/>
      <c r="AT96" s="192"/>
    </row>
    <row r="97" spans="2:46" ht="12.75">
      <c r="B97" s="3"/>
      <c r="C97" s="30"/>
      <c r="D97" s="24">
        <v>5</v>
      </c>
      <c r="E97" s="24"/>
      <c r="F97" s="5"/>
      <c r="G97" s="24"/>
      <c r="H97" s="245">
        <f t="shared" si="2"/>
        <v>0</v>
      </c>
      <c r="I97" s="244"/>
      <c r="J97" s="334">
        <f>H97*(VLOOKUP(D97,tab!$M$22:$Q$63,2,FALSE))</f>
        <v>0</v>
      </c>
      <c r="K97" s="244"/>
      <c r="L97" s="168">
        <f>J97*IF(lln!$G$46="ja",lln!$H$46,lln!$H$47)</f>
        <v>0</v>
      </c>
      <c r="M97" s="31"/>
      <c r="N97" s="33"/>
      <c r="O97" s="31"/>
      <c r="P97" s="323">
        <f>SUMIF('form t+1'!$M$13:$M$141,D43,'form t+1'!$P$13:$P$141)</f>
        <v>0</v>
      </c>
      <c r="Q97" s="244"/>
      <c r="R97" s="334">
        <f>P97*(VLOOKUP(D97,tab!$M$22:$Q$63,2,FALSE))</f>
        <v>0</v>
      </c>
      <c r="S97" s="244"/>
      <c r="T97" s="168">
        <f>R97*IF(lln!$G$46="ja",lln!$H$46,lln!$H$47)</f>
        <v>0</v>
      </c>
      <c r="U97" s="31"/>
      <c r="V97" s="33"/>
      <c r="W97" s="31"/>
      <c r="X97" s="323">
        <f t="shared" si="3"/>
        <v>0</v>
      </c>
      <c r="Y97" s="244"/>
      <c r="Z97" s="334">
        <f>X97*(VLOOKUP(D97,tab!$M$22:$Q$63,2,FALSE))</f>
        <v>0</v>
      </c>
      <c r="AA97" s="244"/>
      <c r="AB97" s="168">
        <f>Z97*IF(lln!$G$46="ja",lln!$H$46,lln!$H$47)</f>
        <v>0</v>
      </c>
      <c r="AC97" s="31"/>
      <c r="AD97" s="33"/>
      <c r="AE97" s="31"/>
      <c r="AF97" s="439">
        <f t="shared" si="4"/>
        <v>0</v>
      </c>
      <c r="AG97" s="244"/>
      <c r="AH97" s="334">
        <f>AF97*(VLOOKUP(D97,tab!$M$22:$Q$63,2,FALSE))</f>
        <v>0</v>
      </c>
      <c r="AI97" s="244"/>
      <c r="AJ97" s="168">
        <f>AH97*IF(lln!$G$46="ja",lln!$H$46,lln!$H$47)</f>
        <v>0</v>
      </c>
      <c r="AK97" s="294"/>
      <c r="AL97" s="33"/>
      <c r="AM97" s="31"/>
      <c r="AN97" s="439">
        <f t="shared" si="5"/>
        <v>0</v>
      </c>
      <c r="AO97" s="244"/>
      <c r="AP97" s="334">
        <f>AN97*(VLOOKUP(D97,tab!$M$22:$Q$63,2,FALSE))</f>
        <v>0</v>
      </c>
      <c r="AQ97" s="244"/>
      <c r="AR97" s="168">
        <f>AP97*IF(lln!$G$46="ja",lln!$H$46,lln!$H$47)</f>
        <v>0</v>
      </c>
      <c r="AS97" s="294"/>
      <c r="AT97" s="192"/>
    </row>
    <row r="98" spans="2:46" ht="12.75">
      <c r="B98" s="3"/>
      <c r="C98" s="30"/>
      <c r="D98" s="24">
        <v>6</v>
      </c>
      <c r="E98" s="24"/>
      <c r="F98" s="5"/>
      <c r="G98" s="24"/>
      <c r="H98" s="245">
        <f t="shared" si="2"/>
        <v>0</v>
      </c>
      <c r="I98" s="244"/>
      <c r="J98" s="334">
        <f>H98*(VLOOKUP(D98,tab!$M$22:$Q$63,2,FALSE))</f>
        <v>0</v>
      </c>
      <c r="K98" s="244"/>
      <c r="L98" s="168">
        <f>J98*IF(lln!$G$46="ja",lln!$H$46,lln!$H$47)</f>
        <v>0</v>
      </c>
      <c r="M98" s="31"/>
      <c r="N98" s="33"/>
      <c r="O98" s="31"/>
      <c r="P98" s="323">
        <f>SUMIF('form t+1'!$M$13:$M$141,D44,'form t+1'!$P$13:$P$141)</f>
        <v>0</v>
      </c>
      <c r="Q98" s="244"/>
      <c r="R98" s="334">
        <f>P98*(VLOOKUP(D98,tab!$M$22:$Q$63,2,FALSE))</f>
        <v>0</v>
      </c>
      <c r="S98" s="244"/>
      <c r="T98" s="168">
        <f>R98*IF(lln!$G$46="ja",lln!$H$46,lln!$H$47)</f>
        <v>0</v>
      </c>
      <c r="U98" s="31"/>
      <c r="V98" s="33"/>
      <c r="W98" s="31"/>
      <c r="X98" s="323">
        <f t="shared" si="3"/>
        <v>0</v>
      </c>
      <c r="Y98" s="244"/>
      <c r="Z98" s="334">
        <f>X98*(VLOOKUP(D98,tab!$M$22:$Q$63,2,FALSE))</f>
        <v>0</v>
      </c>
      <c r="AA98" s="244"/>
      <c r="AB98" s="168">
        <f>Z98*IF(lln!$G$46="ja",lln!$H$46,lln!$H$47)</f>
        <v>0</v>
      </c>
      <c r="AC98" s="31"/>
      <c r="AD98" s="33"/>
      <c r="AE98" s="31"/>
      <c r="AF98" s="439">
        <f t="shared" si="4"/>
        <v>0</v>
      </c>
      <c r="AG98" s="244"/>
      <c r="AH98" s="334">
        <f>AF98*(VLOOKUP(D98,tab!$M$22:$Q$63,2,FALSE))</f>
        <v>0</v>
      </c>
      <c r="AI98" s="244"/>
      <c r="AJ98" s="168">
        <f>AH98*IF(lln!$G$46="ja",lln!$H$46,lln!$H$47)</f>
        <v>0</v>
      </c>
      <c r="AK98" s="294"/>
      <c r="AL98" s="33"/>
      <c r="AM98" s="31"/>
      <c r="AN98" s="439">
        <f t="shared" si="5"/>
        <v>0</v>
      </c>
      <c r="AO98" s="244"/>
      <c r="AP98" s="334">
        <f>AN98*(VLOOKUP(D98,tab!$M$22:$Q$63,2,FALSE))</f>
        <v>0</v>
      </c>
      <c r="AQ98" s="244"/>
      <c r="AR98" s="168">
        <f>AP98*IF(lln!$G$46="ja",lln!$H$46,lln!$H$47)</f>
        <v>0</v>
      </c>
      <c r="AS98" s="294"/>
      <c r="AT98" s="192"/>
    </row>
    <row r="99" spans="2:46" ht="12.75">
      <c r="B99" s="3"/>
      <c r="C99" s="30"/>
      <c r="D99" s="24">
        <v>7</v>
      </c>
      <c r="E99" s="24"/>
      <c r="F99" s="5"/>
      <c r="G99" s="24"/>
      <c r="H99" s="245">
        <f t="shared" si="2"/>
        <v>0</v>
      </c>
      <c r="I99" s="244"/>
      <c r="J99" s="334">
        <f>H99*(VLOOKUP(D99,tab!$M$22:$Q$63,2,FALSE))</f>
        <v>0</v>
      </c>
      <c r="K99" s="244"/>
      <c r="L99" s="168">
        <f>J99*IF(lln!$G$46="ja",lln!$H$46,lln!$H$47)</f>
        <v>0</v>
      </c>
      <c r="M99" s="31"/>
      <c r="N99" s="33"/>
      <c r="O99" s="31"/>
      <c r="P99" s="323">
        <f>SUMIF('form t+1'!$M$13:$M$141,D45,'form t+1'!$P$13:$P$141)</f>
        <v>0</v>
      </c>
      <c r="Q99" s="244"/>
      <c r="R99" s="334">
        <f>P99*(VLOOKUP(D99,tab!$M$22:$Q$63,2,FALSE))</f>
        <v>0</v>
      </c>
      <c r="S99" s="244"/>
      <c r="T99" s="168">
        <f>R99*IF(lln!$G$46="ja",lln!$H$46,lln!$H$47)</f>
        <v>0</v>
      </c>
      <c r="U99" s="31"/>
      <c r="V99" s="33"/>
      <c r="W99" s="31"/>
      <c r="X99" s="323">
        <f t="shared" si="3"/>
        <v>0</v>
      </c>
      <c r="Y99" s="244"/>
      <c r="Z99" s="334">
        <f>X99*(VLOOKUP(D99,tab!$M$22:$Q$63,2,FALSE))</f>
        <v>0</v>
      </c>
      <c r="AA99" s="244"/>
      <c r="AB99" s="168">
        <f>Z99*IF(lln!$G$46="ja",lln!$H$46,lln!$H$47)</f>
        <v>0</v>
      </c>
      <c r="AC99" s="31"/>
      <c r="AD99" s="33"/>
      <c r="AE99" s="31"/>
      <c r="AF99" s="439">
        <f t="shared" si="4"/>
        <v>0</v>
      </c>
      <c r="AG99" s="244"/>
      <c r="AH99" s="334">
        <f>AF99*(VLOOKUP(D99,tab!$M$22:$Q$63,2,FALSE))</f>
        <v>0</v>
      </c>
      <c r="AI99" s="244"/>
      <c r="AJ99" s="168">
        <f>AH99*IF(lln!$G$46="ja",lln!$H$46,lln!$H$47)</f>
        <v>0</v>
      </c>
      <c r="AK99" s="294"/>
      <c r="AL99" s="33"/>
      <c r="AM99" s="31"/>
      <c r="AN99" s="439">
        <f t="shared" si="5"/>
        <v>0</v>
      </c>
      <c r="AO99" s="244"/>
      <c r="AP99" s="334">
        <f>AN99*(VLOOKUP(D99,tab!$M$22:$Q$63,2,FALSE))</f>
        <v>0</v>
      </c>
      <c r="AQ99" s="244"/>
      <c r="AR99" s="168">
        <f>AP99*IF(lln!$G$46="ja",lln!$H$46,lln!$H$47)</f>
        <v>0</v>
      </c>
      <c r="AS99" s="294"/>
      <c r="AT99" s="192"/>
    </row>
    <row r="100" spans="2:46" ht="12.75">
      <c r="B100" s="3"/>
      <c r="C100" s="30"/>
      <c r="D100" s="24">
        <v>8</v>
      </c>
      <c r="E100" s="24"/>
      <c r="F100" s="5"/>
      <c r="G100" s="24"/>
      <c r="H100" s="245">
        <f t="shared" si="2"/>
        <v>0</v>
      </c>
      <c r="I100" s="244"/>
      <c r="J100" s="334">
        <f>H100*(VLOOKUP(D100,tab!$M$22:$Q$63,2,FALSE))</f>
        <v>0</v>
      </c>
      <c r="K100" s="244"/>
      <c r="L100" s="168">
        <f>J100*IF(lln!$G$46="ja",lln!$H$46,lln!$H$47)</f>
        <v>0</v>
      </c>
      <c r="M100" s="31"/>
      <c r="N100" s="33"/>
      <c r="O100" s="31"/>
      <c r="P100" s="323">
        <f>SUMIF('form t+1'!$M$13:$M$141,D46,'form t+1'!$P$13:$P$141)</f>
        <v>0</v>
      </c>
      <c r="Q100" s="244"/>
      <c r="R100" s="334">
        <f>P100*(VLOOKUP(D100,tab!$M$22:$Q$63,2,FALSE))</f>
        <v>0</v>
      </c>
      <c r="S100" s="244"/>
      <c r="T100" s="168">
        <f>R100*IF(lln!$G$46="ja",lln!$H$46,lln!$H$47)</f>
        <v>0</v>
      </c>
      <c r="U100" s="31"/>
      <c r="V100" s="33"/>
      <c r="W100" s="31"/>
      <c r="X100" s="323">
        <f t="shared" si="3"/>
        <v>0</v>
      </c>
      <c r="Y100" s="244"/>
      <c r="Z100" s="334">
        <f>X100*(VLOOKUP(D100,tab!$M$22:$Q$63,2,FALSE))</f>
        <v>0</v>
      </c>
      <c r="AA100" s="244"/>
      <c r="AB100" s="168">
        <f>Z100*IF(lln!$G$46="ja",lln!$H$46,lln!$H$47)</f>
        <v>0</v>
      </c>
      <c r="AC100" s="31"/>
      <c r="AD100" s="33"/>
      <c r="AE100" s="31"/>
      <c r="AF100" s="439">
        <f t="shared" si="4"/>
        <v>0</v>
      </c>
      <c r="AG100" s="244"/>
      <c r="AH100" s="334">
        <f>AF100*(VLOOKUP(D100,tab!$M$22:$Q$63,2,FALSE))</f>
        <v>0</v>
      </c>
      <c r="AI100" s="244"/>
      <c r="AJ100" s="168">
        <f>AH100*IF(lln!$G$46="ja",lln!$H$46,lln!$H$47)</f>
        <v>0</v>
      </c>
      <c r="AK100" s="294"/>
      <c r="AL100" s="33"/>
      <c r="AM100" s="31"/>
      <c r="AN100" s="439">
        <f t="shared" si="5"/>
        <v>0</v>
      </c>
      <c r="AO100" s="244"/>
      <c r="AP100" s="334">
        <f>AN100*(VLOOKUP(D100,tab!$M$22:$Q$63,2,FALSE))</f>
        <v>0</v>
      </c>
      <c r="AQ100" s="244"/>
      <c r="AR100" s="168">
        <f>AP100*IF(lln!$G$46="ja",lln!$H$46,lln!$H$47)</f>
        <v>0</v>
      </c>
      <c r="AS100" s="294"/>
      <c r="AT100" s="192"/>
    </row>
    <row r="101" spans="2:46" ht="12.75">
      <c r="B101" s="3"/>
      <c r="C101" s="30"/>
      <c r="D101" s="24">
        <v>9</v>
      </c>
      <c r="E101" s="24"/>
      <c r="F101" s="5"/>
      <c r="G101" s="24"/>
      <c r="H101" s="245">
        <f t="shared" si="2"/>
        <v>0</v>
      </c>
      <c r="I101" s="244"/>
      <c r="J101" s="334">
        <f>H101*(VLOOKUP(D101,tab!$M$22:$Q$63,2,FALSE))</f>
        <v>0</v>
      </c>
      <c r="K101" s="244"/>
      <c r="L101" s="168">
        <f>J101*IF(lln!$G$46="ja",lln!$H$46,lln!$H$47)</f>
        <v>0</v>
      </c>
      <c r="M101" s="31"/>
      <c r="N101" s="33"/>
      <c r="O101" s="31"/>
      <c r="P101" s="323">
        <f>SUMIF('form t+1'!$M$13:$M$141,D47,'form t+1'!$P$13:$P$141)</f>
        <v>0</v>
      </c>
      <c r="Q101" s="244"/>
      <c r="R101" s="334">
        <f>P101*(VLOOKUP(D101,tab!$M$22:$Q$63,2,FALSE))</f>
        <v>0</v>
      </c>
      <c r="S101" s="244"/>
      <c r="T101" s="168">
        <f>R101*IF(lln!$G$46="ja",lln!$H$46,lln!$H$47)</f>
        <v>0</v>
      </c>
      <c r="U101" s="31"/>
      <c r="V101" s="33"/>
      <c r="W101" s="31"/>
      <c r="X101" s="323">
        <f t="shared" si="3"/>
        <v>0</v>
      </c>
      <c r="Y101" s="244"/>
      <c r="Z101" s="334">
        <f>X101*(VLOOKUP(D101,tab!$M$22:$Q$63,2,FALSE))</f>
        <v>0</v>
      </c>
      <c r="AA101" s="244"/>
      <c r="AB101" s="168">
        <f>Z101*IF(lln!$G$46="ja",lln!$H$46,lln!$H$47)</f>
        <v>0</v>
      </c>
      <c r="AC101" s="31"/>
      <c r="AD101" s="33"/>
      <c r="AE101" s="31"/>
      <c r="AF101" s="439">
        <f t="shared" si="4"/>
        <v>0</v>
      </c>
      <c r="AG101" s="244"/>
      <c r="AH101" s="334">
        <f>AF101*(VLOOKUP(D101,tab!$M$22:$Q$63,2,FALSE))</f>
        <v>0</v>
      </c>
      <c r="AI101" s="244"/>
      <c r="AJ101" s="168">
        <f>AH101*IF(lln!$G$46="ja",lln!$H$46,lln!$H$47)</f>
        <v>0</v>
      </c>
      <c r="AK101" s="294"/>
      <c r="AL101" s="33"/>
      <c r="AM101" s="31"/>
      <c r="AN101" s="439">
        <f t="shared" si="5"/>
        <v>0</v>
      </c>
      <c r="AO101" s="244"/>
      <c r="AP101" s="334">
        <f>AN101*(VLOOKUP(D101,tab!$M$22:$Q$63,2,FALSE))</f>
        <v>0</v>
      </c>
      <c r="AQ101" s="244"/>
      <c r="AR101" s="168">
        <f>AP101*IF(lln!$G$46="ja",lln!$H$46,lln!$H$47)</f>
        <v>0</v>
      </c>
      <c r="AS101" s="294"/>
      <c r="AT101" s="192"/>
    </row>
    <row r="102" spans="2:46" ht="12.75">
      <c r="B102" s="3"/>
      <c r="C102" s="30"/>
      <c r="D102" s="24">
        <v>10</v>
      </c>
      <c r="E102" s="24"/>
      <c r="F102" s="5"/>
      <c r="G102" s="24"/>
      <c r="H102" s="245">
        <f t="shared" si="2"/>
        <v>0</v>
      </c>
      <c r="I102" s="244"/>
      <c r="J102" s="334">
        <f>H102*(VLOOKUP(D102,tab!$M$22:$Q$63,2,FALSE))</f>
        <v>0</v>
      </c>
      <c r="K102" s="244"/>
      <c r="L102" s="168">
        <f>J102*IF(lln!$G$46="ja",lln!$H$46,lln!$H$47)</f>
        <v>0</v>
      </c>
      <c r="M102" s="31"/>
      <c r="N102" s="33"/>
      <c r="O102" s="31"/>
      <c r="P102" s="323">
        <f>SUMIF('form t+1'!$M$13:$M$141,D48,'form t+1'!$P$13:$P$141)</f>
        <v>0</v>
      </c>
      <c r="Q102" s="244"/>
      <c r="R102" s="334">
        <f>P102*(VLOOKUP(D102,tab!$M$22:$Q$63,2,FALSE))</f>
        <v>0</v>
      </c>
      <c r="S102" s="244"/>
      <c r="T102" s="168">
        <f>R102*IF(lln!$G$46="ja",lln!$H$46,lln!$H$47)</f>
        <v>0</v>
      </c>
      <c r="U102" s="31"/>
      <c r="V102" s="33"/>
      <c r="W102" s="31"/>
      <c r="X102" s="323">
        <f t="shared" si="3"/>
        <v>0</v>
      </c>
      <c r="Y102" s="244"/>
      <c r="Z102" s="334">
        <f>X102*(VLOOKUP(D102,tab!$M$22:$Q$63,2,FALSE))</f>
        <v>0</v>
      </c>
      <c r="AA102" s="244"/>
      <c r="AB102" s="168">
        <f>Z102*IF(lln!$G$46="ja",lln!$H$46,lln!$H$47)</f>
        <v>0</v>
      </c>
      <c r="AC102" s="31"/>
      <c r="AD102" s="33"/>
      <c r="AE102" s="31"/>
      <c r="AF102" s="439">
        <f t="shared" si="4"/>
        <v>0</v>
      </c>
      <c r="AG102" s="244"/>
      <c r="AH102" s="334">
        <f>AF102*(VLOOKUP(D102,tab!$M$22:$Q$63,2,FALSE))</f>
        <v>0</v>
      </c>
      <c r="AI102" s="244"/>
      <c r="AJ102" s="168">
        <f>AH102*IF(lln!$G$46="ja",lln!$H$46,lln!$H$47)</f>
        <v>0</v>
      </c>
      <c r="AK102" s="294"/>
      <c r="AL102" s="33"/>
      <c r="AM102" s="31"/>
      <c r="AN102" s="439">
        <f t="shared" si="5"/>
        <v>0</v>
      </c>
      <c r="AO102" s="244"/>
      <c r="AP102" s="334">
        <f>AN102*(VLOOKUP(D102,tab!$M$22:$Q$63,2,FALSE))</f>
        <v>0</v>
      </c>
      <c r="AQ102" s="244"/>
      <c r="AR102" s="168">
        <f>AP102*IF(lln!$G$46="ja",lln!$H$46,lln!$H$47)</f>
        <v>0</v>
      </c>
      <c r="AS102" s="294"/>
      <c r="AT102" s="192"/>
    </row>
    <row r="103" spans="2:46" ht="12.75">
      <c r="B103" s="3"/>
      <c r="C103" s="30"/>
      <c r="D103" s="24">
        <v>11</v>
      </c>
      <c r="E103" s="24"/>
      <c r="F103" s="5"/>
      <c r="G103" s="24"/>
      <c r="H103" s="245">
        <f t="shared" si="2"/>
        <v>0</v>
      </c>
      <c r="I103" s="244"/>
      <c r="J103" s="334">
        <f>H103*(VLOOKUP(D103,tab!$M$22:$Q$63,2,FALSE))</f>
        <v>0</v>
      </c>
      <c r="K103" s="244"/>
      <c r="L103" s="168">
        <f>J103*IF(lln!$G$46="ja",lln!$H$46,lln!$H$47)</f>
        <v>0</v>
      </c>
      <c r="M103" s="31"/>
      <c r="N103" s="33"/>
      <c r="O103" s="31"/>
      <c r="P103" s="323">
        <f>SUMIF('form t+1'!$M$13:$M$141,D49,'form t+1'!$P$13:$P$141)</f>
        <v>0</v>
      </c>
      <c r="Q103" s="244"/>
      <c r="R103" s="334">
        <f>P103*(VLOOKUP(D103,tab!$M$22:$Q$63,2,FALSE))</f>
        <v>0</v>
      </c>
      <c r="S103" s="244"/>
      <c r="T103" s="168">
        <f>R103*IF(lln!$G$46="ja",lln!$H$46,lln!$H$47)</f>
        <v>0</v>
      </c>
      <c r="U103" s="31"/>
      <c r="V103" s="33"/>
      <c r="W103" s="31"/>
      <c r="X103" s="323">
        <f t="shared" si="3"/>
        <v>0</v>
      </c>
      <c r="Y103" s="244"/>
      <c r="Z103" s="334">
        <f>X103*(VLOOKUP(D103,tab!$M$22:$Q$63,2,FALSE))</f>
        <v>0</v>
      </c>
      <c r="AA103" s="244"/>
      <c r="AB103" s="168">
        <f>Z103*IF(lln!$G$46="ja",lln!$H$46,lln!$H$47)</f>
        <v>0</v>
      </c>
      <c r="AC103" s="31"/>
      <c r="AD103" s="33"/>
      <c r="AE103" s="31"/>
      <c r="AF103" s="439">
        <f t="shared" si="4"/>
        <v>0</v>
      </c>
      <c r="AG103" s="244"/>
      <c r="AH103" s="334">
        <f>AF103*(VLOOKUP(D103,tab!$M$22:$Q$63,2,FALSE))</f>
        <v>0</v>
      </c>
      <c r="AI103" s="244"/>
      <c r="AJ103" s="168">
        <f>AH103*IF(lln!$G$46="ja",lln!$H$46,lln!$H$47)</f>
        <v>0</v>
      </c>
      <c r="AK103" s="294"/>
      <c r="AL103" s="33"/>
      <c r="AM103" s="31"/>
      <c r="AN103" s="439">
        <f t="shared" si="5"/>
        <v>0</v>
      </c>
      <c r="AO103" s="244"/>
      <c r="AP103" s="334">
        <f>AN103*(VLOOKUP(D103,tab!$M$22:$Q$63,2,FALSE))</f>
        <v>0</v>
      </c>
      <c r="AQ103" s="244"/>
      <c r="AR103" s="168">
        <f>AP103*IF(lln!$G$46="ja",lln!$H$46,lln!$H$47)</f>
        <v>0</v>
      </c>
      <c r="AS103" s="294"/>
      <c r="AT103" s="192"/>
    </row>
    <row r="104" spans="2:46" ht="12.75">
      <c r="B104" s="3"/>
      <c r="C104" s="30"/>
      <c r="D104" s="24">
        <v>12</v>
      </c>
      <c r="E104" s="24"/>
      <c r="F104" s="5"/>
      <c r="G104" s="24"/>
      <c r="H104" s="245">
        <f t="shared" si="2"/>
        <v>0</v>
      </c>
      <c r="I104" s="244"/>
      <c r="J104" s="334">
        <f>H104*(VLOOKUP(D104,tab!$M$22:$Q$63,2,FALSE))</f>
        <v>0</v>
      </c>
      <c r="K104" s="244"/>
      <c r="L104" s="168">
        <f>J104*IF(lln!$G$46="ja",lln!$H$46,lln!$H$47)</f>
        <v>0</v>
      </c>
      <c r="M104" s="31"/>
      <c r="N104" s="33"/>
      <c r="O104" s="31"/>
      <c r="P104" s="323">
        <f>SUMIF('form t+1'!$M$13:$M$141,D50,'form t+1'!$P$13:$P$141)</f>
        <v>0</v>
      </c>
      <c r="Q104" s="244"/>
      <c r="R104" s="334">
        <f>P104*(VLOOKUP(D104,tab!$M$22:$Q$63,2,FALSE))</f>
        <v>0</v>
      </c>
      <c r="S104" s="244"/>
      <c r="T104" s="168">
        <f>R104*IF(lln!$G$46="ja",lln!$H$46,lln!$H$47)</f>
        <v>0</v>
      </c>
      <c r="U104" s="31"/>
      <c r="V104" s="33"/>
      <c r="W104" s="31"/>
      <c r="X104" s="323">
        <f t="shared" si="3"/>
        <v>0</v>
      </c>
      <c r="Y104" s="244"/>
      <c r="Z104" s="334">
        <f>X104*(VLOOKUP(D104,tab!$M$22:$Q$63,2,FALSE))</f>
        <v>0</v>
      </c>
      <c r="AA104" s="244"/>
      <c r="AB104" s="168">
        <f>Z104*IF(lln!$G$46="ja",lln!$H$46,lln!$H$47)</f>
        <v>0</v>
      </c>
      <c r="AC104" s="31"/>
      <c r="AD104" s="33"/>
      <c r="AE104" s="31"/>
      <c r="AF104" s="439">
        <f t="shared" si="4"/>
        <v>0</v>
      </c>
      <c r="AG104" s="244"/>
      <c r="AH104" s="334">
        <f>AF104*(VLOOKUP(D104,tab!$M$22:$Q$63,2,FALSE))</f>
        <v>0</v>
      </c>
      <c r="AI104" s="244"/>
      <c r="AJ104" s="168">
        <f>AH104*IF(lln!$G$46="ja",lln!$H$46,lln!$H$47)</f>
        <v>0</v>
      </c>
      <c r="AK104" s="294"/>
      <c r="AL104" s="33"/>
      <c r="AM104" s="31"/>
      <c r="AN104" s="439">
        <f t="shared" si="5"/>
        <v>0</v>
      </c>
      <c r="AO104" s="244"/>
      <c r="AP104" s="334">
        <f>AN104*(VLOOKUP(D104,tab!$M$22:$Q$63,2,FALSE))</f>
        <v>0</v>
      </c>
      <c r="AQ104" s="244"/>
      <c r="AR104" s="168">
        <f>AP104*IF(lln!$G$46="ja",lln!$H$46,lln!$H$47)</f>
        <v>0</v>
      </c>
      <c r="AS104" s="294"/>
      <c r="AT104" s="192"/>
    </row>
    <row r="105" spans="2:46" ht="12.75">
      <c r="B105" s="3"/>
      <c r="C105" s="30"/>
      <c r="D105" s="24">
        <v>13</v>
      </c>
      <c r="E105" s="24"/>
      <c r="F105" s="5"/>
      <c r="G105" s="24"/>
      <c r="H105" s="245">
        <f t="shared" si="2"/>
        <v>0</v>
      </c>
      <c r="I105" s="244"/>
      <c r="J105" s="334">
        <f>H105*(VLOOKUP(D105,tab!$M$22:$Q$63,2,FALSE))</f>
        <v>0</v>
      </c>
      <c r="K105" s="244"/>
      <c r="L105" s="168">
        <f>J105*IF(lln!$G$46="ja",lln!$H$46,lln!$H$47)</f>
        <v>0</v>
      </c>
      <c r="M105" s="31"/>
      <c r="N105" s="33"/>
      <c r="O105" s="31"/>
      <c r="P105" s="323">
        <f>SUMIF('form t+1'!$M$13:$M$141,D51,'form t+1'!$P$13:$P$141)</f>
        <v>0</v>
      </c>
      <c r="Q105" s="244"/>
      <c r="R105" s="334">
        <f>P105*(VLOOKUP(D105,tab!$M$22:$Q$63,2,FALSE))</f>
        <v>0</v>
      </c>
      <c r="S105" s="244"/>
      <c r="T105" s="168">
        <f>R105*IF(lln!$G$46="ja",lln!$H$46,lln!$H$47)</f>
        <v>0</v>
      </c>
      <c r="U105" s="31"/>
      <c r="V105" s="33"/>
      <c r="W105" s="31"/>
      <c r="X105" s="323">
        <f t="shared" si="3"/>
        <v>0</v>
      </c>
      <c r="Y105" s="244"/>
      <c r="Z105" s="334">
        <f>X105*(VLOOKUP(D105,tab!$M$22:$Q$63,2,FALSE))</f>
        <v>0</v>
      </c>
      <c r="AA105" s="244"/>
      <c r="AB105" s="168">
        <f>Z105*IF(lln!$G$46="ja",lln!$H$46,lln!$H$47)</f>
        <v>0</v>
      </c>
      <c r="AC105" s="31"/>
      <c r="AD105" s="33"/>
      <c r="AE105" s="31"/>
      <c r="AF105" s="439">
        <f t="shared" si="4"/>
        <v>0</v>
      </c>
      <c r="AG105" s="244"/>
      <c r="AH105" s="334">
        <f>AF105*(VLOOKUP(D105,tab!$M$22:$Q$63,2,FALSE))</f>
        <v>0</v>
      </c>
      <c r="AI105" s="244"/>
      <c r="AJ105" s="168">
        <f>AH105*IF(lln!$G$46="ja",lln!$H$46,lln!$H$47)</f>
        <v>0</v>
      </c>
      <c r="AK105" s="294"/>
      <c r="AL105" s="33"/>
      <c r="AM105" s="31"/>
      <c r="AN105" s="439">
        <f t="shared" si="5"/>
        <v>0</v>
      </c>
      <c r="AO105" s="244"/>
      <c r="AP105" s="334">
        <f>AN105*(VLOOKUP(D105,tab!$M$22:$Q$63,2,FALSE))</f>
        <v>0</v>
      </c>
      <c r="AQ105" s="244"/>
      <c r="AR105" s="168">
        <f>AP105*IF(lln!$G$46="ja",lln!$H$46,lln!$H$47)</f>
        <v>0</v>
      </c>
      <c r="AS105" s="294"/>
      <c r="AT105" s="192"/>
    </row>
    <row r="106" spans="2:46" ht="12.75">
      <c r="B106" s="3"/>
      <c r="C106" s="30"/>
      <c r="D106" s="24">
        <v>14</v>
      </c>
      <c r="E106" s="24"/>
      <c r="F106" s="5"/>
      <c r="G106" s="24"/>
      <c r="H106" s="245">
        <f t="shared" si="2"/>
        <v>0</v>
      </c>
      <c r="I106" s="244"/>
      <c r="J106" s="334">
        <f>H106*(VLOOKUP(D106,tab!$M$22:$Q$63,2,FALSE))</f>
        <v>0</v>
      </c>
      <c r="K106" s="244"/>
      <c r="L106" s="168">
        <f>J106*IF(lln!$G$46="ja",lln!$H$46,lln!$H$47)</f>
        <v>0</v>
      </c>
      <c r="M106" s="31"/>
      <c r="N106" s="33"/>
      <c r="O106" s="31"/>
      <c r="P106" s="323">
        <f>SUMIF('form t+1'!$M$13:$M$141,D52,'form t+1'!$P$13:$P$141)</f>
        <v>0</v>
      </c>
      <c r="Q106" s="244"/>
      <c r="R106" s="334">
        <f>P106*(VLOOKUP(D106,tab!$M$22:$Q$63,2,FALSE))</f>
        <v>0</v>
      </c>
      <c r="S106" s="244"/>
      <c r="T106" s="168">
        <f>R106*IF(lln!$G$46="ja",lln!$H$46,lln!$H$47)</f>
        <v>0</v>
      </c>
      <c r="U106" s="31"/>
      <c r="V106" s="33"/>
      <c r="W106" s="31"/>
      <c r="X106" s="323">
        <f t="shared" si="3"/>
        <v>0</v>
      </c>
      <c r="Y106" s="244"/>
      <c r="Z106" s="334">
        <f>X106*(VLOOKUP(D106,tab!$M$22:$Q$63,2,FALSE))</f>
        <v>0</v>
      </c>
      <c r="AA106" s="244"/>
      <c r="AB106" s="168">
        <f>Z106*IF(lln!$G$46="ja",lln!$H$46,lln!$H$47)</f>
        <v>0</v>
      </c>
      <c r="AC106" s="31"/>
      <c r="AD106" s="33"/>
      <c r="AE106" s="31"/>
      <c r="AF106" s="439">
        <f t="shared" si="4"/>
        <v>0</v>
      </c>
      <c r="AG106" s="244"/>
      <c r="AH106" s="334">
        <f>AF106*(VLOOKUP(D106,tab!$M$22:$Q$63,2,FALSE))</f>
        <v>0</v>
      </c>
      <c r="AI106" s="244"/>
      <c r="AJ106" s="168">
        <f>AH106*IF(lln!$G$46="ja",lln!$H$46,lln!$H$47)</f>
        <v>0</v>
      </c>
      <c r="AK106" s="294"/>
      <c r="AL106" s="33"/>
      <c r="AM106" s="31"/>
      <c r="AN106" s="439">
        <f t="shared" si="5"/>
        <v>0</v>
      </c>
      <c r="AO106" s="244"/>
      <c r="AP106" s="334">
        <f>AN106*(VLOOKUP(D106,tab!$M$22:$Q$63,2,FALSE))</f>
        <v>0</v>
      </c>
      <c r="AQ106" s="244"/>
      <c r="AR106" s="168">
        <f>AP106*IF(lln!$G$46="ja",lln!$H$46,lln!$H$47)</f>
        <v>0</v>
      </c>
      <c r="AS106" s="294"/>
      <c r="AT106" s="192"/>
    </row>
    <row r="107" spans="2:46" ht="12.75">
      <c r="B107" s="3"/>
      <c r="C107" s="30"/>
      <c r="D107" s="24">
        <v>15</v>
      </c>
      <c r="E107" s="24"/>
      <c r="F107" s="5"/>
      <c r="G107" s="24"/>
      <c r="H107" s="245">
        <f t="shared" si="2"/>
        <v>0</v>
      </c>
      <c r="I107" s="244"/>
      <c r="J107" s="334">
        <f>H107*(VLOOKUP(D107,tab!$M$22:$Q$63,2,FALSE))</f>
        <v>0</v>
      </c>
      <c r="K107" s="244"/>
      <c r="L107" s="168">
        <f>J107*IF(lln!$G$46="ja",lln!$H$46,lln!$H$47)</f>
        <v>0</v>
      </c>
      <c r="M107" s="31"/>
      <c r="N107" s="33"/>
      <c r="O107" s="31"/>
      <c r="P107" s="323">
        <f>SUMIF('form t+1'!$M$13:$M$141,D53,'form t+1'!$P$13:$P$141)</f>
        <v>0</v>
      </c>
      <c r="Q107" s="244"/>
      <c r="R107" s="334">
        <f>P107*(VLOOKUP(D107,tab!$M$22:$Q$63,2,FALSE))</f>
        <v>0</v>
      </c>
      <c r="S107" s="244"/>
      <c r="T107" s="168">
        <f>R107*IF(lln!$G$46="ja",lln!$H$46,lln!$H$47)</f>
        <v>0</v>
      </c>
      <c r="U107" s="31"/>
      <c r="V107" s="33"/>
      <c r="W107" s="31"/>
      <c r="X107" s="323">
        <f t="shared" si="3"/>
        <v>0</v>
      </c>
      <c r="Y107" s="244"/>
      <c r="Z107" s="334">
        <f>X107*(VLOOKUP(D107,tab!$M$22:$Q$63,2,FALSE))</f>
        <v>0</v>
      </c>
      <c r="AA107" s="244"/>
      <c r="AB107" s="168">
        <f>Z107*IF(lln!$G$46="ja",lln!$H$46,lln!$H$47)</f>
        <v>0</v>
      </c>
      <c r="AC107" s="31"/>
      <c r="AD107" s="33"/>
      <c r="AE107" s="31"/>
      <c r="AF107" s="439">
        <f t="shared" si="4"/>
        <v>0</v>
      </c>
      <c r="AG107" s="244"/>
      <c r="AH107" s="334">
        <f>AF107*(VLOOKUP(D107,tab!$M$22:$Q$63,2,FALSE))</f>
        <v>0</v>
      </c>
      <c r="AI107" s="244"/>
      <c r="AJ107" s="168">
        <f>AH107*IF(lln!$G$46="ja",lln!$H$46,lln!$H$47)</f>
        <v>0</v>
      </c>
      <c r="AK107" s="294"/>
      <c r="AL107" s="33"/>
      <c r="AM107" s="31"/>
      <c r="AN107" s="439">
        <f t="shared" si="5"/>
        <v>0</v>
      </c>
      <c r="AO107" s="244"/>
      <c r="AP107" s="334">
        <f>AN107*(VLOOKUP(D107,tab!$M$22:$Q$63,2,FALSE))</f>
        <v>0</v>
      </c>
      <c r="AQ107" s="244"/>
      <c r="AR107" s="168">
        <f>AP107*IF(lln!$G$46="ja",lln!$H$46,lln!$H$47)</f>
        <v>0</v>
      </c>
      <c r="AS107" s="294"/>
      <c r="AT107" s="192"/>
    </row>
    <row r="108" spans="2:46" ht="12.75">
      <c r="B108" s="3"/>
      <c r="C108" s="30"/>
      <c r="D108" s="24" t="s">
        <v>217</v>
      </c>
      <c r="E108" s="24"/>
      <c r="F108" s="5"/>
      <c r="G108" s="24"/>
      <c r="H108" s="245">
        <f t="shared" si="2"/>
        <v>0</v>
      </c>
      <c r="I108" s="244"/>
      <c r="J108" s="334">
        <f>H108*(VLOOKUP(D108,tab!$M$22:$Q$63,2,FALSE))</f>
        <v>0</v>
      </c>
      <c r="K108" s="244"/>
      <c r="L108" s="168">
        <f>J108*IF(lln!$G$46="ja",lln!$H$46,lln!$H$47)</f>
        <v>0</v>
      </c>
      <c r="M108" s="31"/>
      <c r="N108" s="33"/>
      <c r="O108" s="31"/>
      <c r="P108" s="323">
        <f>SUMIF('form t+1'!$M$13:$M$141,D54,'form t+1'!$P$13:$P$141)</f>
        <v>0</v>
      </c>
      <c r="Q108" s="244"/>
      <c r="R108" s="334">
        <f>P108*(VLOOKUP(D108,tab!$M$22:$Q$63,2,FALSE))</f>
        <v>0</v>
      </c>
      <c r="S108" s="244"/>
      <c r="T108" s="168">
        <f>R108*IF(lln!$G$46="ja",lln!$H$46,lln!$H$47)</f>
        <v>0</v>
      </c>
      <c r="U108" s="31"/>
      <c r="V108" s="33"/>
      <c r="W108" s="31"/>
      <c r="X108" s="323">
        <f t="shared" si="3"/>
        <v>0</v>
      </c>
      <c r="Y108" s="244"/>
      <c r="Z108" s="334">
        <f>X108*(VLOOKUP(D108,tab!$M$22:$Q$63,2,FALSE))</f>
        <v>0</v>
      </c>
      <c r="AA108" s="244"/>
      <c r="AB108" s="168">
        <f>Z108*IF(lln!$G$46="ja",lln!$H$46,lln!$H$47)</f>
        <v>0</v>
      </c>
      <c r="AC108" s="31"/>
      <c r="AD108" s="33"/>
      <c r="AE108" s="31"/>
      <c r="AF108" s="439">
        <f t="shared" si="4"/>
        <v>0</v>
      </c>
      <c r="AG108" s="244"/>
      <c r="AH108" s="334">
        <f>AF108*(VLOOKUP(D108,tab!$M$22:$Q$63,2,FALSE))</f>
        <v>0</v>
      </c>
      <c r="AI108" s="244"/>
      <c r="AJ108" s="168">
        <f>AH108*IF(lln!$G$46="ja",lln!$H$46,lln!$H$47)</f>
        <v>0</v>
      </c>
      <c r="AK108" s="294"/>
      <c r="AL108" s="33"/>
      <c r="AM108" s="31"/>
      <c r="AN108" s="439">
        <f t="shared" si="5"/>
        <v>0</v>
      </c>
      <c r="AO108" s="244"/>
      <c r="AP108" s="334">
        <f>AN108*(VLOOKUP(D108,tab!$M$22:$Q$63,2,FALSE))</f>
        <v>0</v>
      </c>
      <c r="AQ108" s="244"/>
      <c r="AR108" s="168">
        <f>AP108*IF(lln!$G$46="ja",lln!$H$46,lln!$H$47)</f>
        <v>0</v>
      </c>
      <c r="AS108" s="294"/>
      <c r="AT108" s="192"/>
    </row>
    <row r="109" spans="2:46" ht="12.75">
      <c r="B109" s="3"/>
      <c r="C109" s="30"/>
      <c r="D109" s="24" t="s">
        <v>218</v>
      </c>
      <c r="E109" s="24"/>
      <c r="F109" s="5"/>
      <c r="G109" s="24"/>
      <c r="H109" s="245">
        <f t="shared" si="2"/>
        <v>0</v>
      </c>
      <c r="I109" s="244"/>
      <c r="J109" s="334">
        <f>H109*(VLOOKUP(D109,tab!$M$22:$Q$63,2,FALSE))</f>
        <v>0</v>
      </c>
      <c r="K109" s="244"/>
      <c r="L109" s="168">
        <f>J109*IF(lln!$G$46="ja",lln!$H$46,lln!$H$47)</f>
        <v>0</v>
      </c>
      <c r="M109" s="31"/>
      <c r="N109" s="33"/>
      <c r="O109" s="31"/>
      <c r="P109" s="323">
        <f>SUMIF('form t+1'!$M$13:$M$141,D55,'form t+1'!$P$13:$P$141)</f>
        <v>0</v>
      </c>
      <c r="Q109" s="244"/>
      <c r="R109" s="334">
        <f>P109*(VLOOKUP(D109,tab!$M$22:$Q$63,2,FALSE))</f>
        <v>0</v>
      </c>
      <c r="S109" s="244"/>
      <c r="T109" s="168">
        <f>R109*IF(lln!$G$46="ja",lln!$H$46,lln!$H$47)</f>
        <v>0</v>
      </c>
      <c r="U109" s="31"/>
      <c r="V109" s="33"/>
      <c r="W109" s="31"/>
      <c r="X109" s="323">
        <f t="shared" si="3"/>
        <v>0</v>
      </c>
      <c r="Y109" s="244"/>
      <c r="Z109" s="334">
        <f>X109*(VLOOKUP(D109,tab!$M$22:$Q$63,2,FALSE))</f>
        <v>0</v>
      </c>
      <c r="AA109" s="244"/>
      <c r="AB109" s="168">
        <f>Z109*IF(lln!$G$46="ja",lln!$H$46,lln!$H$47)</f>
        <v>0</v>
      </c>
      <c r="AC109" s="31"/>
      <c r="AD109" s="33"/>
      <c r="AE109" s="31"/>
      <c r="AF109" s="439">
        <f t="shared" si="4"/>
        <v>0</v>
      </c>
      <c r="AG109" s="244"/>
      <c r="AH109" s="334">
        <f>AF109*(VLOOKUP(D109,tab!$M$22:$Q$63,2,FALSE))</f>
        <v>0</v>
      </c>
      <c r="AI109" s="244"/>
      <c r="AJ109" s="168">
        <f>AH109*IF(lln!$G$46="ja",lln!$H$46,lln!$H$47)</f>
        <v>0</v>
      </c>
      <c r="AK109" s="294"/>
      <c r="AL109" s="33"/>
      <c r="AM109" s="31"/>
      <c r="AN109" s="439">
        <f t="shared" si="5"/>
        <v>0</v>
      </c>
      <c r="AO109" s="244"/>
      <c r="AP109" s="334">
        <f>AN109*(VLOOKUP(D109,tab!$M$22:$Q$63,2,FALSE))</f>
        <v>0</v>
      </c>
      <c r="AQ109" s="244"/>
      <c r="AR109" s="168">
        <f>AP109*IF(lln!$G$46="ja",lln!$H$46,lln!$H$47)</f>
        <v>0</v>
      </c>
      <c r="AS109" s="294"/>
      <c r="AT109" s="192"/>
    </row>
    <row r="110" spans="2:46" ht="12.75">
      <c r="B110" s="3"/>
      <c r="C110" s="30"/>
      <c r="D110" s="24"/>
      <c r="E110" s="24"/>
      <c r="F110" s="5"/>
      <c r="G110" s="24"/>
      <c r="H110" s="242"/>
      <c r="I110" s="244"/>
      <c r="J110" s="244"/>
      <c r="K110" s="244"/>
      <c r="L110" s="172"/>
      <c r="M110" s="31"/>
      <c r="N110" s="33"/>
      <c r="O110" s="31"/>
      <c r="P110" s="242"/>
      <c r="Q110" s="244"/>
      <c r="R110" s="244"/>
      <c r="S110" s="244"/>
      <c r="T110" s="292"/>
      <c r="U110" s="31"/>
      <c r="V110" s="33"/>
      <c r="W110" s="31"/>
      <c r="X110" s="340"/>
      <c r="Y110" s="244"/>
      <c r="Z110" s="293"/>
      <c r="AA110" s="244"/>
      <c r="AB110" s="294"/>
      <c r="AC110" s="31"/>
      <c r="AD110" s="33"/>
      <c r="AE110" s="31"/>
      <c r="AF110" s="252"/>
      <c r="AG110" s="244"/>
      <c r="AH110" s="244"/>
      <c r="AI110" s="244"/>
      <c r="AJ110" s="31"/>
      <c r="AK110" s="31"/>
      <c r="AL110" s="33"/>
      <c r="AM110" s="31"/>
      <c r="AN110" s="252"/>
      <c r="AO110" s="244"/>
      <c r="AP110" s="244"/>
      <c r="AQ110" s="244"/>
      <c r="AR110" s="31"/>
      <c r="AS110" s="31"/>
      <c r="AT110" s="192"/>
    </row>
    <row r="111" spans="2:46" ht="12.75">
      <c r="B111" s="3"/>
      <c r="C111" s="30"/>
      <c r="D111" s="25" t="s">
        <v>62</v>
      </c>
      <c r="E111" s="25"/>
      <c r="F111" s="5"/>
      <c r="G111" s="25"/>
      <c r="H111" s="246">
        <f>SUM(H76:H109)</f>
        <v>0</v>
      </c>
      <c r="I111" s="293"/>
      <c r="J111" s="336">
        <f>SUM(J76:J109)</f>
        <v>0</v>
      </c>
      <c r="K111" s="293"/>
      <c r="L111" s="168">
        <f>SUM(L76:L109)</f>
        <v>0</v>
      </c>
      <c r="M111" s="31"/>
      <c r="N111" s="33"/>
      <c r="O111" s="31"/>
      <c r="P111" s="246">
        <f>SUM(P76:P109)</f>
        <v>0</v>
      </c>
      <c r="Q111" s="293"/>
      <c r="R111" s="336">
        <f>SUM(R76:R109)</f>
        <v>0</v>
      </c>
      <c r="S111" s="293"/>
      <c r="T111" s="168">
        <f>SUM(T76:T109)</f>
        <v>0</v>
      </c>
      <c r="U111" s="31"/>
      <c r="V111" s="33"/>
      <c r="W111" s="31"/>
      <c r="X111" s="246">
        <f>SUM(X76:X109)</f>
        <v>0</v>
      </c>
      <c r="Y111" s="293"/>
      <c r="Z111" s="336">
        <f>SUM(Z76:Z109)</f>
        <v>0</v>
      </c>
      <c r="AA111" s="293"/>
      <c r="AB111" s="168">
        <f>SUM(AB76:AB109)</f>
        <v>0</v>
      </c>
      <c r="AC111" s="31"/>
      <c r="AD111" s="33"/>
      <c r="AE111" s="31"/>
      <c r="AF111" s="440">
        <f>SUM(AF76:AF109)</f>
        <v>0</v>
      </c>
      <c r="AG111" s="293"/>
      <c r="AH111" s="336">
        <f>SUM(AH76:AH109)</f>
        <v>0</v>
      </c>
      <c r="AI111" s="293"/>
      <c r="AJ111" s="168">
        <f>SUM(AJ76:AJ109)</f>
        <v>0</v>
      </c>
      <c r="AK111" s="294"/>
      <c r="AL111" s="33"/>
      <c r="AM111" s="31"/>
      <c r="AN111" s="440">
        <f>SUM(AN76:AN109)</f>
        <v>0</v>
      </c>
      <c r="AO111" s="293"/>
      <c r="AP111" s="336">
        <f>SUM(AP76:AP109)</f>
        <v>0</v>
      </c>
      <c r="AQ111" s="293"/>
      <c r="AR111" s="168">
        <f>SUM(AR76:AR109)</f>
        <v>0</v>
      </c>
      <c r="AS111" s="294"/>
      <c r="AT111" s="192"/>
    </row>
    <row r="112" spans="2:46" ht="12.75">
      <c r="B112" s="3"/>
      <c r="C112" s="30"/>
      <c r="D112" s="25"/>
      <c r="E112" s="25"/>
      <c r="F112" s="5"/>
      <c r="G112" s="25"/>
      <c r="H112" s="243"/>
      <c r="I112" s="293"/>
      <c r="J112" s="293"/>
      <c r="K112" s="293"/>
      <c r="L112" s="172"/>
      <c r="M112" s="31"/>
      <c r="N112" s="33"/>
      <c r="O112" s="31"/>
      <c r="P112" s="243"/>
      <c r="Q112" s="293"/>
      <c r="R112" s="293"/>
      <c r="S112" s="293"/>
      <c r="T112" s="172"/>
      <c r="U112" s="31"/>
      <c r="V112" s="33"/>
      <c r="W112" s="31"/>
      <c r="X112" s="243"/>
      <c r="Y112" s="293"/>
      <c r="Z112" s="293"/>
      <c r="AA112" s="293"/>
      <c r="AB112" s="172"/>
      <c r="AC112" s="31"/>
      <c r="AD112" s="33"/>
      <c r="AE112" s="31"/>
      <c r="AF112" s="441"/>
      <c r="AG112" s="293"/>
      <c r="AH112" s="293"/>
      <c r="AI112" s="293"/>
      <c r="AJ112" s="172"/>
      <c r="AK112" s="294"/>
      <c r="AL112" s="33"/>
      <c r="AM112" s="31"/>
      <c r="AN112" s="441"/>
      <c r="AO112" s="293"/>
      <c r="AP112" s="293"/>
      <c r="AQ112" s="293"/>
      <c r="AR112" s="172"/>
      <c r="AS112" s="294"/>
      <c r="AT112" s="192"/>
    </row>
    <row r="113" spans="2:46" ht="12.75">
      <c r="B113" s="3"/>
      <c r="C113" s="5"/>
      <c r="D113" s="10"/>
      <c r="E113" s="10"/>
      <c r="F113" s="5"/>
      <c r="G113" s="24"/>
      <c r="H113" s="24" t="s">
        <v>324</v>
      </c>
      <c r="I113" s="244"/>
      <c r="J113" s="334">
        <f>pers!O67</f>
        <v>10.484371163776515</v>
      </c>
      <c r="K113" s="244"/>
      <c r="L113" s="22">
        <f>L59</f>
        <v>590328.494468</v>
      </c>
      <c r="M113" s="31"/>
      <c r="N113" s="33"/>
      <c r="O113" s="31"/>
      <c r="P113" s="24" t="s">
        <v>324</v>
      </c>
      <c r="Q113" s="244"/>
      <c r="R113" s="334">
        <f>pers!P67</f>
        <v>10.484371163776515</v>
      </c>
      <c r="S113" s="244"/>
      <c r="T113" s="22">
        <f>pers!H67</f>
        <v>590328.494468</v>
      </c>
      <c r="U113" s="31"/>
      <c r="V113" s="33"/>
      <c r="W113" s="31"/>
      <c r="X113" s="24" t="s">
        <v>324</v>
      </c>
      <c r="Y113" s="244"/>
      <c r="Z113" s="334">
        <f>pers!Q67</f>
        <v>10.484371163776515</v>
      </c>
      <c r="AA113" s="244"/>
      <c r="AB113" s="22">
        <f>pers!I67</f>
        <v>590328.494468</v>
      </c>
      <c r="AC113" s="31"/>
      <c r="AD113" s="33"/>
      <c r="AE113" s="31"/>
      <c r="AF113" s="24" t="s">
        <v>324</v>
      </c>
      <c r="AG113" s="244"/>
      <c r="AH113" s="334">
        <f>pers!R67</f>
        <v>10.484371163776515</v>
      </c>
      <c r="AI113" s="244"/>
      <c r="AJ113" s="22">
        <f>pers!J67</f>
        <v>590328.494468</v>
      </c>
      <c r="AK113" s="442"/>
      <c r="AL113" s="33"/>
      <c r="AM113" s="31"/>
      <c r="AN113" s="24" t="s">
        <v>324</v>
      </c>
      <c r="AO113" s="244"/>
      <c r="AP113" s="334">
        <f>pers!S67</f>
        <v>10.484371163776515</v>
      </c>
      <c r="AQ113" s="244"/>
      <c r="AR113" s="22">
        <f>pers!K67</f>
        <v>590328.494468</v>
      </c>
      <c r="AS113" s="442"/>
      <c r="AT113" s="192"/>
    </row>
    <row r="114" spans="2:46" ht="12.75">
      <c r="B114" s="3"/>
      <c r="C114" s="5"/>
      <c r="D114" s="10"/>
      <c r="E114" s="10"/>
      <c r="F114" s="5"/>
      <c r="G114" s="24"/>
      <c r="H114" s="24" t="s">
        <v>323</v>
      </c>
      <c r="I114" s="244"/>
      <c r="J114" s="334">
        <f>J111</f>
        <v>0</v>
      </c>
      <c r="K114" s="244"/>
      <c r="L114" s="22">
        <f>L111</f>
        <v>0</v>
      </c>
      <c r="M114" s="31"/>
      <c r="N114" s="33"/>
      <c r="O114" s="31"/>
      <c r="P114" s="24" t="s">
        <v>323</v>
      </c>
      <c r="Q114" s="244"/>
      <c r="R114" s="334">
        <f>R111</f>
        <v>0</v>
      </c>
      <c r="S114" s="244"/>
      <c r="T114" s="22">
        <f>T111</f>
        <v>0</v>
      </c>
      <c r="U114" s="31"/>
      <c r="V114" s="33"/>
      <c r="W114" s="31"/>
      <c r="X114" s="24" t="s">
        <v>323</v>
      </c>
      <c r="Y114" s="244"/>
      <c r="Z114" s="334">
        <f>Z111</f>
        <v>0</v>
      </c>
      <c r="AA114" s="244"/>
      <c r="AB114" s="22">
        <f>AB111</f>
        <v>0</v>
      </c>
      <c r="AC114" s="31"/>
      <c r="AD114" s="33"/>
      <c r="AE114" s="31"/>
      <c r="AF114" s="24" t="s">
        <v>323</v>
      </c>
      <c r="AG114" s="244"/>
      <c r="AH114" s="334">
        <f>AH111</f>
        <v>0</v>
      </c>
      <c r="AI114" s="244"/>
      <c r="AJ114" s="22">
        <f>AJ111</f>
        <v>0</v>
      </c>
      <c r="AK114" s="442"/>
      <c r="AL114" s="33"/>
      <c r="AM114" s="31"/>
      <c r="AN114" s="24" t="s">
        <v>323</v>
      </c>
      <c r="AO114" s="244"/>
      <c r="AP114" s="334">
        <f>AP111</f>
        <v>0</v>
      </c>
      <c r="AQ114" s="244"/>
      <c r="AR114" s="22">
        <f>AR111</f>
        <v>0</v>
      </c>
      <c r="AS114" s="442"/>
      <c r="AT114" s="192"/>
    </row>
    <row r="115" spans="2:46" ht="12.75">
      <c r="B115" s="9"/>
      <c r="C115" s="4"/>
      <c r="D115" s="278"/>
      <c r="E115" s="278"/>
      <c r="F115" s="4"/>
      <c r="G115" s="25"/>
      <c r="H115" s="25" t="s">
        <v>316</v>
      </c>
      <c r="I115" s="293"/>
      <c r="J115" s="336">
        <f>J113-J111</f>
        <v>10.484371163776515</v>
      </c>
      <c r="K115" s="293"/>
      <c r="L115" s="168">
        <f>L113-L111</f>
        <v>590328.494468</v>
      </c>
      <c r="M115" s="169"/>
      <c r="N115" s="171"/>
      <c r="O115" s="169"/>
      <c r="P115" s="25" t="s">
        <v>316</v>
      </c>
      <c r="Q115" s="293"/>
      <c r="R115" s="336">
        <f>R113-R111</f>
        <v>10.484371163776515</v>
      </c>
      <c r="S115" s="293"/>
      <c r="T115" s="168">
        <f>T113-T111</f>
        <v>590328.494468</v>
      </c>
      <c r="U115" s="169"/>
      <c r="V115" s="171"/>
      <c r="W115" s="169"/>
      <c r="X115" s="25" t="s">
        <v>316</v>
      </c>
      <c r="Y115" s="293"/>
      <c r="Z115" s="336">
        <f>Z113-Z111</f>
        <v>10.484371163776515</v>
      </c>
      <c r="AA115" s="293"/>
      <c r="AB115" s="168">
        <f>AB113-AB111</f>
        <v>590328.494468</v>
      </c>
      <c r="AC115" s="169"/>
      <c r="AD115" s="171"/>
      <c r="AE115" s="169"/>
      <c r="AF115" s="25" t="s">
        <v>316</v>
      </c>
      <c r="AG115" s="293"/>
      <c r="AH115" s="336">
        <f>AH113-AH111</f>
        <v>10.484371163776515</v>
      </c>
      <c r="AI115" s="293"/>
      <c r="AJ115" s="168">
        <f>AJ113-AJ111</f>
        <v>590328.494468</v>
      </c>
      <c r="AK115" s="294"/>
      <c r="AL115" s="171"/>
      <c r="AM115" s="169"/>
      <c r="AN115" s="25" t="s">
        <v>316</v>
      </c>
      <c r="AO115" s="293"/>
      <c r="AP115" s="336">
        <f>AP113-AP111</f>
        <v>10.484371163776515</v>
      </c>
      <c r="AQ115" s="293"/>
      <c r="AR115" s="168">
        <f>AR113-AR111</f>
        <v>590328.494468</v>
      </c>
      <c r="AS115" s="294"/>
      <c r="AT115" s="192"/>
    </row>
    <row r="116" spans="2:46" ht="12.75">
      <c r="B116" s="9"/>
      <c r="C116" s="4"/>
      <c r="D116" s="278"/>
      <c r="E116" s="278"/>
      <c r="F116" s="4"/>
      <c r="G116" s="25"/>
      <c r="H116" s="25"/>
      <c r="I116" s="293"/>
      <c r="J116" s="243"/>
      <c r="K116" s="293"/>
      <c r="L116" s="243"/>
      <c r="M116" s="27"/>
      <c r="N116" s="4"/>
      <c r="O116" s="27"/>
      <c r="P116" s="25"/>
      <c r="Q116" s="293"/>
      <c r="R116" s="243"/>
      <c r="S116" s="243"/>
      <c r="T116" s="243"/>
      <c r="U116" s="27"/>
      <c r="V116" s="4"/>
      <c r="W116" s="27"/>
      <c r="X116" s="25"/>
      <c r="Y116" s="293"/>
      <c r="Z116" s="243"/>
      <c r="AA116" s="243"/>
      <c r="AB116" s="243"/>
      <c r="AC116" s="27"/>
      <c r="AD116" s="4"/>
      <c r="AE116" s="27"/>
      <c r="AF116" s="25"/>
      <c r="AG116" s="293"/>
      <c r="AH116" s="243"/>
      <c r="AI116" s="243"/>
      <c r="AJ116" s="243"/>
      <c r="AK116" s="301"/>
      <c r="AL116" s="4"/>
      <c r="AM116" s="27"/>
      <c r="AN116" s="25"/>
      <c r="AO116" s="293"/>
      <c r="AP116" s="243"/>
      <c r="AQ116" s="243"/>
      <c r="AR116" s="243"/>
      <c r="AS116" s="301"/>
      <c r="AT116" s="192"/>
    </row>
    <row r="117" spans="2:46" s="346" customFormat="1" ht="12.75">
      <c r="B117" s="343"/>
      <c r="D117" s="407"/>
      <c r="E117" s="407"/>
      <c r="G117" s="345"/>
      <c r="H117" s="345" t="s">
        <v>370</v>
      </c>
      <c r="I117" s="58"/>
      <c r="J117" s="58"/>
      <c r="K117" s="58"/>
      <c r="L117" s="326">
        <f>+lln!G21</f>
        <v>80</v>
      </c>
      <c r="M117" s="344"/>
      <c r="O117" s="344"/>
      <c r="P117" s="345" t="s">
        <v>370</v>
      </c>
      <c r="Q117" s="58"/>
      <c r="R117" s="58"/>
      <c r="S117" s="58"/>
      <c r="T117" s="326">
        <f>+lln!H21</f>
        <v>80</v>
      </c>
      <c r="U117" s="344"/>
      <c r="W117" s="344"/>
      <c r="X117" s="345" t="s">
        <v>370</v>
      </c>
      <c r="Y117" s="58"/>
      <c r="Z117" s="58"/>
      <c r="AA117" s="58"/>
      <c r="AB117" s="326">
        <f>+lln!I21</f>
        <v>80</v>
      </c>
      <c r="AC117" s="344"/>
      <c r="AE117" s="344"/>
      <c r="AF117" s="345" t="s">
        <v>370</v>
      </c>
      <c r="AG117" s="58"/>
      <c r="AH117" s="58"/>
      <c r="AI117" s="58"/>
      <c r="AJ117" s="326">
        <f>+lln!J21</f>
        <v>80</v>
      </c>
      <c r="AK117" s="344"/>
      <c r="AM117" s="344"/>
      <c r="AN117" s="345" t="s">
        <v>370</v>
      </c>
      <c r="AO117" s="58"/>
      <c r="AP117" s="58"/>
      <c r="AQ117" s="58"/>
      <c r="AR117" s="326">
        <f>+lln!K21</f>
        <v>80</v>
      </c>
      <c r="AS117" s="344"/>
      <c r="AT117" s="347"/>
    </row>
    <row r="118" spans="2:46" ht="12.75">
      <c r="B118" s="3"/>
      <c r="C118" s="5"/>
      <c r="D118" s="278"/>
      <c r="E118" s="278"/>
      <c r="F118" s="5"/>
      <c r="G118" s="25"/>
      <c r="H118" s="243"/>
      <c r="I118" s="293"/>
      <c r="J118" s="243"/>
      <c r="K118" s="293"/>
      <c r="L118" s="172"/>
      <c r="M118" s="30"/>
      <c r="N118" s="5"/>
      <c r="O118" s="30"/>
      <c r="P118" s="243"/>
      <c r="Q118" s="293"/>
      <c r="R118" s="243"/>
      <c r="S118" s="293"/>
      <c r="T118" s="292"/>
      <c r="U118" s="30"/>
      <c r="V118" s="5"/>
      <c r="W118" s="30"/>
      <c r="X118" s="293"/>
      <c r="Y118" s="293"/>
      <c r="Z118" s="293"/>
      <c r="AA118" s="293"/>
      <c r="AB118" s="294"/>
      <c r="AC118" s="30"/>
      <c r="AD118" s="5"/>
      <c r="AE118" s="31"/>
      <c r="AF118" s="252"/>
      <c r="AG118" s="293"/>
      <c r="AH118" s="252"/>
      <c r="AI118" s="293"/>
      <c r="AJ118" s="31"/>
      <c r="AK118" s="31"/>
      <c r="AL118" s="5"/>
      <c r="AM118" s="31"/>
      <c r="AN118" s="252"/>
      <c r="AO118" s="293"/>
      <c r="AP118" s="252"/>
      <c r="AQ118" s="293"/>
      <c r="AR118" s="31"/>
      <c r="AS118" s="31"/>
      <c r="AT118" s="192"/>
    </row>
    <row r="119" spans="2:46" ht="12.75">
      <c r="B119" s="3"/>
      <c r="C119" s="5"/>
      <c r="D119" s="278"/>
      <c r="E119" s="278"/>
      <c r="F119" s="5"/>
      <c r="G119" s="278"/>
      <c r="H119" s="249"/>
      <c r="I119" s="296"/>
      <c r="J119" s="249"/>
      <c r="K119" s="296"/>
      <c r="L119" s="255"/>
      <c r="M119" s="5"/>
      <c r="N119" s="5"/>
      <c r="O119" s="5"/>
      <c r="P119" s="249"/>
      <c r="Q119" s="296"/>
      <c r="R119" s="249"/>
      <c r="S119" s="296"/>
      <c r="T119" s="297"/>
      <c r="U119" s="5"/>
      <c r="V119" s="5"/>
      <c r="W119" s="5"/>
      <c r="X119" s="296"/>
      <c r="Y119" s="296"/>
      <c r="Z119" s="296"/>
      <c r="AA119" s="296"/>
      <c r="AB119" s="298"/>
      <c r="AC119" s="5"/>
      <c r="AD119" s="5"/>
      <c r="AE119" s="5"/>
      <c r="AF119" s="324"/>
      <c r="AG119" s="296"/>
      <c r="AH119" s="324"/>
      <c r="AI119" s="296"/>
      <c r="AJ119" s="5"/>
      <c r="AK119" s="5"/>
      <c r="AL119" s="5"/>
      <c r="AM119" s="5"/>
      <c r="AN119" s="324"/>
      <c r="AO119" s="296"/>
      <c r="AP119" s="324"/>
      <c r="AQ119" s="296"/>
      <c r="AR119" s="5"/>
      <c r="AS119" s="5"/>
      <c r="AT119" s="192"/>
    </row>
    <row r="120" spans="2:46" ht="13.5" thickBot="1">
      <c r="B120" s="12"/>
      <c r="C120" s="13"/>
      <c r="D120" s="325"/>
      <c r="E120" s="325"/>
      <c r="F120" s="13"/>
      <c r="G120" s="325"/>
      <c r="H120" s="195"/>
      <c r="I120" s="195"/>
      <c r="J120" s="195"/>
      <c r="K120" s="195"/>
      <c r="L120" s="195"/>
      <c r="M120" s="13"/>
      <c r="N120" s="13"/>
      <c r="O120" s="13"/>
      <c r="P120" s="195"/>
      <c r="Q120" s="195"/>
      <c r="R120" s="195"/>
      <c r="S120" s="195"/>
      <c r="T120" s="195"/>
      <c r="U120" s="13"/>
      <c r="V120" s="13"/>
      <c r="W120" s="13"/>
      <c r="X120" s="195"/>
      <c r="Y120" s="195"/>
      <c r="Z120" s="195"/>
      <c r="AA120" s="195"/>
      <c r="AB120" s="195"/>
      <c r="AC120" s="13"/>
      <c r="AD120" s="13"/>
      <c r="AE120" s="13"/>
      <c r="AF120" s="13"/>
      <c r="AG120" s="195"/>
      <c r="AH120" s="13"/>
      <c r="AI120" s="195"/>
      <c r="AJ120" s="13"/>
      <c r="AK120" s="13"/>
      <c r="AL120" s="13"/>
      <c r="AM120" s="13"/>
      <c r="AN120" s="13"/>
      <c r="AO120" s="195"/>
      <c r="AP120" s="13"/>
      <c r="AQ120" s="195"/>
      <c r="AR120" s="13"/>
      <c r="AS120" s="13"/>
      <c r="AT120" s="194"/>
    </row>
  </sheetData>
  <sheetProtection password="DE55" sheet="1" objects="1" scenarios="1"/>
  <mergeCells count="6">
    <mergeCell ref="AM71:AS71"/>
    <mergeCell ref="AE71:AK71"/>
    <mergeCell ref="O17:U17"/>
    <mergeCell ref="W17:AC17"/>
    <mergeCell ref="O71:U71"/>
    <mergeCell ref="W71:AC71"/>
  </mergeCells>
  <printOptions/>
  <pageMargins left="0.7874015748031497" right="0.7874015748031497" top="0.984251968503937" bottom="0.984251968503937" header="0.5118110236220472" footer="0.5118110236220472"/>
  <pageSetup horizontalDpi="600" verticalDpi="600" orientation="landscape" paperSize="9" scale="55" r:id="rId2"/>
  <headerFooter alignWithMargins="0">
    <oddHeader>&amp;L&amp;"Arial,Vet"&amp;F&amp;R&amp;"Arial,Vet"&amp;A</oddHeader>
    <oddFooter>&amp;L&amp;"Arial,Vet"keizer / goedhart&amp;C&amp;"Arial,Vet"&amp;D&amp;R&amp;"Arial,Vet"pagina &amp;P</oddFooter>
  </headerFooter>
  <rowBreaks count="1" manualBreakCount="1">
    <brk id="64" min="1" max="46" man="1"/>
  </rowBreaks>
  <drawing r:id="rId1"/>
</worksheet>
</file>

<file path=xl/worksheets/sheet7.xml><?xml version="1.0" encoding="utf-8"?>
<worksheet xmlns="http://schemas.openxmlformats.org/spreadsheetml/2006/main" xmlns:r="http://schemas.openxmlformats.org/officeDocument/2006/relationships">
  <dimension ref="B2:N112"/>
  <sheetViews>
    <sheetView zoomScale="85" zoomScaleNormal="85" workbookViewId="0" topLeftCell="A1">
      <pane ySplit="8" topLeftCell="BM9" activePane="bottomLeft" state="frozen"/>
      <selection pane="topLeft" activeCell="I5" sqref="I5"/>
      <selection pane="bottomLeft" activeCell="B2" sqref="B2"/>
    </sheetView>
  </sheetViews>
  <sheetFormatPr defaultColWidth="9.140625" defaultRowHeight="12.75" customHeight="1"/>
  <cols>
    <col min="1" max="1" width="5.7109375" style="5" customWidth="1"/>
    <col min="2" max="3" width="2.7109375" style="5" customWidth="1"/>
    <col min="4" max="4" width="45.7109375" style="5" customWidth="1"/>
    <col min="5" max="5" width="2.7109375" style="5" customWidth="1"/>
    <col min="6" max="6" width="10.7109375" style="33" customWidth="1"/>
    <col min="7" max="7" width="2.7109375" style="5" customWidth="1"/>
    <col min="8" max="12" width="16.8515625" style="33" customWidth="1"/>
    <col min="13" max="13" width="2.57421875" style="5" customWidth="1"/>
    <col min="14" max="17" width="2.7109375" style="5" customWidth="1"/>
    <col min="18" max="18" width="25.7109375" style="5" customWidth="1"/>
    <col min="19" max="20" width="2.7109375" style="5" customWidth="1"/>
    <col min="21" max="16384" width="9.140625" style="5" customWidth="1"/>
  </cols>
  <sheetData>
    <row r="1" ht="12.75" customHeight="1" thickBot="1"/>
    <row r="2" spans="2:14" ht="12.75" customHeight="1">
      <c r="B2" s="15" t="s">
        <v>191</v>
      </c>
      <c r="C2" s="1"/>
      <c r="D2" s="1"/>
      <c r="E2" s="1"/>
      <c r="F2" s="189"/>
      <c r="G2" s="1"/>
      <c r="H2" s="189"/>
      <c r="I2" s="189"/>
      <c r="J2" s="189"/>
      <c r="K2" s="189"/>
      <c r="L2" s="189"/>
      <c r="M2" s="1"/>
      <c r="N2" s="2"/>
    </row>
    <row r="3" spans="2:14" ht="12.75" customHeight="1">
      <c r="B3" s="3"/>
      <c r="N3" s="6"/>
    </row>
    <row r="4" spans="2:14" s="72" customFormat="1" ht="18" customHeight="1">
      <c r="B4" s="184"/>
      <c r="C4" s="85" t="s">
        <v>302</v>
      </c>
      <c r="F4" s="204"/>
      <c r="H4" s="204"/>
      <c r="I4" s="204"/>
      <c r="J4" s="204"/>
      <c r="K4" s="204"/>
      <c r="L4" s="204"/>
      <c r="N4" s="138"/>
    </row>
    <row r="5" spans="2:14" ht="12.75" customHeight="1">
      <c r="B5" s="3"/>
      <c r="D5" s="4"/>
      <c r="N5" s="6"/>
    </row>
    <row r="6" spans="2:14" ht="12.75" customHeight="1">
      <c r="B6" s="3"/>
      <c r="D6" s="4"/>
      <c r="N6" s="6"/>
    </row>
    <row r="7" spans="2:14" ht="12.75" customHeight="1">
      <c r="B7" s="3"/>
      <c r="H7" s="149" t="str">
        <f>pers!G8</f>
        <v>2007/08</v>
      </c>
      <c r="I7" s="149" t="str">
        <f>pers!H8</f>
        <v>2008/09</v>
      </c>
      <c r="J7" s="149" t="str">
        <f>pers!I8</f>
        <v>2009/10</v>
      </c>
      <c r="K7" s="149" t="str">
        <f>pers!J8</f>
        <v>2010/11</v>
      </c>
      <c r="L7" s="149" t="str">
        <f>pers!K8</f>
        <v>2011/12</v>
      </c>
      <c r="N7" s="6"/>
    </row>
    <row r="8" spans="2:14" ht="12.75" customHeight="1">
      <c r="B8" s="3"/>
      <c r="N8" s="6"/>
    </row>
    <row r="9" spans="2:14" ht="12.75" customHeight="1">
      <c r="B9" s="3"/>
      <c r="N9" s="6"/>
    </row>
    <row r="10" spans="2:14" ht="12.75" customHeight="1">
      <c r="B10" s="3"/>
      <c r="C10" s="30"/>
      <c r="D10" s="30"/>
      <c r="E10" s="30"/>
      <c r="F10" s="31"/>
      <c r="G10" s="30"/>
      <c r="H10" s="31"/>
      <c r="I10" s="31"/>
      <c r="J10" s="31"/>
      <c r="K10" s="31"/>
      <c r="L10" s="31"/>
      <c r="M10" s="30"/>
      <c r="N10" s="6"/>
    </row>
    <row r="11" spans="2:14" ht="12.75" customHeight="1">
      <c r="B11" s="3"/>
      <c r="C11" s="30"/>
      <c r="D11" s="27" t="s">
        <v>303</v>
      </c>
      <c r="E11" s="30"/>
      <c r="F11" s="31"/>
      <c r="G11" s="30"/>
      <c r="H11" s="31"/>
      <c r="I11" s="31"/>
      <c r="J11" s="31"/>
      <c r="K11" s="31"/>
      <c r="L11" s="31"/>
      <c r="M11" s="30"/>
      <c r="N11" s="6"/>
    </row>
    <row r="12" spans="2:14" ht="12.75" customHeight="1">
      <c r="B12" s="3"/>
      <c r="C12" s="30"/>
      <c r="D12" s="30"/>
      <c r="E12" s="30"/>
      <c r="F12" s="31"/>
      <c r="G12" s="30"/>
      <c r="H12" s="31"/>
      <c r="I12" s="31"/>
      <c r="J12" s="31"/>
      <c r="K12" s="31"/>
      <c r="L12" s="31"/>
      <c r="M12" s="30"/>
      <c r="N12" s="6"/>
    </row>
    <row r="13" spans="2:14" ht="12.75" customHeight="1">
      <c r="B13" s="3"/>
      <c r="C13" s="30"/>
      <c r="D13" s="45" t="s">
        <v>192</v>
      </c>
      <c r="E13" s="30"/>
      <c r="F13" s="274"/>
      <c r="G13" s="30"/>
      <c r="H13" s="47"/>
      <c r="I13" s="47"/>
      <c r="J13" s="47"/>
      <c r="K13" s="47"/>
      <c r="L13" s="47"/>
      <c r="M13" s="82"/>
      <c r="N13" s="6"/>
    </row>
    <row r="14" spans="2:14" ht="12.75" customHeight="1">
      <c r="B14" s="3"/>
      <c r="C14" s="30"/>
      <c r="D14" s="24" t="s">
        <v>261</v>
      </c>
      <c r="E14" s="78"/>
      <c r="F14" s="274"/>
      <c r="G14" s="78"/>
      <c r="H14" s="22">
        <f>IF(lln!G21=0,0,tab!$I$53)</f>
        <v>7368.05</v>
      </c>
      <c r="I14" s="22">
        <f>IF(lln!H21=0,0,tab!$J$53)</f>
        <v>7368.05</v>
      </c>
      <c r="J14" s="22">
        <f>IF(lln!I21=0,0,tab!$J$53)</f>
        <v>7368.05</v>
      </c>
      <c r="K14" s="22">
        <f>IF(lln!J21=0,0,tab!$J$53)</f>
        <v>7368.05</v>
      </c>
      <c r="L14" s="22">
        <f>IF(lln!K21=0,0,tab!$J$53)</f>
        <v>7368.05</v>
      </c>
      <c r="M14" s="82"/>
      <c r="N14" s="6"/>
    </row>
    <row r="15" spans="2:14" ht="12.75" customHeight="1">
      <c r="B15" s="3"/>
      <c r="C15" s="30"/>
      <c r="D15" s="24" t="s">
        <v>253</v>
      </c>
      <c r="E15" s="78"/>
      <c r="F15" s="274"/>
      <c r="G15" s="78"/>
      <c r="H15" s="22">
        <f>IF(lln!G21=0,0,lln!G21*tab!$I$49)</f>
        <v>36265.6</v>
      </c>
      <c r="I15" s="22">
        <f>IF(lln!H21=0,0,lln!H21*tab!$J$49)</f>
        <v>36265.6</v>
      </c>
      <c r="J15" s="22">
        <f>IF(lln!I21=0,0,lln!I21*tab!$J$49)</f>
        <v>36265.6</v>
      </c>
      <c r="K15" s="22">
        <f>IF(lln!J21=0,0,lln!J21*tab!$J$49)</f>
        <v>36265.6</v>
      </c>
      <c r="L15" s="22">
        <f>IF(lln!K21=0,0,lln!K21*tab!$J$49)</f>
        <v>36265.6</v>
      </c>
      <c r="M15" s="82"/>
      <c r="N15" s="6"/>
    </row>
    <row r="16" spans="2:14" ht="12.75" customHeight="1">
      <c r="B16" s="3"/>
      <c r="C16" s="30"/>
      <c r="D16" s="24" t="s">
        <v>408</v>
      </c>
      <c r="E16" s="78"/>
      <c r="F16" s="274"/>
      <c r="G16" s="78"/>
      <c r="H16" s="22">
        <f>IF(lln!G22=0,0,lln!G22*tab!$I$50)</f>
        <v>1455.3999999999999</v>
      </c>
      <c r="I16" s="22">
        <f>IF(lln!H22=0,0,lln!H22*tab!$J$50)</f>
        <v>1455.3999999999999</v>
      </c>
      <c r="J16" s="22">
        <f>IF(lln!I22=0,0,lln!I22*tab!$J$50)</f>
        <v>1455.3999999999999</v>
      </c>
      <c r="K16" s="22">
        <f>IF(lln!J22=0,0,lln!J22*tab!$J$50)</f>
        <v>1455.3999999999999</v>
      </c>
      <c r="L16" s="22">
        <f>IF(lln!K22=0,0,lln!K22*tab!$J$50)</f>
        <v>1455.3999999999999</v>
      </c>
      <c r="M16" s="82"/>
      <c r="N16" s="6"/>
    </row>
    <row r="17" spans="2:14" ht="12.75" customHeight="1">
      <c r="B17" s="3"/>
      <c r="C17" s="30"/>
      <c r="D17" s="457" t="s">
        <v>409</v>
      </c>
      <c r="E17" s="78"/>
      <c r="F17" s="274"/>
      <c r="G17" s="78"/>
      <c r="H17" s="22">
        <f>IF(lln!G23="ja",(IF(lln!G21=0,0,lln!G21*tab!$I$51+lln!G22*tab!$I$52)),0)</f>
        <v>0</v>
      </c>
      <c r="I17" s="22">
        <f>IF(lln!G23="ja",(IF(lln!H21=0,0,lln!H21*tab!$J$51+lln!H22*tab!$J$52)),0)</f>
        <v>0</v>
      </c>
      <c r="J17" s="22">
        <f>IF(lln!H23="ja",(IF(lln!I21=0,0,lln!I21*tab!$J$51+lln!I22*tab!$J$52)),0)</f>
        <v>0</v>
      </c>
      <c r="K17" s="22">
        <f>IF(lln!I23="ja",(IF(lln!J21=0,0,lln!J21*tab!$J$51+lln!J22*tab!$J$52)),0)</f>
        <v>0</v>
      </c>
      <c r="L17" s="22">
        <f>IF(lln!J23="ja",(IF(lln!K21=0,0,lln!K21*tab!$J$51+lln!K22*tab!$J$52)),0)</f>
        <v>0</v>
      </c>
      <c r="M17" s="82"/>
      <c r="N17" s="6"/>
    </row>
    <row r="18" spans="2:14" ht="12.75" customHeight="1">
      <c r="B18" s="3"/>
      <c r="C18" s="30"/>
      <c r="D18" s="457" t="s">
        <v>381</v>
      </c>
      <c r="E18" s="78"/>
      <c r="F18" s="274"/>
      <c r="G18" s="78"/>
      <c r="H18" s="22">
        <f>IF(lln!G21=0,0,tab!$I$54+(lln!G21*tab!$I$55))</f>
        <v>5387.700000000001</v>
      </c>
      <c r="I18" s="22">
        <f>IF(lln!H21=0,0,tab!$J$54+(lln!H21*tab!$J$55))</f>
        <v>5387.700000000001</v>
      </c>
      <c r="J18" s="22">
        <f>IF(lln!I21=0,0,tab!$J$54+(lln!I21*tab!$J$55))</f>
        <v>5387.700000000001</v>
      </c>
      <c r="K18" s="22">
        <f>IF(lln!J21=0,0,tab!$J$54+(lln!J21*tab!$J$55))</f>
        <v>5387.700000000001</v>
      </c>
      <c r="L18" s="22">
        <f>IF(lln!K21=0,0,tab!$J$54+(lln!K21*tab!$J$55))</f>
        <v>5387.700000000001</v>
      </c>
      <c r="M18" s="82"/>
      <c r="N18" s="6"/>
    </row>
    <row r="19" spans="2:14" ht="12.75" customHeight="1">
      <c r="B19" s="3"/>
      <c r="C19" s="30"/>
      <c r="D19" s="46" t="s">
        <v>601</v>
      </c>
      <c r="E19" s="78"/>
      <c r="F19" s="274"/>
      <c r="G19" s="78"/>
      <c r="H19" s="168">
        <f>SUM(H14:H18)</f>
        <v>50476.75</v>
      </c>
      <c r="I19" s="168">
        <f>SUM(I14:I18)</f>
        <v>50476.75</v>
      </c>
      <c r="J19" s="168">
        <f>SUM(J14:J18)</f>
        <v>50476.75</v>
      </c>
      <c r="K19" s="168">
        <f>SUM(K14:K18)</f>
        <v>50476.75</v>
      </c>
      <c r="L19" s="168">
        <f>SUM(L14:L18)</f>
        <v>50476.75</v>
      </c>
      <c r="M19" s="82"/>
      <c r="N19" s="6"/>
    </row>
    <row r="20" spans="2:14" s="11" customFormat="1" ht="12.75" customHeight="1">
      <c r="B20" s="34"/>
      <c r="C20" s="45"/>
      <c r="D20" s="26" t="s">
        <v>130</v>
      </c>
      <c r="E20" s="28"/>
      <c r="F20" s="341">
        <v>0</v>
      </c>
      <c r="G20" s="28"/>
      <c r="H20" s="456">
        <f>$F$20*H19</f>
        <v>0</v>
      </c>
      <c r="I20" s="456">
        <f>$F$20*I19</f>
        <v>0</v>
      </c>
      <c r="J20" s="456">
        <f>$F$20*J19</f>
        <v>0</v>
      </c>
      <c r="K20" s="456">
        <f>$F$20*K19</f>
        <v>0</v>
      </c>
      <c r="L20" s="456">
        <f>$F$20*L19</f>
        <v>0</v>
      </c>
      <c r="M20" s="28"/>
      <c r="N20" s="35"/>
    </row>
    <row r="21" spans="2:14" s="40" customFormat="1" ht="12.75" customHeight="1">
      <c r="B21" s="37"/>
      <c r="C21" s="48"/>
      <c r="D21" s="48"/>
      <c r="E21" s="48"/>
      <c r="F21" s="274"/>
      <c r="G21" s="48"/>
      <c r="H21" s="21">
        <f>H19-H20</f>
        <v>50476.75</v>
      </c>
      <c r="I21" s="21">
        <f>I19-I20</f>
        <v>50476.75</v>
      </c>
      <c r="J21" s="21">
        <f>J19-J20</f>
        <v>50476.75</v>
      </c>
      <c r="K21" s="21">
        <f>K19-K20</f>
        <v>50476.75</v>
      </c>
      <c r="L21" s="21">
        <f>L19-L20</f>
        <v>50476.75</v>
      </c>
      <c r="M21" s="99"/>
      <c r="N21" s="39"/>
    </row>
    <row r="22" spans="2:14" ht="12.75" customHeight="1">
      <c r="B22" s="3"/>
      <c r="C22" s="30"/>
      <c r="D22" s="45" t="s">
        <v>282</v>
      </c>
      <c r="E22" s="30"/>
      <c r="F22" s="274"/>
      <c r="G22" s="30"/>
      <c r="H22" s="47"/>
      <c r="I22" s="47"/>
      <c r="J22" s="47"/>
      <c r="K22" s="47"/>
      <c r="L22" s="47"/>
      <c r="M22" s="82"/>
      <c r="N22" s="6"/>
    </row>
    <row r="23" spans="2:14" ht="12.75" customHeight="1">
      <c r="B23" s="3"/>
      <c r="C23" s="30"/>
      <c r="D23" s="30" t="s">
        <v>394</v>
      </c>
      <c r="E23" s="30"/>
      <c r="F23" s="274"/>
      <c r="G23" s="30"/>
      <c r="H23" s="22">
        <f>IF(lln!G21=0,0,tab!F43)</f>
        <v>3470.01</v>
      </c>
      <c r="I23" s="22">
        <f>IF(lln!H21=0,0,tab!G43)</f>
        <v>3470.01</v>
      </c>
      <c r="J23" s="22">
        <f>IF(lln!I21=0,0,tab!H43)</f>
        <v>3470.01</v>
      </c>
      <c r="K23" s="22">
        <f>IF(lln!J21=0,0,tab!I43)</f>
        <v>3470.01</v>
      </c>
      <c r="L23" s="22">
        <f>IF(lln!K21=0,0,tab!J43)</f>
        <v>3470.01</v>
      </c>
      <c r="M23" s="82"/>
      <c r="N23" s="6"/>
    </row>
    <row r="24" spans="2:14" ht="12.75" customHeight="1">
      <c r="B24" s="3"/>
      <c r="C24" s="30"/>
      <c r="D24" s="24" t="s">
        <v>253</v>
      </c>
      <c r="E24" s="30"/>
      <c r="F24" s="31"/>
      <c r="G24" s="30"/>
      <c r="H24" s="22">
        <f>IF(lln!G21=0,0,lln!G21*tab!F44)</f>
        <v>4996.8</v>
      </c>
      <c r="I24" s="22">
        <f>IF(lln!H21=0,0,lln!H21*tab!G44)</f>
        <v>4996.8</v>
      </c>
      <c r="J24" s="22">
        <f>IF(lln!I21=0,0,lln!I21*tab!H44)</f>
        <v>4996.8</v>
      </c>
      <c r="K24" s="22">
        <f>IF(lln!J21=0,0,lln!J21*tab!I44)</f>
        <v>4996.8</v>
      </c>
      <c r="L24" s="22">
        <f>IF(lln!K21=0,0,lln!K21*tab!J44)</f>
        <v>4996.8</v>
      </c>
      <c r="M24" s="82"/>
      <c r="N24" s="6"/>
    </row>
    <row r="25" spans="2:14" ht="12.75" customHeight="1">
      <c r="B25" s="3"/>
      <c r="C25" s="30"/>
      <c r="D25" s="46" t="s">
        <v>601</v>
      </c>
      <c r="E25" s="30"/>
      <c r="F25" s="31"/>
      <c r="G25" s="30"/>
      <c r="H25" s="168">
        <f>SUM(H23:H24)</f>
        <v>8466.810000000001</v>
      </c>
      <c r="I25" s="168">
        <f>SUM(I23:I24)</f>
        <v>8466.810000000001</v>
      </c>
      <c r="J25" s="168">
        <f>SUM(J23:J24)</f>
        <v>8466.810000000001</v>
      </c>
      <c r="K25" s="168">
        <f>SUM(K23:K24)</f>
        <v>8466.810000000001</v>
      </c>
      <c r="L25" s="168">
        <f>SUM(L23:L24)</f>
        <v>8466.810000000001</v>
      </c>
      <c r="M25" s="82"/>
      <c r="N25" s="6"/>
    </row>
    <row r="26" spans="2:14" s="11" customFormat="1" ht="12.75" customHeight="1">
      <c r="B26" s="34"/>
      <c r="C26" s="45"/>
      <c r="D26" s="26" t="s">
        <v>130</v>
      </c>
      <c r="E26" s="45"/>
      <c r="F26" s="341">
        <v>0</v>
      </c>
      <c r="G26" s="45"/>
      <c r="H26" s="456">
        <f>$F$26*H25</f>
        <v>0</v>
      </c>
      <c r="I26" s="456">
        <f>$F$26*I25</f>
        <v>0</v>
      </c>
      <c r="J26" s="456">
        <f>$F$26*J25</f>
        <v>0</v>
      </c>
      <c r="K26" s="456">
        <f>$F$26*K25</f>
        <v>0</v>
      </c>
      <c r="L26" s="456">
        <f>$F$26*L25</f>
        <v>0</v>
      </c>
      <c r="M26" s="99"/>
      <c r="N26" s="35"/>
    </row>
    <row r="27" spans="2:14" s="40" customFormat="1" ht="12.75" customHeight="1">
      <c r="B27" s="37"/>
      <c r="C27" s="48"/>
      <c r="D27" s="48"/>
      <c r="E27" s="48"/>
      <c r="F27" s="48"/>
      <c r="G27" s="48"/>
      <c r="H27" s="21">
        <f>H25-H26</f>
        <v>8466.810000000001</v>
      </c>
      <c r="I27" s="21">
        <f>I25-I26</f>
        <v>8466.810000000001</v>
      </c>
      <c r="J27" s="21">
        <f>J25-J26</f>
        <v>8466.810000000001</v>
      </c>
      <c r="K27" s="21">
        <f>K25-K26</f>
        <v>8466.810000000001</v>
      </c>
      <c r="L27" s="21">
        <f>L25-L26</f>
        <v>8466.810000000001</v>
      </c>
      <c r="M27" s="99"/>
      <c r="N27" s="39"/>
    </row>
    <row r="28" spans="2:14" ht="12.75" customHeight="1">
      <c r="B28" s="3"/>
      <c r="C28" s="30"/>
      <c r="D28" s="30"/>
      <c r="E28" s="30"/>
      <c r="F28" s="31"/>
      <c r="G28" s="30"/>
      <c r="H28" s="47"/>
      <c r="I28" s="47"/>
      <c r="J28" s="47"/>
      <c r="K28" s="172"/>
      <c r="L28" s="172"/>
      <c r="M28" s="82"/>
      <c r="N28" s="6"/>
    </row>
    <row r="29" spans="2:14" ht="12.75" customHeight="1">
      <c r="B29" s="3"/>
      <c r="C29" s="30"/>
      <c r="D29" s="45" t="s">
        <v>301</v>
      </c>
      <c r="E29" s="30"/>
      <c r="F29" s="31"/>
      <c r="G29" s="30"/>
      <c r="H29" s="47"/>
      <c r="I29" s="47"/>
      <c r="J29" s="172"/>
      <c r="K29" s="172"/>
      <c r="L29" s="172"/>
      <c r="M29" s="172"/>
      <c r="N29" s="6"/>
    </row>
    <row r="30" spans="2:14" ht="12.75" customHeight="1">
      <c r="B30" s="3"/>
      <c r="C30" s="30"/>
      <c r="D30" s="329"/>
      <c r="E30" s="78"/>
      <c r="F30" s="274"/>
      <c r="G30" s="78"/>
      <c r="H30" s="196">
        <v>0</v>
      </c>
      <c r="I30" s="196">
        <v>0</v>
      </c>
      <c r="J30" s="196">
        <v>0</v>
      </c>
      <c r="K30" s="196">
        <v>0</v>
      </c>
      <c r="L30" s="196">
        <v>0</v>
      </c>
      <c r="M30" s="47">
        <v>0</v>
      </c>
      <c r="N30" s="6"/>
    </row>
    <row r="31" spans="2:14" ht="12.75" customHeight="1">
      <c r="B31" s="3"/>
      <c r="C31" s="30"/>
      <c r="D31" s="329"/>
      <c r="E31" s="78"/>
      <c r="F31" s="274"/>
      <c r="G31" s="78"/>
      <c r="H31" s="196">
        <v>0</v>
      </c>
      <c r="I31" s="196">
        <v>0</v>
      </c>
      <c r="J31" s="196">
        <v>0</v>
      </c>
      <c r="K31" s="196">
        <v>0</v>
      </c>
      <c r="L31" s="196">
        <v>0</v>
      </c>
      <c r="M31" s="47">
        <v>0</v>
      </c>
      <c r="N31" s="6"/>
    </row>
    <row r="32" spans="2:14" ht="12.75" customHeight="1">
      <c r="B32" s="3"/>
      <c r="C32" s="30"/>
      <c r="D32" s="329"/>
      <c r="E32" s="78"/>
      <c r="F32" s="274"/>
      <c r="G32" s="78"/>
      <c r="H32" s="196">
        <v>0</v>
      </c>
      <c r="I32" s="196">
        <v>0</v>
      </c>
      <c r="J32" s="196">
        <v>0</v>
      </c>
      <c r="K32" s="196">
        <v>0</v>
      </c>
      <c r="L32" s="196">
        <v>0</v>
      </c>
      <c r="M32" s="47">
        <v>0</v>
      </c>
      <c r="N32" s="6"/>
    </row>
    <row r="33" spans="2:14" ht="12.75" customHeight="1">
      <c r="B33" s="3"/>
      <c r="C33" s="30"/>
      <c r="D33" s="26" t="s">
        <v>602</v>
      </c>
      <c r="E33" s="28"/>
      <c r="F33" s="341">
        <v>0</v>
      </c>
      <c r="G33" s="28"/>
      <c r="H33" s="456">
        <f>$F$33*SUM(H30:H32)</f>
        <v>0</v>
      </c>
      <c r="I33" s="456">
        <f>$F$33*SUM(I30:I32)</f>
        <v>0</v>
      </c>
      <c r="J33" s="456">
        <f>$F$33*SUM(J30:J32)</f>
        <v>0</v>
      </c>
      <c r="K33" s="456">
        <f>$F$33*SUM(K30:K32)</f>
        <v>0</v>
      </c>
      <c r="L33" s="456">
        <f>$F$33*SUM(L30:L32)</f>
        <v>0</v>
      </c>
      <c r="M33" s="47">
        <v>0</v>
      </c>
      <c r="N33" s="6"/>
    </row>
    <row r="34" spans="2:14" ht="12.75" customHeight="1">
      <c r="B34" s="3"/>
      <c r="C34" s="30"/>
      <c r="D34" s="30"/>
      <c r="E34" s="30"/>
      <c r="F34" s="31"/>
      <c r="G34" s="30"/>
      <c r="H34" s="21">
        <f>SUM(H30:H32)-H33</f>
        <v>0</v>
      </c>
      <c r="I34" s="21">
        <f>SUM(I30:I32)-I33</f>
        <v>0</v>
      </c>
      <c r="J34" s="21">
        <f>SUM(J30:J32)-J33</f>
        <v>0</v>
      </c>
      <c r="K34" s="21">
        <f>SUM(K30:K32)-K33</f>
        <v>0</v>
      </c>
      <c r="L34" s="21">
        <f>SUM(L30:L32)-L33</f>
        <v>0</v>
      </c>
      <c r="M34" s="423">
        <f>SUM(M13:M13)-(M33)</f>
        <v>0</v>
      </c>
      <c r="N34" s="6"/>
    </row>
    <row r="35" spans="2:14" ht="12.75" customHeight="1">
      <c r="B35" s="3"/>
      <c r="C35" s="30"/>
      <c r="D35" s="30"/>
      <c r="E35" s="30"/>
      <c r="F35" s="31"/>
      <c r="G35" s="30"/>
      <c r="H35" s="47"/>
      <c r="I35" s="47"/>
      <c r="J35" s="172"/>
      <c r="K35" s="172"/>
      <c r="L35" s="172"/>
      <c r="M35" s="172"/>
      <c r="N35" s="6"/>
    </row>
    <row r="36" spans="2:14" ht="12.75" customHeight="1">
      <c r="B36" s="3"/>
      <c r="C36" s="30"/>
      <c r="D36" s="48" t="s">
        <v>113</v>
      </c>
      <c r="E36" s="30"/>
      <c r="F36" s="31"/>
      <c r="G36" s="30"/>
      <c r="H36" s="21">
        <f>H21+H27+H34</f>
        <v>58943.56</v>
      </c>
      <c r="I36" s="21">
        <f>I21+I27+I34</f>
        <v>58943.56</v>
      </c>
      <c r="J36" s="21">
        <f>J21+J27+J34</f>
        <v>58943.56</v>
      </c>
      <c r="K36" s="21">
        <f>K21+K27+K34</f>
        <v>58943.56</v>
      </c>
      <c r="L36" s="21">
        <f>L21+L27+L34</f>
        <v>58943.56</v>
      </c>
      <c r="M36" s="423">
        <f>M20+M27+M34</f>
        <v>0</v>
      </c>
      <c r="N36" s="6"/>
    </row>
    <row r="37" spans="2:14" ht="12.75" customHeight="1">
      <c r="B37" s="3"/>
      <c r="C37" s="30"/>
      <c r="D37" s="30"/>
      <c r="E37" s="30"/>
      <c r="F37" s="31"/>
      <c r="G37" s="30"/>
      <c r="H37" s="47"/>
      <c r="I37" s="47"/>
      <c r="J37" s="47"/>
      <c r="K37" s="172"/>
      <c r="L37" s="172"/>
      <c r="M37" s="82"/>
      <c r="N37" s="6"/>
    </row>
    <row r="38" spans="2:14" ht="12.75" customHeight="1">
      <c r="B38" s="3"/>
      <c r="I38" s="248"/>
      <c r="J38" s="171"/>
      <c r="K38" s="171"/>
      <c r="L38" s="171"/>
      <c r="M38" s="171"/>
      <c r="N38" s="458"/>
    </row>
    <row r="39" spans="2:14" ht="12.75" customHeight="1">
      <c r="B39" s="3"/>
      <c r="C39" s="30"/>
      <c r="D39" s="259"/>
      <c r="E39" s="30"/>
      <c r="F39" s="31"/>
      <c r="G39" s="30"/>
      <c r="H39" s="31"/>
      <c r="I39" s="242"/>
      <c r="J39" s="169"/>
      <c r="K39" s="169"/>
      <c r="L39" s="169"/>
      <c r="M39" s="169"/>
      <c r="N39" s="458"/>
    </row>
    <row r="40" spans="2:14" ht="12.75" customHeight="1">
      <c r="B40" s="3"/>
      <c r="C40" s="30"/>
      <c r="D40" s="27" t="s">
        <v>262</v>
      </c>
      <c r="E40" s="30"/>
      <c r="F40" s="31"/>
      <c r="G40" s="30"/>
      <c r="H40" s="31"/>
      <c r="I40" s="242"/>
      <c r="J40" s="169"/>
      <c r="K40" s="169"/>
      <c r="L40" s="169"/>
      <c r="M40" s="169"/>
      <c r="N40" s="458"/>
    </row>
    <row r="41" spans="2:14" ht="12.75" customHeight="1">
      <c r="B41" s="3"/>
      <c r="C41" s="30"/>
      <c r="D41" s="30"/>
      <c r="E41" s="30"/>
      <c r="F41" s="31"/>
      <c r="G41" s="30"/>
      <c r="H41" s="31"/>
      <c r="I41" s="242"/>
      <c r="J41" s="169"/>
      <c r="K41" s="169"/>
      <c r="L41" s="169"/>
      <c r="M41" s="169"/>
      <c r="N41" s="458"/>
    </row>
    <row r="42" spans="2:14" ht="12.75" customHeight="1">
      <c r="B42" s="3"/>
      <c r="C42" s="30"/>
      <c r="D42" s="329"/>
      <c r="E42" s="30"/>
      <c r="F42" s="31"/>
      <c r="G42" s="30"/>
      <c r="H42" s="196">
        <v>0</v>
      </c>
      <c r="I42" s="210">
        <f aca="true" t="shared" si="0" ref="I42:K44">H42</f>
        <v>0</v>
      </c>
      <c r="J42" s="210">
        <f t="shared" si="0"/>
        <v>0</v>
      </c>
      <c r="K42" s="210">
        <f t="shared" si="0"/>
        <v>0</v>
      </c>
      <c r="L42" s="210">
        <f>K42</f>
        <v>0</v>
      </c>
      <c r="M42" s="47">
        <f>K42</f>
        <v>0</v>
      </c>
      <c r="N42" s="458"/>
    </row>
    <row r="43" spans="2:14" ht="12.75" customHeight="1">
      <c r="B43" s="3"/>
      <c r="C43" s="30"/>
      <c r="D43" s="329"/>
      <c r="E43" s="30"/>
      <c r="F43" s="31"/>
      <c r="G43" s="30"/>
      <c r="H43" s="196">
        <v>0</v>
      </c>
      <c r="I43" s="210">
        <f t="shared" si="0"/>
        <v>0</v>
      </c>
      <c r="J43" s="210">
        <f t="shared" si="0"/>
        <v>0</v>
      </c>
      <c r="K43" s="210">
        <f t="shared" si="0"/>
        <v>0</v>
      </c>
      <c r="L43" s="210">
        <f>K43</f>
        <v>0</v>
      </c>
      <c r="M43" s="47">
        <f>K43</f>
        <v>0</v>
      </c>
      <c r="N43" s="458"/>
    </row>
    <row r="44" spans="2:14" ht="12.75" customHeight="1">
      <c r="B44" s="3"/>
      <c r="C44" s="30"/>
      <c r="D44" s="329"/>
      <c r="E44" s="30"/>
      <c r="F44" s="31"/>
      <c r="G44" s="30"/>
      <c r="H44" s="196">
        <v>0</v>
      </c>
      <c r="I44" s="210">
        <f t="shared" si="0"/>
        <v>0</v>
      </c>
      <c r="J44" s="210">
        <f t="shared" si="0"/>
        <v>0</v>
      </c>
      <c r="K44" s="210">
        <f t="shared" si="0"/>
        <v>0</v>
      </c>
      <c r="L44" s="210">
        <f>K44</f>
        <v>0</v>
      </c>
      <c r="M44" s="47">
        <f>K44</f>
        <v>0</v>
      </c>
      <c r="N44" s="458"/>
    </row>
    <row r="45" spans="2:14" ht="12.75" customHeight="1">
      <c r="B45" s="3"/>
      <c r="C45" s="30"/>
      <c r="D45" s="48" t="s">
        <v>113</v>
      </c>
      <c r="E45" s="30"/>
      <c r="F45" s="31"/>
      <c r="G45" s="30"/>
      <c r="H45" s="168">
        <f aca="true" t="shared" si="1" ref="H45:M45">SUM(H42:H44)</f>
        <v>0</v>
      </c>
      <c r="I45" s="168">
        <f t="shared" si="1"/>
        <v>0</v>
      </c>
      <c r="J45" s="168">
        <f t="shared" si="1"/>
        <v>0</v>
      </c>
      <c r="K45" s="168">
        <f t="shared" si="1"/>
        <v>0</v>
      </c>
      <c r="L45" s="168">
        <f t="shared" si="1"/>
        <v>0</v>
      </c>
      <c r="M45" s="172">
        <f t="shared" si="1"/>
        <v>0</v>
      </c>
      <c r="N45" s="458"/>
    </row>
    <row r="46" spans="2:14" ht="12.75" customHeight="1">
      <c r="B46" s="3"/>
      <c r="C46" s="30"/>
      <c r="D46" s="30"/>
      <c r="E46" s="30"/>
      <c r="F46" s="31"/>
      <c r="G46" s="30"/>
      <c r="H46" s="31"/>
      <c r="I46" s="242"/>
      <c r="J46" s="169"/>
      <c r="K46" s="169"/>
      <c r="L46" s="169"/>
      <c r="M46" s="169"/>
      <c r="N46" s="458"/>
    </row>
    <row r="47" spans="2:14" ht="12.75" customHeight="1">
      <c r="B47" s="3"/>
      <c r="J47" s="248"/>
      <c r="K47" s="171"/>
      <c r="L47" s="171"/>
      <c r="M47" s="247"/>
      <c r="N47" s="6"/>
    </row>
    <row r="48" spans="2:14" ht="12.75" customHeight="1">
      <c r="B48" s="3"/>
      <c r="C48" s="30"/>
      <c r="D48" s="259"/>
      <c r="E48" s="30"/>
      <c r="F48" s="31"/>
      <c r="G48" s="30"/>
      <c r="H48" s="31"/>
      <c r="I48" s="242"/>
      <c r="J48" s="169"/>
      <c r="K48" s="169"/>
      <c r="L48" s="169"/>
      <c r="M48" s="82"/>
      <c r="N48" s="6"/>
    </row>
    <row r="49" spans="2:14" ht="12.75" customHeight="1">
      <c r="B49" s="3"/>
      <c r="C49" s="30"/>
      <c r="D49" s="27" t="s">
        <v>272</v>
      </c>
      <c r="E49" s="30"/>
      <c r="F49" s="31"/>
      <c r="G49" s="30"/>
      <c r="H49" s="31"/>
      <c r="I49" s="242"/>
      <c r="J49" s="169"/>
      <c r="K49" s="169"/>
      <c r="L49" s="169"/>
      <c r="M49" s="82"/>
      <c r="N49" s="6"/>
    </row>
    <row r="50" spans="2:14" ht="12.75" customHeight="1">
      <c r="B50" s="3"/>
      <c r="C50" s="30"/>
      <c r="D50" s="30"/>
      <c r="E50" s="30"/>
      <c r="F50" s="31"/>
      <c r="G50" s="30"/>
      <c r="H50" s="31"/>
      <c r="I50" s="242"/>
      <c r="J50" s="169"/>
      <c r="K50" s="169"/>
      <c r="L50" s="169"/>
      <c r="M50" s="82"/>
      <c r="N50" s="6"/>
    </row>
    <row r="51" spans="2:14" ht="12.75" customHeight="1">
      <c r="B51" s="3"/>
      <c r="C51" s="30"/>
      <c r="D51" s="329"/>
      <c r="E51" s="30"/>
      <c r="F51" s="31"/>
      <c r="G51" s="30"/>
      <c r="H51" s="196">
        <v>0</v>
      </c>
      <c r="I51" s="210">
        <f aca="true" t="shared" si="2" ref="I51:L53">H51</f>
        <v>0</v>
      </c>
      <c r="J51" s="210">
        <f t="shared" si="2"/>
        <v>0</v>
      </c>
      <c r="K51" s="210">
        <f t="shared" si="2"/>
        <v>0</v>
      </c>
      <c r="L51" s="210">
        <f t="shared" si="2"/>
        <v>0</v>
      </c>
      <c r="M51" s="82"/>
      <c r="N51" s="6"/>
    </row>
    <row r="52" spans="2:14" ht="12.75" customHeight="1">
      <c r="B52" s="3"/>
      <c r="C52" s="30"/>
      <c r="D52" s="329"/>
      <c r="E52" s="30"/>
      <c r="F52" s="31"/>
      <c r="G52" s="30"/>
      <c r="H52" s="196">
        <v>0</v>
      </c>
      <c r="I52" s="210">
        <f t="shared" si="2"/>
        <v>0</v>
      </c>
      <c r="J52" s="210">
        <f t="shared" si="2"/>
        <v>0</v>
      </c>
      <c r="K52" s="210">
        <f t="shared" si="2"/>
        <v>0</v>
      </c>
      <c r="L52" s="210">
        <f t="shared" si="2"/>
        <v>0</v>
      </c>
      <c r="M52" s="82"/>
      <c r="N52" s="6"/>
    </row>
    <row r="53" spans="2:14" ht="12.75" customHeight="1">
      <c r="B53" s="3"/>
      <c r="C53" s="30"/>
      <c r="D53" s="329"/>
      <c r="E53" s="30"/>
      <c r="F53" s="31"/>
      <c r="G53" s="30"/>
      <c r="H53" s="196">
        <v>0</v>
      </c>
      <c r="I53" s="210">
        <f t="shared" si="2"/>
        <v>0</v>
      </c>
      <c r="J53" s="210">
        <f t="shared" si="2"/>
        <v>0</v>
      </c>
      <c r="K53" s="210">
        <f t="shared" si="2"/>
        <v>0</v>
      </c>
      <c r="L53" s="210">
        <f t="shared" si="2"/>
        <v>0</v>
      </c>
      <c r="M53" s="82"/>
      <c r="N53" s="6"/>
    </row>
    <row r="54" spans="2:14" ht="12.75" customHeight="1">
      <c r="B54" s="3"/>
      <c r="C54" s="30"/>
      <c r="D54" s="48" t="s">
        <v>113</v>
      </c>
      <c r="E54" s="30"/>
      <c r="F54" s="31"/>
      <c r="G54" s="30"/>
      <c r="H54" s="168">
        <f>SUM(H51:H53)</f>
        <v>0</v>
      </c>
      <c r="I54" s="168">
        <f>SUM(I51:I53)</f>
        <v>0</v>
      </c>
      <c r="J54" s="168">
        <f>SUM(J51:J53)</f>
        <v>0</v>
      </c>
      <c r="K54" s="168">
        <f>SUM(K51:K53)</f>
        <v>0</v>
      </c>
      <c r="L54" s="168">
        <f>SUM(L51:L53)</f>
        <v>0</v>
      </c>
      <c r="M54" s="82"/>
      <c r="N54" s="6"/>
    </row>
    <row r="55" spans="2:14" ht="12.75" customHeight="1">
      <c r="B55" s="3"/>
      <c r="C55" s="30"/>
      <c r="D55" s="30"/>
      <c r="E55" s="30"/>
      <c r="F55" s="31"/>
      <c r="G55" s="30"/>
      <c r="H55" s="31"/>
      <c r="I55" s="242"/>
      <c r="J55" s="169"/>
      <c r="K55" s="169"/>
      <c r="L55" s="169"/>
      <c r="M55" s="82"/>
      <c r="N55" s="6"/>
    </row>
    <row r="56" spans="2:14" ht="12.75" customHeight="1">
      <c r="B56" s="3"/>
      <c r="J56" s="248"/>
      <c r="K56" s="171"/>
      <c r="L56" s="171"/>
      <c r="M56" s="247"/>
      <c r="N56" s="6"/>
    </row>
    <row r="57" spans="2:14" ht="12.75" customHeight="1">
      <c r="B57" s="3"/>
      <c r="C57" s="30"/>
      <c r="D57" s="30"/>
      <c r="E57" s="30"/>
      <c r="F57" s="31"/>
      <c r="G57" s="30"/>
      <c r="H57" s="31"/>
      <c r="I57" s="31"/>
      <c r="J57" s="242"/>
      <c r="K57" s="169"/>
      <c r="L57" s="169"/>
      <c r="M57" s="82"/>
      <c r="N57" s="6"/>
    </row>
    <row r="58" spans="2:14" ht="12.75" customHeight="1">
      <c r="B58" s="3"/>
      <c r="C58" s="30"/>
      <c r="D58" s="27" t="s">
        <v>313</v>
      </c>
      <c r="E58" s="30"/>
      <c r="F58" s="31"/>
      <c r="G58" s="30"/>
      <c r="H58" s="168">
        <f>H36+H45+H54</f>
        <v>58943.56</v>
      </c>
      <c r="I58" s="168">
        <f>I36+I45+I54</f>
        <v>58943.56</v>
      </c>
      <c r="J58" s="168">
        <f>J36+J45+J54</f>
        <v>58943.56</v>
      </c>
      <c r="K58" s="168">
        <f>K36+K45+K54</f>
        <v>58943.56</v>
      </c>
      <c r="L58" s="168">
        <f>L36+L45+L54</f>
        <v>58943.56</v>
      </c>
      <c r="M58" s="82"/>
      <c r="N58" s="6"/>
    </row>
    <row r="59" spans="2:14" ht="12.75" customHeight="1">
      <c r="B59" s="3"/>
      <c r="C59" s="30"/>
      <c r="D59" s="27"/>
      <c r="E59" s="30"/>
      <c r="F59" s="31"/>
      <c r="G59" s="30"/>
      <c r="H59" s="172"/>
      <c r="I59" s="172"/>
      <c r="J59" s="172"/>
      <c r="K59" s="172"/>
      <c r="L59" s="172"/>
      <c r="M59" s="82"/>
      <c r="N59" s="6"/>
    </row>
    <row r="60" spans="2:14" ht="12.75" customHeight="1">
      <c r="B60" s="3"/>
      <c r="C60" s="30"/>
      <c r="D60" s="30" t="s">
        <v>310</v>
      </c>
      <c r="E60" s="30"/>
      <c r="F60" s="31"/>
      <c r="G60" s="30"/>
      <c r="H60" s="22">
        <f>pers!G64</f>
        <v>0</v>
      </c>
      <c r="I60" s="22">
        <f>pers!H64</f>
        <v>0</v>
      </c>
      <c r="J60" s="22">
        <f>pers!I64</f>
        <v>0</v>
      </c>
      <c r="K60" s="22">
        <f>pers!J64</f>
        <v>0</v>
      </c>
      <c r="L60" s="22">
        <f>pers!K64</f>
        <v>0</v>
      </c>
      <c r="M60" s="82"/>
      <c r="N60" s="6"/>
    </row>
    <row r="61" spans="2:14" ht="12.75" customHeight="1">
      <c r="B61" s="3"/>
      <c r="C61" s="30"/>
      <c r="D61" s="30" t="s">
        <v>393</v>
      </c>
      <c r="E61" s="30"/>
      <c r="F61" s="31"/>
      <c r="G61" s="30"/>
      <c r="H61" s="196">
        <v>0</v>
      </c>
      <c r="I61" s="210">
        <f>H61</f>
        <v>0</v>
      </c>
      <c r="J61" s="210">
        <f>I61</f>
        <v>0</v>
      </c>
      <c r="K61" s="210">
        <f>J61</f>
        <v>0</v>
      </c>
      <c r="L61" s="210">
        <f>K61</f>
        <v>0</v>
      </c>
      <c r="M61" s="82"/>
      <c r="N61" s="6"/>
    </row>
    <row r="62" spans="2:14" ht="12.75" customHeight="1">
      <c r="B62" s="3"/>
      <c r="C62" s="30"/>
      <c r="D62" s="30" t="s">
        <v>311</v>
      </c>
      <c r="E62" s="30"/>
      <c r="F62" s="31"/>
      <c r="G62" s="30"/>
      <c r="H62" s="22">
        <f>pers!G62</f>
        <v>0</v>
      </c>
      <c r="I62" s="22">
        <f>pers!H62</f>
        <v>0</v>
      </c>
      <c r="J62" s="22">
        <f>pers!I62</f>
        <v>0</v>
      </c>
      <c r="K62" s="22">
        <f>pers!J62</f>
        <v>0</v>
      </c>
      <c r="L62" s="22">
        <f>pers!K62</f>
        <v>0</v>
      </c>
      <c r="M62" s="82"/>
      <c r="N62" s="6"/>
    </row>
    <row r="63" spans="2:14" ht="12.75" customHeight="1">
      <c r="B63" s="3"/>
      <c r="C63" s="30"/>
      <c r="D63" s="30" t="s">
        <v>308</v>
      </c>
      <c r="E63" s="30"/>
      <c r="F63" s="31"/>
      <c r="G63" s="30"/>
      <c r="H63" s="196">
        <v>0</v>
      </c>
      <c r="I63" s="210">
        <f>H63</f>
        <v>0</v>
      </c>
      <c r="J63" s="210">
        <f>I63</f>
        <v>0</v>
      </c>
      <c r="K63" s="210">
        <f>J63</f>
        <v>0</v>
      </c>
      <c r="L63" s="210">
        <f>K63</f>
        <v>0</v>
      </c>
      <c r="M63" s="82"/>
      <c r="N63" s="6"/>
    </row>
    <row r="64" spans="2:14" ht="12.75" customHeight="1">
      <c r="B64" s="3"/>
      <c r="C64" s="30"/>
      <c r="D64" s="27"/>
      <c r="E64" s="30"/>
      <c r="F64" s="31"/>
      <c r="G64" s="30"/>
      <c r="H64" s="172"/>
      <c r="I64" s="172"/>
      <c r="J64" s="172"/>
      <c r="K64" s="172"/>
      <c r="L64" s="172"/>
      <c r="M64" s="82"/>
      <c r="N64" s="6"/>
    </row>
    <row r="65" spans="2:14" ht="12.75" customHeight="1">
      <c r="B65" s="3"/>
      <c r="C65" s="30"/>
      <c r="D65" s="27" t="s">
        <v>314</v>
      </c>
      <c r="E65" s="30"/>
      <c r="F65" s="31"/>
      <c r="G65" s="30"/>
      <c r="H65" s="168">
        <f>SUM(H58:H61)-SUM(H62:H63)</f>
        <v>58943.56</v>
      </c>
      <c r="I65" s="168">
        <f>SUM(I58:I61)-SUM(I62:I63)</f>
        <v>58943.56</v>
      </c>
      <c r="J65" s="168">
        <f>SUM(J58:J61)-SUM(J62:J63)</f>
        <v>58943.56</v>
      </c>
      <c r="K65" s="168">
        <f>SUM(K58:K61)-SUM(K62:K63)</f>
        <v>58943.56</v>
      </c>
      <c r="L65" s="168">
        <f>SUM(L58:L61)-SUM(L62:L63)</f>
        <v>58943.56</v>
      </c>
      <c r="M65" s="82"/>
      <c r="N65" s="6"/>
    </row>
    <row r="66" spans="2:14" ht="12.75" customHeight="1">
      <c r="B66" s="3"/>
      <c r="C66" s="30"/>
      <c r="D66" s="30"/>
      <c r="E66" s="30"/>
      <c r="F66" s="31"/>
      <c r="G66" s="30"/>
      <c r="H66" s="31"/>
      <c r="I66" s="31"/>
      <c r="J66" s="242"/>
      <c r="K66" s="169"/>
      <c r="L66" s="169"/>
      <c r="M66" s="82"/>
      <c r="N66" s="6"/>
    </row>
    <row r="67" spans="2:14" ht="12.75" customHeight="1">
      <c r="B67" s="3"/>
      <c r="J67" s="248"/>
      <c r="K67" s="171"/>
      <c r="L67" s="171"/>
      <c r="M67" s="247"/>
      <c r="N67" s="6"/>
    </row>
    <row r="68" spans="2:14" ht="12.75" customHeight="1">
      <c r="B68" s="3"/>
      <c r="J68" s="248"/>
      <c r="K68" s="171"/>
      <c r="L68" s="171"/>
      <c r="M68" s="247"/>
      <c r="N68" s="6"/>
    </row>
    <row r="69" spans="2:14" ht="12.75" customHeight="1">
      <c r="B69" s="3"/>
      <c r="C69" s="30"/>
      <c r="D69" s="259"/>
      <c r="E69" s="30"/>
      <c r="F69" s="31"/>
      <c r="G69" s="30"/>
      <c r="H69" s="31"/>
      <c r="I69" s="31"/>
      <c r="J69" s="242"/>
      <c r="K69" s="169"/>
      <c r="L69" s="169"/>
      <c r="M69" s="82"/>
      <c r="N69" s="6"/>
    </row>
    <row r="70" spans="2:14" ht="12.75" customHeight="1">
      <c r="B70" s="3"/>
      <c r="C70" s="30"/>
      <c r="D70" s="27" t="s">
        <v>263</v>
      </c>
      <c r="E70" s="30"/>
      <c r="F70" s="57" t="s">
        <v>614</v>
      </c>
      <c r="G70" s="30"/>
      <c r="H70" s="31"/>
      <c r="I70" s="31"/>
      <c r="J70" s="242"/>
      <c r="K70" s="169"/>
      <c r="L70" s="169"/>
      <c r="M70" s="82"/>
      <c r="N70" s="6"/>
    </row>
    <row r="71" spans="2:14" ht="12.75" customHeight="1">
      <c r="B71" s="3"/>
      <c r="C71" s="30"/>
      <c r="D71" s="30"/>
      <c r="E71" s="30"/>
      <c r="F71" s="31"/>
      <c r="G71" s="30"/>
      <c r="H71" s="31"/>
      <c r="I71" s="31"/>
      <c r="J71" s="242"/>
      <c r="K71" s="169"/>
      <c r="L71" s="169"/>
      <c r="M71" s="82"/>
      <c r="N71" s="6"/>
    </row>
    <row r="72" spans="2:14" ht="12.75" customHeight="1">
      <c r="B72" s="3"/>
      <c r="C72" s="30"/>
      <c r="D72" s="329"/>
      <c r="E72" s="30"/>
      <c r="F72" s="17"/>
      <c r="G72" s="30"/>
      <c r="H72" s="196">
        <v>0</v>
      </c>
      <c r="I72" s="210">
        <f aca="true" t="shared" si="3" ref="I72:I91">H72</f>
        <v>0</v>
      </c>
      <c r="J72" s="210">
        <f aca="true" t="shared" si="4" ref="J72:L75">I72</f>
        <v>0</v>
      </c>
      <c r="K72" s="210">
        <f t="shared" si="4"/>
        <v>0</v>
      </c>
      <c r="L72" s="210">
        <f t="shared" si="4"/>
        <v>0</v>
      </c>
      <c r="M72" s="82"/>
      <c r="N72" s="6"/>
    </row>
    <row r="73" spans="2:14" ht="12.75" customHeight="1">
      <c r="B73" s="3"/>
      <c r="C73" s="30"/>
      <c r="D73" s="329"/>
      <c r="E73" s="30"/>
      <c r="F73" s="17"/>
      <c r="G73" s="30"/>
      <c r="H73" s="196">
        <v>0</v>
      </c>
      <c r="I73" s="210">
        <f t="shared" si="3"/>
        <v>0</v>
      </c>
      <c r="J73" s="210">
        <f t="shared" si="4"/>
        <v>0</v>
      </c>
      <c r="K73" s="210">
        <f t="shared" si="4"/>
        <v>0</v>
      </c>
      <c r="L73" s="210">
        <f t="shared" si="4"/>
        <v>0</v>
      </c>
      <c r="M73" s="82"/>
      <c r="N73" s="6"/>
    </row>
    <row r="74" spans="2:14" ht="12.75" customHeight="1">
      <c r="B74" s="3"/>
      <c r="C74" s="30"/>
      <c r="D74" s="329"/>
      <c r="E74" s="30"/>
      <c r="F74" s="17"/>
      <c r="G74" s="30"/>
      <c r="H74" s="196">
        <v>0</v>
      </c>
      <c r="I74" s="210">
        <f t="shared" si="3"/>
        <v>0</v>
      </c>
      <c r="J74" s="210">
        <f t="shared" si="4"/>
        <v>0</v>
      </c>
      <c r="K74" s="210">
        <f t="shared" si="4"/>
        <v>0</v>
      </c>
      <c r="L74" s="210">
        <f t="shared" si="4"/>
        <v>0</v>
      </c>
      <c r="M74" s="82"/>
      <c r="N74" s="6"/>
    </row>
    <row r="75" spans="2:14" ht="12.75" customHeight="1">
      <c r="B75" s="3"/>
      <c r="C75" s="30"/>
      <c r="D75" s="329"/>
      <c r="E75" s="30"/>
      <c r="F75" s="17"/>
      <c r="G75" s="30"/>
      <c r="H75" s="196">
        <v>0</v>
      </c>
      <c r="I75" s="210">
        <f t="shared" si="3"/>
        <v>0</v>
      </c>
      <c r="J75" s="210">
        <f t="shared" si="4"/>
        <v>0</v>
      </c>
      <c r="K75" s="210">
        <f t="shared" si="4"/>
        <v>0</v>
      </c>
      <c r="L75" s="210">
        <f t="shared" si="4"/>
        <v>0</v>
      </c>
      <c r="M75" s="82"/>
      <c r="N75" s="6"/>
    </row>
    <row r="76" spans="2:14" ht="12.75" customHeight="1">
      <c r="B76" s="3"/>
      <c r="C76" s="30"/>
      <c r="D76" s="329"/>
      <c r="E76" s="30"/>
      <c r="F76" s="17"/>
      <c r="G76" s="30"/>
      <c r="H76" s="196">
        <v>0</v>
      </c>
      <c r="I76" s="210">
        <f t="shared" si="3"/>
        <v>0</v>
      </c>
      <c r="J76" s="210">
        <f aca="true" t="shared" si="5" ref="J76:K85">I76</f>
        <v>0</v>
      </c>
      <c r="K76" s="210">
        <f t="shared" si="5"/>
        <v>0</v>
      </c>
      <c r="L76" s="210">
        <f aca="true" t="shared" si="6" ref="L76:L91">K76</f>
        <v>0</v>
      </c>
      <c r="M76" s="82"/>
      <c r="N76" s="6"/>
    </row>
    <row r="77" spans="2:14" ht="12.75" customHeight="1">
      <c r="B77" s="3"/>
      <c r="C77" s="30"/>
      <c r="D77" s="329"/>
      <c r="E77" s="30"/>
      <c r="F77" s="17"/>
      <c r="G77" s="30"/>
      <c r="H77" s="196">
        <v>0</v>
      </c>
      <c r="I77" s="210">
        <f t="shared" si="3"/>
        <v>0</v>
      </c>
      <c r="J77" s="210">
        <f t="shared" si="5"/>
        <v>0</v>
      </c>
      <c r="K77" s="210">
        <f t="shared" si="5"/>
        <v>0</v>
      </c>
      <c r="L77" s="210">
        <f t="shared" si="6"/>
        <v>0</v>
      </c>
      <c r="M77" s="82"/>
      <c r="N77" s="6"/>
    </row>
    <row r="78" spans="2:14" ht="12.75" customHeight="1">
      <c r="B78" s="3"/>
      <c r="C78" s="30"/>
      <c r="D78" s="329"/>
      <c r="E78" s="30"/>
      <c r="F78" s="17"/>
      <c r="G78" s="30"/>
      <c r="H78" s="196">
        <v>0</v>
      </c>
      <c r="I78" s="210">
        <f t="shared" si="3"/>
        <v>0</v>
      </c>
      <c r="J78" s="210">
        <f t="shared" si="5"/>
        <v>0</v>
      </c>
      <c r="K78" s="210">
        <f t="shared" si="5"/>
        <v>0</v>
      </c>
      <c r="L78" s="210">
        <f t="shared" si="6"/>
        <v>0</v>
      </c>
      <c r="M78" s="82"/>
      <c r="N78" s="6"/>
    </row>
    <row r="79" spans="2:14" ht="12.75" customHeight="1">
      <c r="B79" s="3"/>
      <c r="C79" s="30"/>
      <c r="D79" s="329"/>
      <c r="E79" s="30"/>
      <c r="F79" s="17"/>
      <c r="G79" s="30"/>
      <c r="H79" s="196">
        <v>0</v>
      </c>
      <c r="I79" s="210">
        <f t="shared" si="3"/>
        <v>0</v>
      </c>
      <c r="J79" s="210">
        <f t="shared" si="5"/>
        <v>0</v>
      </c>
      <c r="K79" s="210">
        <f t="shared" si="5"/>
        <v>0</v>
      </c>
      <c r="L79" s="210">
        <f t="shared" si="6"/>
        <v>0</v>
      </c>
      <c r="M79" s="82"/>
      <c r="N79" s="6"/>
    </row>
    <row r="80" spans="2:14" ht="12.75" customHeight="1">
      <c r="B80" s="3"/>
      <c r="C80" s="30"/>
      <c r="D80" s="329"/>
      <c r="E80" s="30"/>
      <c r="F80" s="17"/>
      <c r="G80" s="30"/>
      <c r="H80" s="196">
        <v>0</v>
      </c>
      <c r="I80" s="210">
        <f t="shared" si="3"/>
        <v>0</v>
      </c>
      <c r="J80" s="210">
        <f t="shared" si="5"/>
        <v>0</v>
      </c>
      <c r="K80" s="210">
        <f t="shared" si="5"/>
        <v>0</v>
      </c>
      <c r="L80" s="210">
        <f t="shared" si="6"/>
        <v>0</v>
      </c>
      <c r="M80" s="82"/>
      <c r="N80" s="6"/>
    </row>
    <row r="81" spans="2:14" ht="12.75" customHeight="1">
      <c r="B81" s="3"/>
      <c r="C81" s="30"/>
      <c r="D81" s="329"/>
      <c r="E81" s="30"/>
      <c r="F81" s="17"/>
      <c r="G81" s="30"/>
      <c r="H81" s="196">
        <v>0</v>
      </c>
      <c r="I81" s="210">
        <f t="shared" si="3"/>
        <v>0</v>
      </c>
      <c r="J81" s="210">
        <f t="shared" si="5"/>
        <v>0</v>
      </c>
      <c r="K81" s="210">
        <f t="shared" si="5"/>
        <v>0</v>
      </c>
      <c r="L81" s="210">
        <f t="shared" si="6"/>
        <v>0</v>
      </c>
      <c r="M81" s="82"/>
      <c r="N81" s="6"/>
    </row>
    <row r="82" spans="2:14" ht="12.75" customHeight="1">
      <c r="B82" s="3"/>
      <c r="C82" s="30"/>
      <c r="D82" s="329"/>
      <c r="E82" s="30"/>
      <c r="F82" s="17"/>
      <c r="G82" s="30"/>
      <c r="H82" s="196">
        <v>0</v>
      </c>
      <c r="I82" s="210">
        <f t="shared" si="3"/>
        <v>0</v>
      </c>
      <c r="J82" s="210">
        <f t="shared" si="5"/>
        <v>0</v>
      </c>
      <c r="K82" s="210">
        <f t="shared" si="5"/>
        <v>0</v>
      </c>
      <c r="L82" s="210">
        <f t="shared" si="6"/>
        <v>0</v>
      </c>
      <c r="M82" s="82"/>
      <c r="N82" s="6"/>
    </row>
    <row r="83" spans="2:14" ht="12.75" customHeight="1">
      <c r="B83" s="3"/>
      <c r="C83" s="30"/>
      <c r="D83" s="329"/>
      <c r="E83" s="30"/>
      <c r="F83" s="17"/>
      <c r="G83" s="30"/>
      <c r="H83" s="196">
        <v>0</v>
      </c>
      <c r="I83" s="210">
        <f t="shared" si="3"/>
        <v>0</v>
      </c>
      <c r="J83" s="210">
        <f t="shared" si="5"/>
        <v>0</v>
      </c>
      <c r="K83" s="210">
        <f t="shared" si="5"/>
        <v>0</v>
      </c>
      <c r="L83" s="210">
        <f t="shared" si="6"/>
        <v>0</v>
      </c>
      <c r="M83" s="82"/>
      <c r="N83" s="6"/>
    </row>
    <row r="84" spans="2:14" ht="12.75" customHeight="1">
      <c r="B84" s="3"/>
      <c r="C84" s="30"/>
      <c r="D84" s="329"/>
      <c r="E84" s="30"/>
      <c r="F84" s="17"/>
      <c r="G84" s="30"/>
      <c r="H84" s="196">
        <v>0</v>
      </c>
      <c r="I84" s="210">
        <f t="shared" si="3"/>
        <v>0</v>
      </c>
      <c r="J84" s="210">
        <f t="shared" si="5"/>
        <v>0</v>
      </c>
      <c r="K84" s="210">
        <f t="shared" si="5"/>
        <v>0</v>
      </c>
      <c r="L84" s="210">
        <f t="shared" si="6"/>
        <v>0</v>
      </c>
      <c r="M84" s="82"/>
      <c r="N84" s="6"/>
    </row>
    <row r="85" spans="2:14" ht="12.75" customHeight="1">
      <c r="B85" s="3"/>
      <c r="C85" s="30"/>
      <c r="D85" s="329"/>
      <c r="E85" s="30"/>
      <c r="F85" s="17"/>
      <c r="G85" s="30"/>
      <c r="H85" s="196">
        <v>0</v>
      </c>
      <c r="I85" s="210">
        <f t="shared" si="3"/>
        <v>0</v>
      </c>
      <c r="J85" s="210">
        <f t="shared" si="5"/>
        <v>0</v>
      </c>
      <c r="K85" s="210">
        <f t="shared" si="5"/>
        <v>0</v>
      </c>
      <c r="L85" s="210">
        <f t="shared" si="6"/>
        <v>0</v>
      </c>
      <c r="M85" s="82"/>
      <c r="N85" s="6"/>
    </row>
    <row r="86" spans="2:14" ht="12.75" customHeight="1">
      <c r="B86" s="3"/>
      <c r="C86" s="30"/>
      <c r="D86" s="329"/>
      <c r="E86" s="30"/>
      <c r="F86" s="17"/>
      <c r="G86" s="30"/>
      <c r="H86" s="196">
        <v>0</v>
      </c>
      <c r="I86" s="210">
        <f t="shared" si="3"/>
        <v>0</v>
      </c>
      <c r="J86" s="210">
        <f aca="true" t="shared" si="7" ref="J86:K91">I86</f>
        <v>0</v>
      </c>
      <c r="K86" s="210">
        <f t="shared" si="7"/>
        <v>0</v>
      </c>
      <c r="L86" s="210">
        <f t="shared" si="6"/>
        <v>0</v>
      </c>
      <c r="M86" s="82"/>
      <c r="N86" s="6"/>
    </row>
    <row r="87" spans="2:14" ht="12.75" customHeight="1">
      <c r="B87" s="3"/>
      <c r="C87" s="30"/>
      <c r="D87" s="329"/>
      <c r="E87" s="30"/>
      <c r="F87" s="17"/>
      <c r="G87" s="30"/>
      <c r="H87" s="196">
        <v>0</v>
      </c>
      <c r="I87" s="210">
        <f t="shared" si="3"/>
        <v>0</v>
      </c>
      <c r="J87" s="210">
        <f t="shared" si="7"/>
        <v>0</v>
      </c>
      <c r="K87" s="210">
        <f t="shared" si="7"/>
        <v>0</v>
      </c>
      <c r="L87" s="210">
        <f t="shared" si="6"/>
        <v>0</v>
      </c>
      <c r="M87" s="82"/>
      <c r="N87" s="6"/>
    </row>
    <row r="88" spans="2:14" ht="12.75" customHeight="1">
      <c r="B88" s="3"/>
      <c r="C88" s="30"/>
      <c r="D88" s="260"/>
      <c r="E88" s="30"/>
      <c r="F88" s="17"/>
      <c r="G88" s="30"/>
      <c r="H88" s="196">
        <v>0</v>
      </c>
      <c r="I88" s="210">
        <f t="shared" si="3"/>
        <v>0</v>
      </c>
      <c r="J88" s="210">
        <f t="shared" si="7"/>
        <v>0</v>
      </c>
      <c r="K88" s="210">
        <f t="shared" si="7"/>
        <v>0</v>
      </c>
      <c r="L88" s="210">
        <f t="shared" si="6"/>
        <v>0</v>
      </c>
      <c r="M88" s="82"/>
      <c r="N88" s="6"/>
    </row>
    <row r="89" spans="2:14" ht="12.75" customHeight="1">
      <c r="B89" s="3"/>
      <c r="C89" s="30"/>
      <c r="D89" s="260"/>
      <c r="E89" s="30"/>
      <c r="F89" s="17"/>
      <c r="G89" s="30"/>
      <c r="H89" s="196">
        <v>0</v>
      </c>
      <c r="I89" s="210">
        <f t="shared" si="3"/>
        <v>0</v>
      </c>
      <c r="J89" s="210">
        <f t="shared" si="7"/>
        <v>0</v>
      </c>
      <c r="K89" s="210">
        <f t="shared" si="7"/>
        <v>0</v>
      </c>
      <c r="L89" s="210">
        <f t="shared" si="6"/>
        <v>0</v>
      </c>
      <c r="M89" s="82"/>
      <c r="N89" s="6"/>
    </row>
    <row r="90" spans="2:14" ht="12.75" customHeight="1">
      <c r="B90" s="3"/>
      <c r="C90" s="30"/>
      <c r="D90" s="260"/>
      <c r="E90" s="30"/>
      <c r="F90" s="17"/>
      <c r="G90" s="30"/>
      <c r="H90" s="196">
        <v>0</v>
      </c>
      <c r="I90" s="210">
        <f t="shared" si="3"/>
        <v>0</v>
      </c>
      <c r="J90" s="210">
        <f t="shared" si="7"/>
        <v>0</v>
      </c>
      <c r="K90" s="210">
        <f t="shared" si="7"/>
        <v>0</v>
      </c>
      <c r="L90" s="210">
        <f t="shared" si="6"/>
        <v>0</v>
      </c>
      <c r="M90" s="82"/>
      <c r="N90" s="6"/>
    </row>
    <row r="91" spans="2:14" ht="12.75" customHeight="1">
      <c r="B91" s="3"/>
      <c r="C91" s="30"/>
      <c r="D91" s="260"/>
      <c r="E91" s="30"/>
      <c r="F91" s="17"/>
      <c r="G91" s="30"/>
      <c r="H91" s="196">
        <v>0</v>
      </c>
      <c r="I91" s="210">
        <f t="shared" si="3"/>
        <v>0</v>
      </c>
      <c r="J91" s="210">
        <f t="shared" si="7"/>
        <v>0</v>
      </c>
      <c r="K91" s="210">
        <f t="shared" si="7"/>
        <v>0</v>
      </c>
      <c r="L91" s="210">
        <f t="shared" si="6"/>
        <v>0</v>
      </c>
      <c r="M91" s="82"/>
      <c r="N91" s="6"/>
    </row>
    <row r="92" spans="2:14" s="40" customFormat="1" ht="12.75" customHeight="1">
      <c r="B92" s="37"/>
      <c r="C92" s="48"/>
      <c r="D92" s="46"/>
      <c r="E92" s="48"/>
      <c r="F92" s="29"/>
      <c r="G92" s="48"/>
      <c r="H92" s="21">
        <f>SUM(H72:H91)</f>
        <v>0</v>
      </c>
      <c r="I92" s="21">
        <f>SUM(I72:I91)</f>
        <v>0</v>
      </c>
      <c r="J92" s="21">
        <f>SUM(J72:J91)</f>
        <v>0</v>
      </c>
      <c r="K92" s="21">
        <f>SUM(K72:K91)</f>
        <v>0</v>
      </c>
      <c r="L92" s="21">
        <f>SUM(L72:L91)</f>
        <v>0</v>
      </c>
      <c r="M92" s="99"/>
      <c r="N92" s="39"/>
    </row>
    <row r="93" spans="2:14" ht="12.75" customHeight="1">
      <c r="B93" s="3"/>
      <c r="C93" s="30"/>
      <c r="D93" s="24"/>
      <c r="E93" s="30"/>
      <c r="F93" s="31"/>
      <c r="G93" s="30"/>
      <c r="H93" s="31"/>
      <c r="I93" s="31"/>
      <c r="J93" s="242"/>
      <c r="K93" s="169"/>
      <c r="L93" s="169"/>
      <c r="M93" s="82"/>
      <c r="N93" s="6"/>
    </row>
    <row r="94" spans="2:14" ht="12.75" customHeight="1">
      <c r="B94" s="3"/>
      <c r="D94" s="10"/>
      <c r="J94" s="248"/>
      <c r="K94" s="171"/>
      <c r="L94" s="171"/>
      <c r="M94" s="247"/>
      <c r="N94" s="6"/>
    </row>
    <row r="95" spans="2:14" ht="12.75" customHeight="1">
      <c r="B95" s="3"/>
      <c r="D95" s="10"/>
      <c r="J95" s="248"/>
      <c r="K95" s="171"/>
      <c r="L95" s="171"/>
      <c r="M95" s="247"/>
      <c r="N95" s="6"/>
    </row>
    <row r="96" spans="2:14" ht="12.75" customHeight="1">
      <c r="B96" s="3"/>
      <c r="C96" s="30"/>
      <c r="D96" s="24"/>
      <c r="E96" s="30"/>
      <c r="F96" s="31"/>
      <c r="G96" s="30"/>
      <c r="H96" s="31"/>
      <c r="I96" s="31"/>
      <c r="J96" s="242"/>
      <c r="K96" s="169"/>
      <c r="L96" s="169"/>
      <c r="M96" s="82"/>
      <c r="N96" s="6"/>
    </row>
    <row r="97" spans="2:14" ht="12.75" customHeight="1">
      <c r="B97" s="3"/>
      <c r="C97" s="30"/>
      <c r="D97" s="25" t="s">
        <v>372</v>
      </c>
      <c r="E97" s="30"/>
      <c r="F97" s="31"/>
      <c r="G97" s="30"/>
      <c r="H97" s="168">
        <f>H65-H92</f>
        <v>58943.56</v>
      </c>
      <c r="I97" s="168">
        <f>I65-I92</f>
        <v>58943.56</v>
      </c>
      <c r="J97" s="168">
        <f>J65-J92</f>
        <v>58943.56</v>
      </c>
      <c r="K97" s="168">
        <f>K65-K92</f>
        <v>58943.56</v>
      </c>
      <c r="L97" s="168">
        <f>L65-L92</f>
        <v>58943.56</v>
      </c>
      <c r="M97" s="82"/>
      <c r="N97" s="6"/>
    </row>
    <row r="98" spans="2:14" ht="12.75" customHeight="1">
      <c r="B98" s="3"/>
      <c r="C98" s="30"/>
      <c r="D98" s="24"/>
      <c r="E98" s="30"/>
      <c r="F98" s="31"/>
      <c r="G98" s="30"/>
      <c r="H98" s="31"/>
      <c r="I98" s="31"/>
      <c r="J98" s="242"/>
      <c r="K98" s="169"/>
      <c r="L98" s="169"/>
      <c r="M98" s="82"/>
      <c r="N98" s="6"/>
    </row>
    <row r="99" spans="2:14" ht="12.75" customHeight="1">
      <c r="B99" s="3"/>
      <c r="D99" s="10"/>
      <c r="J99" s="248"/>
      <c r="K99" s="171"/>
      <c r="L99" s="171"/>
      <c r="M99" s="247"/>
      <c r="N99" s="6"/>
    </row>
    <row r="100" spans="2:14" ht="12.75" customHeight="1" thickBot="1">
      <c r="B100" s="12"/>
      <c r="C100" s="13"/>
      <c r="D100" s="13"/>
      <c r="E100" s="13"/>
      <c r="F100" s="195"/>
      <c r="G100" s="13"/>
      <c r="H100" s="195"/>
      <c r="I100" s="195"/>
      <c r="J100" s="195"/>
      <c r="K100" s="195"/>
      <c r="L100" s="195"/>
      <c r="M100" s="13"/>
      <c r="N100" s="14"/>
    </row>
    <row r="101" ht="12.75" customHeight="1">
      <c r="D101" s="453"/>
    </row>
    <row r="102" ht="12.75" customHeight="1">
      <c r="D102" s="453"/>
    </row>
    <row r="103" ht="12.75" customHeight="1">
      <c r="D103" s="453"/>
    </row>
    <row r="104" ht="12.75" customHeight="1">
      <c r="D104" s="453"/>
    </row>
    <row r="105" ht="12.75" customHeight="1">
      <c r="D105" s="258"/>
    </row>
    <row r="106" spans="4:11" ht="12.75" customHeight="1">
      <c r="D106" s="4" t="s">
        <v>585</v>
      </c>
      <c r="H106" s="171">
        <f>tab!H13</f>
        <v>2008</v>
      </c>
      <c r="I106" s="171">
        <f>tab!I13</f>
        <v>2009</v>
      </c>
      <c r="J106" s="171">
        <f>tab!J13</f>
        <v>2010</v>
      </c>
      <c r="K106" s="171">
        <f>tab!K13</f>
        <v>2011</v>
      </c>
    </row>
    <row r="108" spans="4:11" ht="12.75" customHeight="1">
      <c r="D108" s="5" t="s">
        <v>594</v>
      </c>
      <c r="H108" s="487">
        <f>7/12*H36+5/12*I36</f>
        <v>58943.56</v>
      </c>
      <c r="I108" s="487">
        <f>7/12*I36+5/12*J36</f>
        <v>58943.56</v>
      </c>
      <c r="J108" s="487">
        <f>7/12*J36+5/12*K36</f>
        <v>58943.56</v>
      </c>
      <c r="K108" s="487">
        <f>7/12*K36+5/12*L36</f>
        <v>58943.56</v>
      </c>
    </row>
    <row r="109" spans="4:11" ht="12.75" customHeight="1">
      <c r="D109" s="5" t="s">
        <v>617</v>
      </c>
      <c r="H109" s="487">
        <f>7/12*H45+5/12*I45</f>
        <v>0</v>
      </c>
      <c r="I109" s="487">
        <f>7/12*I45+5/12*J45</f>
        <v>0</v>
      </c>
      <c r="J109" s="487">
        <f>7/12*J45+5/12*K45</f>
        <v>0</v>
      </c>
      <c r="K109" s="487">
        <f>7/12*K45+5/12*L45</f>
        <v>0</v>
      </c>
    </row>
    <row r="110" spans="4:11" ht="12.75" customHeight="1">
      <c r="D110" s="5" t="s">
        <v>618</v>
      </c>
      <c r="H110" s="487">
        <f>7/12*H54+5/12*I54</f>
        <v>0</v>
      </c>
      <c r="I110" s="487">
        <f>7/12*I54+5/12*J54</f>
        <v>0</v>
      </c>
      <c r="J110" s="487">
        <f>7/12*J54+5/12*K54</f>
        <v>0</v>
      </c>
      <c r="K110" s="487">
        <f>7/12*K54+5/12*L54</f>
        <v>0</v>
      </c>
    </row>
    <row r="111" spans="4:11" ht="12.75" customHeight="1">
      <c r="D111" s="5" t="s">
        <v>263</v>
      </c>
      <c r="H111" s="487">
        <f>7/12*H92+5/12*I92</f>
        <v>0</v>
      </c>
      <c r="I111" s="487">
        <f>7/12*I92+5/12*J92</f>
        <v>0</v>
      </c>
      <c r="J111" s="487">
        <f>7/12*J92+5/12*K92</f>
        <v>0</v>
      </c>
      <c r="K111" s="487">
        <f>7/12*K92+5/12*L92</f>
        <v>0</v>
      </c>
    </row>
    <row r="112" spans="4:11" ht="12.75" customHeight="1">
      <c r="D112" s="5" t="s">
        <v>595</v>
      </c>
      <c r="H112" s="487">
        <f>7/12*(H20+H26+H33)+5/12*(I20+I26+I33)</f>
        <v>0</v>
      </c>
      <c r="I112" s="487">
        <f>7/12*(I20+I26+I33)+5/12*(J20+J26+J33)</f>
        <v>0</v>
      </c>
      <c r="J112" s="487">
        <f>7/12*(J20+J26+J33)+5/12*(K20+K26+K33)</f>
        <v>0</v>
      </c>
      <c r="K112" s="487">
        <f>7/12*(K20+K26+K33)+5/12*(L20+L26+L33)</f>
        <v>0</v>
      </c>
    </row>
  </sheetData>
  <sheetProtection password="DE55" sheet="1" objects="1" scenarios="1"/>
  <printOptions/>
  <pageMargins left="0.7874015748031497" right="0.7874015748031497" top="0.984251968503937" bottom="0.984251968503937" header="0.5118110236220472" footer="0.5118110236220472"/>
  <pageSetup horizontalDpi="600" verticalDpi="600" orientation="portrait" paperSize="9" scale="55" r:id="rId2"/>
  <headerFooter alignWithMargins="0">
    <oddHeader>&amp;L&amp;"Arial,Vet"&amp;F&amp;R&amp;"Arial,Vet"&amp;A</oddHeader>
    <oddFooter>&amp;L&amp;"Arial,Vet"keizer / goedhart&amp;C&amp;"Arial,Vet"&amp;D&amp;R&amp;"Arial,Vet"pagina &amp;P</oddFooter>
  </headerFooter>
  <drawing r:id="rId1"/>
</worksheet>
</file>

<file path=xl/worksheets/sheet8.xml><?xml version="1.0" encoding="utf-8"?>
<worksheet xmlns="http://schemas.openxmlformats.org/spreadsheetml/2006/main" xmlns:r="http://schemas.openxmlformats.org/officeDocument/2006/relationships">
  <sheetPr codeName="Blad11"/>
  <dimension ref="B2:N224"/>
  <sheetViews>
    <sheetView showGridLines="0" zoomScale="85" zoomScaleNormal="85" zoomScaleSheetLayoutView="70" workbookViewId="0" topLeftCell="A1">
      <selection activeCell="B2" sqref="B2"/>
    </sheetView>
  </sheetViews>
  <sheetFormatPr defaultColWidth="9.140625" defaultRowHeight="12.75"/>
  <cols>
    <col min="1" max="1" width="5.7109375" style="5" customWidth="1"/>
    <col min="2" max="3" width="2.7109375" style="5" customWidth="1"/>
    <col min="4" max="4" width="45.7109375" style="5" customWidth="1"/>
    <col min="5" max="5" width="1.7109375" style="5" customWidth="1"/>
    <col min="6" max="6" width="8.7109375" style="5" customWidth="1"/>
    <col min="7" max="7" width="2.7109375" style="288" customWidth="1"/>
    <col min="8" max="8" width="16.8515625" style="5" customWidth="1"/>
    <col min="9" max="12" width="16.8515625" style="43" customWidth="1"/>
    <col min="13" max="14" width="2.7109375" style="5" customWidth="1"/>
    <col min="15" max="16" width="12.28125" style="5" customWidth="1"/>
    <col min="17" max="25" width="11.7109375" style="5" customWidth="1"/>
    <col min="26" max="16384" width="9.140625" style="5" customWidth="1"/>
  </cols>
  <sheetData>
    <row r="1" ht="13.5" thickBot="1"/>
    <row r="2" spans="2:14" ht="12.75">
      <c r="B2" s="15"/>
      <c r="C2" s="1"/>
      <c r="D2" s="1"/>
      <c r="E2" s="1"/>
      <c r="F2" s="1"/>
      <c r="G2" s="162"/>
      <c r="H2" s="1"/>
      <c r="I2" s="63"/>
      <c r="J2" s="63"/>
      <c r="K2" s="63"/>
      <c r="L2" s="63"/>
      <c r="M2" s="1"/>
      <c r="N2" s="2"/>
    </row>
    <row r="3" spans="2:14" ht="12.75">
      <c r="B3" s="3"/>
      <c r="G3" s="153"/>
      <c r="N3" s="6"/>
    </row>
    <row r="4" spans="2:14" ht="18">
      <c r="B4" s="20"/>
      <c r="C4" s="85" t="s">
        <v>265</v>
      </c>
      <c r="G4" s="153"/>
      <c r="N4" s="161"/>
    </row>
    <row r="5" spans="2:14" ht="12.75" customHeight="1">
      <c r="B5" s="3"/>
      <c r="D5" s="40"/>
      <c r="G5" s="153"/>
      <c r="N5" s="6"/>
    </row>
    <row r="6" spans="2:14" ht="12.75">
      <c r="B6" s="3"/>
      <c r="G6" s="153"/>
      <c r="N6" s="6"/>
    </row>
    <row r="7" spans="2:14" ht="12.75" customHeight="1">
      <c r="B7" s="3"/>
      <c r="D7" s="64"/>
      <c r="E7" s="42"/>
      <c r="F7" s="41" t="s">
        <v>108</v>
      </c>
      <c r="G7" s="153"/>
      <c r="H7" s="287">
        <f>lln!G54</f>
        <v>2007</v>
      </c>
      <c r="I7" s="287">
        <f>H7+1</f>
        <v>2008</v>
      </c>
      <c r="J7" s="77">
        <f>I7+1</f>
        <v>2009</v>
      </c>
      <c r="K7" s="77">
        <f>J7+1</f>
        <v>2010</v>
      </c>
      <c r="L7" s="77">
        <f>K7+1</f>
        <v>2011</v>
      </c>
      <c r="N7" s="6"/>
    </row>
    <row r="8" spans="2:14" ht="12.75" customHeight="1">
      <c r="B8" s="3"/>
      <c r="F8" s="7" t="s">
        <v>82</v>
      </c>
      <c r="G8" s="153"/>
      <c r="H8" s="149">
        <f>I8-1</f>
        <v>2006</v>
      </c>
      <c r="I8" s="77">
        <f>lln!H9</f>
        <v>2007</v>
      </c>
      <c r="J8" s="77">
        <f>I8+1</f>
        <v>2008</v>
      </c>
      <c r="K8" s="77">
        <f>J8+1</f>
        <v>2009</v>
      </c>
      <c r="L8" s="77">
        <f>K8+1</f>
        <v>2010</v>
      </c>
      <c r="M8" s="73"/>
      <c r="N8" s="6"/>
    </row>
    <row r="9" spans="2:14" ht="12.75" customHeight="1">
      <c r="B9" s="3"/>
      <c r="E9" s="40"/>
      <c r="F9" s="40"/>
      <c r="G9" s="153"/>
      <c r="H9" s="40"/>
      <c r="I9" s="66"/>
      <c r="J9" s="66"/>
      <c r="K9" s="66"/>
      <c r="L9" s="66"/>
      <c r="M9" s="73"/>
      <c r="N9" s="6"/>
    </row>
    <row r="10" spans="2:14" ht="12.75" customHeight="1">
      <c r="B10" s="3"/>
      <c r="D10" s="4"/>
      <c r="E10" s="10"/>
      <c r="F10" s="10"/>
      <c r="G10" s="153"/>
      <c r="H10" s="10"/>
      <c r="J10" s="69"/>
      <c r="K10" s="69"/>
      <c r="L10" s="69"/>
      <c r="N10" s="6"/>
    </row>
    <row r="11" spans="2:14" ht="12.75" customHeight="1">
      <c r="B11" s="9"/>
      <c r="C11" s="27"/>
      <c r="D11" s="27"/>
      <c r="E11" s="24"/>
      <c r="F11" s="24"/>
      <c r="G11" s="151"/>
      <c r="H11" s="24"/>
      <c r="I11" s="51"/>
      <c r="J11" s="79"/>
      <c r="K11" s="79"/>
      <c r="L11" s="79"/>
      <c r="M11" s="30"/>
      <c r="N11" s="36"/>
    </row>
    <row r="12" spans="2:14" ht="12.75" customHeight="1">
      <c r="B12" s="9"/>
      <c r="C12" s="27"/>
      <c r="D12" s="48" t="s">
        <v>187</v>
      </c>
      <c r="E12" s="24"/>
      <c r="F12" s="24"/>
      <c r="G12" s="151"/>
      <c r="H12" s="24"/>
      <c r="I12" s="51"/>
      <c r="J12" s="79"/>
      <c r="K12" s="79"/>
      <c r="L12" s="79"/>
      <c r="M12" s="30"/>
      <c r="N12" s="36"/>
    </row>
    <row r="13" spans="2:14" ht="12.75" customHeight="1">
      <c r="B13" s="9"/>
      <c r="C13" s="27"/>
      <c r="D13" s="27"/>
      <c r="E13" s="273" t="s">
        <v>130</v>
      </c>
      <c r="F13" s="273"/>
      <c r="G13" s="151"/>
      <c r="H13" s="24"/>
      <c r="I13" s="51"/>
      <c r="J13" s="79"/>
      <c r="K13" s="79"/>
      <c r="L13" s="79"/>
      <c r="M13" s="30"/>
      <c r="N13" s="36"/>
    </row>
    <row r="14" spans="2:14" ht="12.75" customHeight="1">
      <c r="B14" s="3"/>
      <c r="C14" s="30"/>
      <c r="D14" s="27" t="s">
        <v>36</v>
      </c>
      <c r="E14" s="30"/>
      <c r="F14" s="30"/>
      <c r="G14" s="151"/>
      <c r="H14" s="30"/>
      <c r="I14" s="51"/>
      <c r="J14" s="51"/>
      <c r="K14" s="51"/>
      <c r="L14" s="51"/>
      <c r="M14" s="30"/>
      <c r="N14" s="6"/>
    </row>
    <row r="15" spans="2:14" ht="12.75" customHeight="1">
      <c r="B15" s="3"/>
      <c r="C15" s="30"/>
      <c r="D15" s="30" t="s">
        <v>38</v>
      </c>
      <c r="E15" s="30"/>
      <c r="F15" s="30"/>
      <c r="G15" s="151"/>
      <c r="H15" s="30"/>
      <c r="I15" s="51"/>
      <c r="J15" s="51"/>
      <c r="K15" s="51"/>
      <c r="L15" s="51"/>
      <c r="M15" s="30"/>
      <c r="N15" s="6"/>
    </row>
    <row r="16" spans="2:14" ht="12.75" customHeight="1">
      <c r="B16" s="3"/>
      <c r="C16" s="30"/>
      <c r="D16" s="30" t="s">
        <v>39</v>
      </c>
      <c r="E16" s="30"/>
      <c r="F16" s="164">
        <v>0</v>
      </c>
      <c r="G16" s="151"/>
      <c r="H16" s="100">
        <f>IF(lln!G21=0,0,((IF(lln!G115=0,tab!$I96+(tab!$J96*lln!G$73),(lln!G$127*tab!$I96)+(tab!$J96*lln!G$74)+(tab!$J96*lln!G$75)+(tab!$J96*lln!G$76)+(tab!$J96*lln!G$77)))))</f>
        <v>12619.49</v>
      </c>
      <c r="I16" s="100">
        <f>IF(lln!H21=0,0,(IF(lln!H115=0,tab!$L96+(tab!$M96*lln!H$73),(lln!H$127*tab!$L96)+(tab!$M96*lln!H$74)+(tab!$M96*lln!H$75)+(tab!$M96*lln!H$76)+(tab!$M96*lln!H$77))))</f>
        <v>12823.01</v>
      </c>
      <c r="J16" s="100">
        <f>IF(lln!I21=0,0,(IF(lln!I115=0,tab!$L96+(tab!$M96*lln!I$73),(lln!I$127*tab!$L96)+(tab!$M96*lln!I$74)+(tab!$M96*lln!I$75)+(tab!$M96*lln!I$76)+(tab!$M96*lln!I$77))))</f>
        <v>12823.01</v>
      </c>
      <c r="K16" s="100">
        <f>IF(lln!J21=0,0,(IF(lln!J115=0,tab!$L96+(tab!$M96*lln!J$73),(lln!J$127*tab!$L96)+(tab!$M96*lln!J$74)+(tab!$M96*lln!J$75)+(tab!$M96*lln!J$76)+(tab!$M96*lln!J$77))))</f>
        <v>12823.01</v>
      </c>
      <c r="L16" s="100">
        <f>IF(lln!K21=0,0,(IF(lln!K115=0,tab!$L96+(tab!$M96*lln!K$73),(lln!K$127*tab!$L96)+(tab!$M96*lln!K$74)+(tab!$M96*lln!K$75)+(tab!$M96*lln!K$76)+(tab!$M96*lln!K$77))))</f>
        <v>12823.01</v>
      </c>
      <c r="M16" s="80"/>
      <c r="N16" s="6"/>
    </row>
    <row r="17" spans="2:14" ht="12.75" customHeight="1">
      <c r="B17" s="3"/>
      <c r="C17" s="30"/>
      <c r="D17" s="30" t="s">
        <v>40</v>
      </c>
      <c r="E17" s="30"/>
      <c r="F17" s="164">
        <v>0</v>
      </c>
      <c r="G17" s="151"/>
      <c r="H17" s="100">
        <f>IF(lln!G21=0,0,((IF(lln!G115=0,tab!$I97+(tab!$J97*lln!G$73),(lln!G$127*tab!$I97)+(tab!$J97*lln!G$74)+(tab!$J97*lln!G$75)+(tab!$J97*lln!G$76)+(tab!$J97*lln!G$77)))))</f>
        <v>391.63</v>
      </c>
      <c r="I17" s="100">
        <f>IF(lln!H21=0,0,((IF(lln!H115=0,tab!$L97+(tab!$M97*lln!H$73),(lln!H$127*tab!$L97)+(tab!$M97*lln!H$74)+(tab!$M97*lln!H$75)+(tab!$M97*lln!H$76)+(tab!$M97*lln!H$77)))))</f>
        <v>401.05</v>
      </c>
      <c r="J17" s="100">
        <f>IF(lln!I21=0,0,((IF(lln!I115=0,tab!$L97+(tab!$M97*lln!I$73),(lln!I$127*tab!$L97)+(tab!$M97*lln!I$74)+(tab!$M97*lln!I$75)+(tab!$M97*lln!I$76)+(tab!$M97*lln!I$77)))))</f>
        <v>401.05</v>
      </c>
      <c r="K17" s="100">
        <f>IF(lln!J21=0,0,((IF(lln!J115=0,tab!$L97+(tab!$M97*lln!J$73),(lln!J$127*tab!$L97)+(tab!$M97*lln!J$74)+(tab!$M97*lln!J$75)+(tab!$M97*lln!J$76)+(tab!$M97*lln!J$77)))))</f>
        <v>401.05</v>
      </c>
      <c r="L17" s="100">
        <f>IF(lln!K21=0,0,((IF(lln!K115=0,tab!$L97+(tab!$M97*lln!K$73),(lln!K$127*tab!$L97)+(tab!$M97*lln!K$74)+(tab!$M97*lln!K$75)+(tab!$M97*lln!K$76)+(tab!$M97*lln!K$77)))))</f>
        <v>401.05</v>
      </c>
      <c r="M17" s="80"/>
      <c r="N17" s="6"/>
    </row>
    <row r="18" spans="2:14" ht="12.75" customHeight="1">
      <c r="B18" s="3"/>
      <c r="C18" s="30"/>
      <c r="D18" s="30" t="s">
        <v>41</v>
      </c>
      <c r="E18" s="30"/>
      <c r="F18" s="164">
        <v>0</v>
      </c>
      <c r="G18" s="151"/>
      <c r="H18" s="100">
        <f>IF(lln!G21=0,0,((IF(lln!G115=0,tab!$I98+(tab!$J98*lln!G$73),(lln!G$127*tab!$I98)+(tab!$J98*lln!G$74)+(tab!$J98*lln!G$75)+(tab!$J98*lln!G$76)+(tab!$J98*lln!G$77)))))</f>
        <v>15172.5</v>
      </c>
      <c r="I18" s="100">
        <f>IF(lln!H21=0,0,((IF(lln!H115=0,tab!$L98+(tab!$M98*lln!H$73),(lln!H$127*tab!$L98)+(tab!$M98*lln!H$74)+(tab!$M98*lln!H$75)+(tab!$M98*lln!H$76)+(tab!$M98*lln!H$77)))))</f>
        <v>15417.5</v>
      </c>
      <c r="J18" s="100">
        <f>IF(lln!I21=0,0,((IF(lln!I115=0,tab!$L98+(tab!$M98*lln!I$73),(lln!I$127*tab!$L98)+(tab!$M98*lln!I$74)+(tab!$M98*lln!I$75)+(tab!$M98*lln!I$76)+(tab!$M98*lln!I$77)))))</f>
        <v>15417.5</v>
      </c>
      <c r="K18" s="100">
        <f>IF(lln!J21=0,0,((IF(lln!J115=0,tab!$L98+(tab!$M98*lln!J$73),(lln!J$127*tab!$L98)+(tab!$M98*lln!J$74)+(tab!$M98*lln!J$75)+(tab!$M98*lln!J$76)+(tab!$M98*lln!J$77)))))</f>
        <v>15417.5</v>
      </c>
      <c r="L18" s="100">
        <f>IF(lln!K21=0,0,((IF(lln!K115=0,tab!$L98+(tab!$M98*lln!K$73),(lln!K$127*tab!$L98)+(tab!$M98*lln!K$74)+(tab!$M98*lln!K$75)+(tab!$M98*lln!K$76)+(tab!$M98*lln!K$77)))))</f>
        <v>15417.5</v>
      </c>
      <c r="M18" s="80"/>
      <c r="N18" s="6"/>
    </row>
    <row r="19" spans="2:14" ht="12.75" customHeight="1">
      <c r="B19" s="3"/>
      <c r="C19" s="30"/>
      <c r="D19" s="45" t="s">
        <v>74</v>
      </c>
      <c r="E19" s="30"/>
      <c r="F19" s="165"/>
      <c r="G19" s="151"/>
      <c r="H19" s="408">
        <f>SUM(H16:H18)</f>
        <v>28183.62</v>
      </c>
      <c r="I19" s="408">
        <f>SUM(I16:I18)</f>
        <v>28641.559999999998</v>
      </c>
      <c r="J19" s="408">
        <f>SUM(J16:J18)</f>
        <v>28641.559999999998</v>
      </c>
      <c r="K19" s="408">
        <f>SUM(K16:K18)</f>
        <v>28641.559999999998</v>
      </c>
      <c r="L19" s="408">
        <f>SUM(L16:L18)</f>
        <v>28641.559999999998</v>
      </c>
      <c r="M19" s="81"/>
      <c r="N19" s="6"/>
    </row>
    <row r="20" spans="2:14" ht="12.75" customHeight="1">
      <c r="B20" s="3"/>
      <c r="C20" s="30"/>
      <c r="D20" s="45"/>
      <c r="E20" s="30"/>
      <c r="F20" s="165"/>
      <c r="G20" s="151"/>
      <c r="H20" s="81"/>
      <c r="I20" s="81"/>
      <c r="J20" s="81"/>
      <c r="K20" s="81"/>
      <c r="L20" s="81"/>
      <c r="M20" s="81"/>
      <c r="N20" s="6"/>
    </row>
    <row r="21" spans="2:14" ht="12.75" customHeight="1">
      <c r="B21" s="3"/>
      <c r="C21" s="30"/>
      <c r="D21" s="30" t="s">
        <v>70</v>
      </c>
      <c r="E21" s="30"/>
      <c r="F21" s="165"/>
      <c r="G21" s="151"/>
      <c r="H21" s="211"/>
      <c r="I21" s="81"/>
      <c r="J21" s="81"/>
      <c r="K21" s="81"/>
      <c r="L21" s="81"/>
      <c r="M21" s="84"/>
      <c r="N21" s="6"/>
    </row>
    <row r="22" spans="2:14" ht="12.75" customHeight="1">
      <c r="B22" s="3"/>
      <c r="C22" s="30"/>
      <c r="D22" s="30" t="s">
        <v>43</v>
      </c>
      <c r="E22" s="30"/>
      <c r="F22" s="164">
        <v>0</v>
      </c>
      <c r="G22" s="151"/>
      <c r="H22" s="100">
        <f>IF(lln!G21=0,0,(IF(lln!G115=0,tab!$I100+(tab!$J100*lln!G$73),(lln!G$127*tab!$I100)+(tab!$J100*lln!G$74)+(tab!$J100*lln!G$75)+(tab!$J100*lln!G$76)+(tab!$J100*lln!G$77))))</f>
        <v>1304.97</v>
      </c>
      <c r="I22" s="100">
        <f>IF(lln!H21=0,0,(IF(lln!H115=0,tab!$L100+(tab!$M100*lln!H$73),(lln!H$127*tab!$L100)+(tab!$M100*lln!H$74)+(tab!$M100*lln!H$75)+(tab!$M100*lln!H$76)+(tab!$M100*lln!H$77))))</f>
        <v>1323.75</v>
      </c>
      <c r="J22" s="100">
        <f>IF(lln!I21=0,0,(IF(lln!I115=0,tab!$L100+(tab!$M100*lln!I$73),(lln!I$127*tab!$L100)+(tab!$M100*lln!I$74)+(tab!$M100*lln!I$75)+(tab!$M100*lln!I$76)+(tab!$M100*lln!I$77))))</f>
        <v>1323.75</v>
      </c>
      <c r="K22" s="100">
        <f>IF(lln!J21=0,0,(IF(lln!J115=0,tab!$L100+(tab!$M100*lln!J$73),(lln!J$127*tab!$L100)+(tab!$M100*lln!J$74)+(tab!$M100*lln!J$75)+(tab!$M100*lln!J$76)+(tab!$M100*lln!J$77))))</f>
        <v>1323.75</v>
      </c>
      <c r="L22" s="100">
        <f>IF(lln!K21=0,0,(IF(lln!K115=0,tab!$L100+(tab!$M100*lln!K$73),(lln!K$127*tab!$L100)+(tab!$M100*lln!K$74)+(tab!$M100*lln!K$75)+(tab!$M100*lln!K$76)+(tab!$M100*lln!K$77))))</f>
        <v>1323.75</v>
      </c>
      <c r="M22" s="80"/>
      <c r="N22" s="6"/>
    </row>
    <row r="23" spans="2:14" s="4" customFormat="1" ht="12.75" customHeight="1">
      <c r="B23" s="9"/>
      <c r="C23" s="27"/>
      <c r="D23" s="30" t="s">
        <v>44</v>
      </c>
      <c r="E23" s="30"/>
      <c r="F23" s="164">
        <v>0</v>
      </c>
      <c r="G23" s="27"/>
      <c r="H23" s="100">
        <f>IF(lln!G21=0,0,(IF(lln!G115=0,tab!$I101+(tab!$J101*lln!G$73),(lln!G$127*tab!$I101)+(tab!$J101*lln!G$74)+(tab!$J101*lln!G$75)+(tab!$J101*lln!G$76)+(tab!$J101*lln!G$77))))</f>
        <v>5120.55</v>
      </c>
      <c r="I23" s="100">
        <f>IF(lln!H21=0,0,(IF(lln!H115=0,tab!$L101+(tab!$M101*lln!H$73),(lln!H$127*tab!$L101)+(tab!$M101*lln!H$74)+(tab!$M101*lln!H$75)+(tab!$M101*lln!H$76)+(tab!$M101*lln!H$77))))</f>
        <v>5199.75</v>
      </c>
      <c r="J23" s="100">
        <f>IF(lln!I21=0,0,(IF(lln!I115=0,tab!$L101+(tab!$M101*lln!I$73),(lln!I$127*tab!$L101)+(tab!$M101*lln!I$74)+(tab!$M101*lln!I$75)+(tab!$M101*lln!I$76)+(tab!$M101*lln!I$77))))</f>
        <v>5199.75</v>
      </c>
      <c r="K23" s="100">
        <f>IF(lln!J21=0,0,(IF(lln!J115=0,tab!$L101+(tab!$M101*lln!J$73),(lln!J$127*tab!$L101)+(tab!$M101*lln!J$74)+(tab!$M101*lln!J$75)+(tab!$M101*lln!J$76)+(tab!$M101*lln!J$77))))</f>
        <v>5199.75</v>
      </c>
      <c r="L23" s="100">
        <f>IF(lln!K21=0,0,(IF(lln!K115=0,tab!$L101+(tab!$M101*lln!K$73),(lln!K$127*tab!$L101)+(tab!$M101*lln!K$74)+(tab!$M101*lln!K$75)+(tab!$M101*lln!K$76)+(tab!$M101*lln!K$77))))</f>
        <v>5199.75</v>
      </c>
      <c r="M23" s="80"/>
      <c r="N23" s="36"/>
    </row>
    <row r="24" spans="2:14" ht="12.75" customHeight="1">
      <c r="B24" s="3"/>
      <c r="C24" s="30"/>
      <c r="D24" s="30" t="s">
        <v>45</v>
      </c>
      <c r="E24" s="30"/>
      <c r="F24" s="164">
        <v>0</v>
      </c>
      <c r="G24" s="151"/>
      <c r="H24" s="100">
        <f>IF(lln!G21=0,0,(IF(lln!G115=0,tab!$I102+(tab!$J102*lln!G$73),(lln!G$127*tab!$I102)+(tab!$J102*lln!G$74)+(tab!$J102*lln!G$75)+(tab!$J102*lln!G$76)+(tab!$J102*lln!G$77))))</f>
        <v>386.59000000000003</v>
      </c>
      <c r="I24" s="100">
        <f>IF(lln!H21=0,0,(IF(lln!H115=0,tab!$L102+(tab!$M102*lln!H$73),(lln!H$127*tab!$L102)+(tab!$M102*lln!H$74)+(tab!$M102*lln!H$75)+(tab!$M102*lln!H$76)+(tab!$M102*lln!H$77))))</f>
        <v>395.93</v>
      </c>
      <c r="J24" s="100">
        <f>IF(lln!I21=0,0,(IF(lln!I115=0,tab!$L102+(tab!$M102*lln!I$73),(lln!I$127*tab!$L102)+(tab!$M102*lln!I$74)+(tab!$M102*lln!I$75)+(tab!$M102*lln!I$76)+(tab!$M102*lln!I$77))))</f>
        <v>395.93</v>
      </c>
      <c r="K24" s="100">
        <f>IF(lln!J21=0,0,(IF(lln!J115=0,tab!$L102+(tab!$M102*lln!J$73),(lln!J$127*tab!$L102)+(tab!$M102*lln!J$74)+(tab!$M102*lln!J$75)+(tab!$M102*lln!J$76)+(tab!$M102*lln!J$77))))</f>
        <v>395.93</v>
      </c>
      <c r="L24" s="100">
        <f>IF(lln!K21=0,0,(IF(lln!K115=0,tab!$L102+(tab!$M102*lln!K$73),(lln!K$127*tab!$L102)+(tab!$M102*lln!K$74)+(tab!$M102*lln!K$75)+(tab!$M102*lln!K$76)+(tab!$M102*lln!K$77))))</f>
        <v>395.93</v>
      </c>
      <c r="M24" s="80"/>
      <c r="N24" s="6"/>
    </row>
    <row r="25" spans="2:14" ht="12.75" customHeight="1">
      <c r="B25" s="3"/>
      <c r="C25" s="30"/>
      <c r="D25" s="45" t="s">
        <v>75</v>
      </c>
      <c r="E25" s="30"/>
      <c r="F25" s="165"/>
      <c r="G25" s="151"/>
      <c r="H25" s="408">
        <f>SUM(H22:H24)</f>
        <v>6812.110000000001</v>
      </c>
      <c r="I25" s="408">
        <f>SUM(I22:I24)</f>
        <v>6919.43</v>
      </c>
      <c r="J25" s="408">
        <f>SUM(J22:J24)</f>
        <v>6919.43</v>
      </c>
      <c r="K25" s="408">
        <f>SUM(K22:K24)</f>
        <v>6919.43</v>
      </c>
      <c r="L25" s="408">
        <f>SUM(L22:L24)</f>
        <v>6919.43</v>
      </c>
      <c r="M25" s="81"/>
      <c r="N25" s="6"/>
    </row>
    <row r="26" spans="2:14" ht="12.75" customHeight="1">
      <c r="B26" s="3"/>
      <c r="C26" s="30"/>
      <c r="D26" s="45"/>
      <c r="E26" s="30"/>
      <c r="F26" s="165"/>
      <c r="G26" s="151"/>
      <c r="H26" s="81"/>
      <c r="I26" s="81"/>
      <c r="J26" s="81"/>
      <c r="K26" s="81"/>
      <c r="L26" s="81"/>
      <c r="M26" s="81"/>
      <c r="N26" s="6"/>
    </row>
    <row r="27" spans="2:14" s="11" customFormat="1" ht="12.75" customHeight="1">
      <c r="B27" s="34"/>
      <c r="C27" s="45"/>
      <c r="D27" s="30" t="s">
        <v>46</v>
      </c>
      <c r="E27" s="45"/>
      <c r="F27" s="164">
        <v>0</v>
      </c>
      <c r="G27" s="45"/>
      <c r="H27" s="100">
        <f>IF(lln!G21=0,0,(IF(lln!G115=0,tab!$I104+(tab!$J104*lln!G$73),(lln!G$127*tab!$I104)+(tab!$J104*lln!G$74)+(tab!$J104*lln!G$75)+(tab!$J104*lln!G$76)+(tab!$J104*lln!G$77))))</f>
        <v>1897.42</v>
      </c>
      <c r="I27" s="100">
        <f>IF(lln!H21=0,0,(IF(lln!H115=0,tab!$L104+(tab!$M104*lln!H$73),(lln!H$127*tab!$L104)+(tab!$M104*lln!H$74)+(tab!$M104*lln!H$75)+(tab!$M104*lln!H$76)+(tab!$M104*lln!H$77))))</f>
        <v>1928.97</v>
      </c>
      <c r="J27" s="100">
        <f>IF(lln!I21=0,0,(IF(lln!I115=0,tab!$L104+(tab!$M104*lln!I$73),(lln!I$127*tab!$L104)+(tab!$M104*lln!I$74)+(tab!$M104*lln!I$75)+(tab!$M104*lln!I$76)+(tab!$M104*lln!I$77))))</f>
        <v>1928.97</v>
      </c>
      <c r="K27" s="100">
        <f>IF(lln!J21=0,0,(IF(lln!J115=0,tab!$L104+(tab!$M104*lln!J$73),(lln!J$127*tab!$L104)+(tab!$M104*lln!J$74)+(tab!$M104*lln!J$75)+(tab!$M104*lln!J$76)+(tab!$M104*lln!J$77))))</f>
        <v>1928.97</v>
      </c>
      <c r="L27" s="100">
        <f>IF(lln!K21=0,0,(IF(lln!K115=0,tab!$L104+(tab!$M104*lln!K$73),(lln!K$127*tab!$L104)+(tab!$M104*lln!K$74)+(tab!$M104*lln!K$75)+(tab!$M104*lln!K$76)+(tab!$M104*lln!K$77))))</f>
        <v>1928.97</v>
      </c>
      <c r="M27" s="81"/>
      <c r="N27" s="35"/>
    </row>
    <row r="28" spans="2:14" s="11" customFormat="1" ht="12.75" customHeight="1">
      <c r="B28" s="34"/>
      <c r="C28" s="45"/>
      <c r="D28" s="30"/>
      <c r="E28" s="45"/>
      <c r="F28" s="274"/>
      <c r="G28" s="45"/>
      <c r="H28" s="211"/>
      <c r="I28" s="80"/>
      <c r="J28" s="80"/>
      <c r="K28" s="80"/>
      <c r="L28" s="80"/>
      <c r="M28" s="81"/>
      <c r="N28" s="35"/>
    </row>
    <row r="29" spans="2:14" ht="12.75" customHeight="1">
      <c r="B29" s="3"/>
      <c r="C29" s="30"/>
      <c r="D29" s="48" t="s">
        <v>116</v>
      </c>
      <c r="E29" s="27"/>
      <c r="F29" s="166"/>
      <c r="G29" s="151"/>
      <c r="H29" s="409">
        <f>H19+H25+H27</f>
        <v>36893.149999999994</v>
      </c>
      <c r="I29" s="409">
        <f>I19+I25+I27</f>
        <v>37489.96</v>
      </c>
      <c r="J29" s="409">
        <f>J19+J25+J27</f>
        <v>37489.96</v>
      </c>
      <c r="K29" s="409">
        <f>K19+K25+K27</f>
        <v>37489.96</v>
      </c>
      <c r="L29" s="409">
        <f>L19+L25+L27</f>
        <v>37489.96</v>
      </c>
      <c r="M29" s="83"/>
      <c r="N29" s="6"/>
    </row>
    <row r="30" spans="2:14" ht="12.75" customHeight="1">
      <c r="B30" s="3"/>
      <c r="C30" s="30"/>
      <c r="D30" s="48" t="s">
        <v>142</v>
      </c>
      <c r="E30" s="27"/>
      <c r="F30" s="166"/>
      <c r="G30" s="151"/>
      <c r="H30" s="409">
        <f>(IF(lln!G115=0,(VLOOKUP(lln!G66,tab!$F$142:$G$176,2,FALSE)),(VLOOKUP(lln!G67,tab!$F$142:$G$176,2,FALSE))+(VLOOKUP(lln!G68,tab!$F$142:$G$176,2,FALSE))+(VLOOKUP(lln!G69,tab!$F$142:$G$176,2,FALSE))+(VLOOKUP(lln!G70,tab!$F$142:$G$176,2,FALSE))))</f>
        <v>36893</v>
      </c>
      <c r="I30" s="409">
        <f>(IF(lln!H115=0,(VLOOKUP(lln!H66,tab!$L$142:$M$176,2,FALSE)),(VLOOKUP(lln!H67,tab!$L$142:$M$176,2,FALSE))+(VLOOKUP(lln!H68,tab!$L$142:$M$176,2,FALSE))+(VLOOKUP(lln!H69,tab!$L$142:$M$176,2,FALSE))+(VLOOKUP(lln!H70,tab!$L$142:$M$176,2,FALSE))))</f>
        <v>37490</v>
      </c>
      <c r="J30" s="409">
        <f>(IF(lln!I115=0,(VLOOKUP(lln!I66,tab!$L$142:$M$176,2,FALSE)),(VLOOKUP(lln!I67,tab!$L$142:$M$176,2,FALSE))+(VLOOKUP(lln!I68,tab!$L$142:$M$176,2,FALSE))+(VLOOKUP(lln!I69,tab!$L$142:$M$176,2,FALSE))+(VLOOKUP(lln!I70,tab!$L$142:$M$176,2,FALSE))))</f>
        <v>37490</v>
      </c>
      <c r="K30" s="409">
        <f>(IF(lln!J115=0,(VLOOKUP(lln!J66,tab!$L$142:$M$176,2,FALSE)),(VLOOKUP(lln!J67,tab!$L$142:$M$176,2,FALSE))+(VLOOKUP(lln!J68,tab!$L$142:$M$176,2,FALSE))+(VLOOKUP(lln!J69,tab!$L$142:$M$176,2,FALSE))+(VLOOKUP(lln!J70,tab!$L$142:$M$176,2,FALSE))))</f>
        <v>37490</v>
      </c>
      <c r="L30" s="409">
        <f>(IF(lln!K115=0,(VLOOKUP(lln!K66,tab!$L$142:$M$176,2,FALSE)),(VLOOKUP(lln!K67,tab!$L$142:$M$176,2,FALSE))+(VLOOKUP(lln!K68,tab!$L$142:$M$176,2,FALSE))+(VLOOKUP(lln!K69,tab!$L$142:$M$176,2,FALSE))+(VLOOKUP(lln!K70,tab!$L$142:$M$176,2,FALSE))))</f>
        <v>37490</v>
      </c>
      <c r="M30" s="83"/>
      <c r="N30" s="6"/>
    </row>
    <row r="31" spans="2:14" ht="12.75" customHeight="1">
      <c r="B31" s="3"/>
      <c r="C31" s="30"/>
      <c r="D31" s="30"/>
      <c r="E31" s="27"/>
      <c r="F31" s="166"/>
      <c r="G31" s="151"/>
      <c r="H31" s="482"/>
      <c r="I31" s="83"/>
      <c r="J31" s="83"/>
      <c r="K31" s="83"/>
      <c r="L31" s="83"/>
      <c r="M31" s="83"/>
      <c r="N31" s="6"/>
    </row>
    <row r="32" spans="2:14" ht="12.75" customHeight="1">
      <c r="B32" s="3"/>
      <c r="C32" s="30"/>
      <c r="D32" s="27" t="s">
        <v>47</v>
      </c>
      <c r="E32" s="30"/>
      <c r="F32" s="165"/>
      <c r="G32" s="151"/>
      <c r="H32" s="481"/>
      <c r="I32" s="80"/>
      <c r="J32" s="80"/>
      <c r="K32" s="80"/>
      <c r="L32" s="80"/>
      <c r="M32" s="80"/>
      <c r="N32" s="6"/>
    </row>
    <row r="33" spans="2:14" ht="12.75" customHeight="1">
      <c r="B33" s="3"/>
      <c r="C33" s="30"/>
      <c r="D33" s="30" t="s">
        <v>66</v>
      </c>
      <c r="E33" s="30"/>
      <c r="F33" s="165"/>
      <c r="G33" s="151"/>
      <c r="H33" s="481"/>
      <c r="I33" s="80"/>
      <c r="J33" s="80"/>
      <c r="K33" s="80"/>
      <c r="L33" s="80"/>
      <c r="M33" s="80"/>
      <c r="N33" s="6"/>
    </row>
    <row r="34" spans="2:14" ht="12.75" customHeight="1">
      <c r="B34" s="3"/>
      <c r="C34" s="30"/>
      <c r="D34" s="30" t="s">
        <v>49</v>
      </c>
      <c r="E34" s="30"/>
      <c r="F34" s="164">
        <v>0</v>
      </c>
      <c r="G34" s="151"/>
      <c r="H34" s="100">
        <f>IF(lln!G$21=0,0,(tab!$I108+(tab!$J108*lln!G$21)))</f>
        <v>107.94</v>
      </c>
      <c r="I34" s="100">
        <f>IF(lln!H$21=0,0,(tab!$L108+(tab!$M108*lln!H$21)))</f>
        <v>109.67999999999999</v>
      </c>
      <c r="J34" s="100">
        <f>IF(lln!I$21=0,0,(tab!$L108+(tab!$M108*lln!I$21)))</f>
        <v>109.67999999999999</v>
      </c>
      <c r="K34" s="100">
        <f>IF(lln!J$21=0,0,(tab!$L108+(tab!$M108*lln!J$21)))</f>
        <v>109.67999999999999</v>
      </c>
      <c r="L34" s="100">
        <f>IF(lln!K$21=0,0,(tab!$L108+(tab!$M108*lln!K$21)))</f>
        <v>109.67999999999999</v>
      </c>
      <c r="M34" s="80"/>
      <c r="N34" s="6"/>
    </row>
    <row r="35" spans="2:14" ht="12.75" customHeight="1">
      <c r="B35" s="3"/>
      <c r="C35" s="30"/>
      <c r="D35" s="30" t="s">
        <v>76</v>
      </c>
      <c r="E35" s="30"/>
      <c r="F35" s="164">
        <v>0</v>
      </c>
      <c r="G35" s="151"/>
      <c r="H35" s="100">
        <f>IF(lln!G$21=0,0,(tab!$I109+(tab!$J109*lln!G$21)))</f>
        <v>82.34</v>
      </c>
      <c r="I35" s="100">
        <f>IF(lln!H$21=0,0,(tab!$L109+(tab!$M109*lln!H$21)))</f>
        <v>83.28</v>
      </c>
      <c r="J35" s="100">
        <f>IF(lln!I$21=0,0,(tab!$L109+(tab!$M109*lln!I$21)))</f>
        <v>83.28</v>
      </c>
      <c r="K35" s="100">
        <f>IF(lln!J$21=0,0,(tab!$L109+(tab!$M109*lln!J$21)))</f>
        <v>83.28</v>
      </c>
      <c r="L35" s="100">
        <f>IF(lln!K$21=0,0,(tab!$L109+(tab!$M109*lln!K$21)))</f>
        <v>83.28</v>
      </c>
      <c r="M35" s="80"/>
      <c r="N35" s="6"/>
    </row>
    <row r="36" spans="2:14" ht="12.75" customHeight="1">
      <c r="B36" s="3"/>
      <c r="C36" s="30"/>
      <c r="D36" s="30" t="s">
        <v>50</v>
      </c>
      <c r="E36" s="30"/>
      <c r="F36" s="164">
        <v>0</v>
      </c>
      <c r="G36" s="151"/>
      <c r="H36" s="100">
        <f>IF(lln!G$21=0,0,(tab!$I110+(tab!$J110*lln!G$21)))</f>
        <v>34.76</v>
      </c>
      <c r="I36" s="100">
        <f>IF(lln!H$21=0,0,(tab!$L110+(tab!$M110*lln!H$21)))</f>
        <v>35.15</v>
      </c>
      <c r="J36" s="100">
        <f>IF(lln!I$21=0,0,(tab!$L110+(tab!$M110*lln!I$21)))</f>
        <v>35.15</v>
      </c>
      <c r="K36" s="100">
        <f>IF(lln!J$21=0,0,(tab!$L110+(tab!$M110*lln!J$21)))</f>
        <v>35.15</v>
      </c>
      <c r="L36" s="100">
        <f>IF(lln!K$21=0,0,(tab!$L110+(tab!$M110*lln!K$21)))</f>
        <v>35.15</v>
      </c>
      <c r="M36" s="80"/>
      <c r="N36" s="6"/>
    </row>
    <row r="37" spans="2:14" ht="12.75" customHeight="1">
      <c r="B37" s="3"/>
      <c r="C37" s="30"/>
      <c r="D37" s="30" t="s">
        <v>51</v>
      </c>
      <c r="E37" s="30"/>
      <c r="F37" s="164">
        <v>0</v>
      </c>
      <c r="G37" s="151"/>
      <c r="H37" s="100">
        <f>IF(lln!G$21=0,0,(tab!$I111+(tab!$J111*lln!G$21)))</f>
        <v>390.7099999999999</v>
      </c>
      <c r="I37" s="100">
        <f>IF(lln!H$21=0,0,(tab!$L111+(tab!$M111*lln!H$21)))</f>
        <v>396.94999999999993</v>
      </c>
      <c r="J37" s="100">
        <f>IF(lln!I$21=0,0,(tab!$L111+(tab!$M111*lln!I$21)))</f>
        <v>396.94999999999993</v>
      </c>
      <c r="K37" s="100">
        <f>IF(lln!J$21=0,0,(tab!$L111+(tab!$M111*lln!J$21)))</f>
        <v>396.94999999999993</v>
      </c>
      <c r="L37" s="100">
        <f>IF(lln!K$21=0,0,(tab!$L111+(tab!$M111*lln!K$21)))</f>
        <v>396.94999999999993</v>
      </c>
      <c r="M37" s="80"/>
      <c r="N37" s="6"/>
    </row>
    <row r="38" spans="2:14" ht="12.75" customHeight="1">
      <c r="B38" s="3"/>
      <c r="C38" s="30"/>
      <c r="D38" s="30" t="s">
        <v>128</v>
      </c>
      <c r="E38" s="30"/>
      <c r="F38" s="164">
        <v>0</v>
      </c>
      <c r="G38" s="151"/>
      <c r="H38" s="100">
        <f>IF(lln!G$21=0,0,(tab!$I112+(tab!$J112*lln!G$21)))</f>
        <v>1663.83</v>
      </c>
      <c r="I38" s="100">
        <f>IF(lln!H$21=0,0,(tab!$L112+(tab!$M112*lln!H$21)))</f>
        <v>1690.47</v>
      </c>
      <c r="J38" s="100">
        <f>IF(lln!I$21=0,0,(tab!$L112+(tab!$M112*lln!I$21)))</f>
        <v>1690.47</v>
      </c>
      <c r="K38" s="100">
        <f>IF(lln!J$21=0,0,(tab!$L112+(tab!$M112*lln!J$21)))</f>
        <v>1690.47</v>
      </c>
      <c r="L38" s="100">
        <f>IF(lln!K$21=0,0,(tab!$L112+(tab!$M112*lln!K$21)))</f>
        <v>1690.47</v>
      </c>
      <c r="M38" s="80"/>
      <c r="N38" s="6"/>
    </row>
    <row r="39" spans="2:14" ht="12.75" customHeight="1">
      <c r="B39" s="3"/>
      <c r="C39" s="30"/>
      <c r="D39" s="30" t="s">
        <v>129</v>
      </c>
      <c r="E39" s="30"/>
      <c r="F39" s="164">
        <v>0</v>
      </c>
      <c r="G39" s="151"/>
      <c r="H39" s="100">
        <f>IF(lln!G$21=0,0,(tab!$I113+(tab!$J113*lln!G$21)))</f>
        <v>1776</v>
      </c>
      <c r="I39" s="100">
        <f>IF(lln!H$21=0,0,(tab!$L113+(tab!$M113*lln!H$21)))</f>
        <v>1804.8</v>
      </c>
      <c r="J39" s="100">
        <f>IF(lln!I$21=0,0,(tab!$L113+(tab!$M113*lln!I$21)))</f>
        <v>1804.8</v>
      </c>
      <c r="K39" s="100">
        <f>IF(lln!J$21=0,0,(tab!$L113+(tab!$M113*lln!J$21)))</f>
        <v>1804.8</v>
      </c>
      <c r="L39" s="100">
        <f>IF(lln!K$21=0,0,(tab!$L113+(tab!$M113*lln!K$21)))</f>
        <v>1804.8</v>
      </c>
      <c r="M39" s="80"/>
      <c r="N39" s="6"/>
    </row>
    <row r="40" spans="2:14" ht="12.75" customHeight="1">
      <c r="B40" s="3"/>
      <c r="C40" s="30"/>
      <c r="D40" s="30" t="s">
        <v>52</v>
      </c>
      <c r="E40" s="30"/>
      <c r="F40" s="164">
        <v>0</v>
      </c>
      <c r="G40" s="151"/>
      <c r="H40" s="100">
        <f>IF(lln!G$21=0,0,(tab!$I114+(tab!$J114*lln!G$21)))</f>
        <v>121.82</v>
      </c>
      <c r="I40" s="100">
        <f>IF(lln!H$21=0,0,(tab!$L114+(tab!$M114*lln!H$21)))</f>
        <v>123.5</v>
      </c>
      <c r="J40" s="100">
        <f>IF(lln!I$21=0,0,(tab!$L114+(tab!$M114*lln!I$21)))</f>
        <v>123.5</v>
      </c>
      <c r="K40" s="100">
        <f>IF(lln!J$21=0,0,(tab!$L114+(tab!$M114*lln!J$21)))</f>
        <v>123.5</v>
      </c>
      <c r="L40" s="100">
        <f>IF(lln!K$21=0,0,(tab!$L114+(tab!$M114*lln!K$21)))</f>
        <v>123.5</v>
      </c>
      <c r="M40" s="80"/>
      <c r="N40" s="6"/>
    </row>
    <row r="41" spans="2:14" ht="12.75" customHeight="1">
      <c r="B41" s="3"/>
      <c r="C41" s="30"/>
      <c r="D41" s="30" t="s">
        <v>122</v>
      </c>
      <c r="E41" s="30"/>
      <c r="F41" s="164">
        <v>0</v>
      </c>
      <c r="G41" s="151"/>
      <c r="H41" s="100">
        <f>IF(lln!G$21=0,0,(tab!$I115+(tab!$J115*lln!G$21)))</f>
        <v>4832.1</v>
      </c>
      <c r="I41" s="100">
        <f>IF(lln!H$21=0,0,(tab!$L115+(tab!$M115*lln!H$21)))</f>
        <v>4909.53</v>
      </c>
      <c r="J41" s="100">
        <f>IF(lln!I$21=0,0,(tab!$L115+(tab!$M115*lln!I$21)))</f>
        <v>4909.53</v>
      </c>
      <c r="K41" s="100">
        <f>IF(lln!J$21=0,0,(tab!$L115+(tab!$M115*lln!J$21)))</f>
        <v>4909.53</v>
      </c>
      <c r="L41" s="100">
        <f>IF(lln!K$21=0,0,(tab!$L115+(tab!$M115*lln!K$21)))</f>
        <v>4909.53</v>
      </c>
      <c r="M41" s="80"/>
      <c r="N41" s="6"/>
    </row>
    <row r="42" spans="2:14" ht="12.75" customHeight="1">
      <c r="B42" s="3"/>
      <c r="C42" s="30"/>
      <c r="D42" s="30" t="s">
        <v>124</v>
      </c>
      <c r="E42" s="30"/>
      <c r="F42" s="164">
        <v>0</v>
      </c>
      <c r="G42" s="151"/>
      <c r="H42" s="100">
        <f>IF(lln!G$21=0,0,(tab!$I116+(tab!$J116*lln!G$21)))</f>
        <v>5976.41</v>
      </c>
      <c r="I42" s="100">
        <f>IF(lln!H$21=0,0,(tab!$L116+(tab!$M116*lln!H$21)))</f>
        <v>6070.9</v>
      </c>
      <c r="J42" s="100">
        <f>IF(lln!I$21=0,0,(tab!$L116+(tab!$M116*lln!I$21)))</f>
        <v>6070.9</v>
      </c>
      <c r="K42" s="100">
        <f>IF(lln!J$21=0,0,(tab!$L116+(tab!$M116*lln!J$21)))</f>
        <v>6070.9</v>
      </c>
      <c r="L42" s="100">
        <f>IF(lln!K$21=0,0,(tab!$L116+(tab!$M116*lln!K$21)))</f>
        <v>6070.9</v>
      </c>
      <c r="M42" s="80"/>
      <c r="N42" s="6"/>
    </row>
    <row r="43" spans="2:14" ht="12.75" customHeight="1">
      <c r="B43" s="3"/>
      <c r="C43" s="30"/>
      <c r="D43" s="30" t="s">
        <v>123</v>
      </c>
      <c r="E43" s="30"/>
      <c r="F43" s="164">
        <v>0</v>
      </c>
      <c r="G43" s="151"/>
      <c r="H43" s="100">
        <f>IF(lln!G$21=0,0,(tab!$I117+(tab!$J117*lln!G$21)))</f>
        <v>8133.97</v>
      </c>
      <c r="I43" s="100">
        <f>IF(lln!H$21=0,0,(tab!$L117+(tab!$M117*lln!H$21)))</f>
        <v>8263.79</v>
      </c>
      <c r="J43" s="100">
        <f>IF(lln!I$21=0,0,(tab!$L117+(tab!$M117*lln!I$21)))</f>
        <v>8263.79</v>
      </c>
      <c r="K43" s="100">
        <f>IF(lln!J$21=0,0,(tab!$L117+(tab!$M117*lln!J$21)))</f>
        <v>8263.79</v>
      </c>
      <c r="L43" s="100">
        <f>IF(lln!K$21=0,0,(tab!$L117+(tab!$M117*lln!K$21)))</f>
        <v>8263.79</v>
      </c>
      <c r="M43" s="80"/>
      <c r="N43" s="6"/>
    </row>
    <row r="44" spans="2:14" ht="12.75" customHeight="1">
      <c r="B44" s="3"/>
      <c r="C44" s="30"/>
      <c r="D44" s="30" t="s">
        <v>53</v>
      </c>
      <c r="E44" s="30"/>
      <c r="F44" s="164">
        <v>0</v>
      </c>
      <c r="G44" s="151"/>
      <c r="H44" s="100">
        <f>IF(lln!G$21=0,0,(tab!$I118+(tab!$J118*lln!G$21)))</f>
        <v>1912.53</v>
      </c>
      <c r="I44" s="100">
        <f>IF(lln!H$21=0,0,(tab!$L118+(tab!$M118*lln!H$21)))</f>
        <v>1942.87</v>
      </c>
      <c r="J44" s="100">
        <f>IF(lln!I$21=0,0,(tab!$L118+(tab!$M118*lln!I$21)))</f>
        <v>1942.87</v>
      </c>
      <c r="K44" s="100">
        <f>IF(lln!J$21=0,0,(tab!$L118+(tab!$M118*lln!J$21)))</f>
        <v>1942.87</v>
      </c>
      <c r="L44" s="100">
        <f>IF(lln!K$21=0,0,(tab!$L118+(tab!$M118*lln!K$21)))</f>
        <v>1942.87</v>
      </c>
      <c r="M44" s="80"/>
      <c r="N44" s="6"/>
    </row>
    <row r="45" spans="2:14" s="11" customFormat="1" ht="12.75" customHeight="1">
      <c r="B45" s="34"/>
      <c r="C45" s="45"/>
      <c r="D45" s="45" t="s">
        <v>73</v>
      </c>
      <c r="E45" s="30"/>
      <c r="F45" s="165"/>
      <c r="G45" s="45"/>
      <c r="H45" s="408">
        <f>SUM(H34:H44)</f>
        <v>25032.41</v>
      </c>
      <c r="I45" s="408">
        <f>SUM(I34:I44)</f>
        <v>25430.920000000002</v>
      </c>
      <c r="J45" s="408">
        <f>SUM(J34:J44)</f>
        <v>25430.920000000002</v>
      </c>
      <c r="K45" s="408">
        <f>SUM(K34:K44)</f>
        <v>25430.920000000002</v>
      </c>
      <c r="L45" s="408">
        <f>SUM(L34:L44)</f>
        <v>25430.920000000002</v>
      </c>
      <c r="M45" s="81"/>
      <c r="N45" s="35"/>
    </row>
    <row r="46" spans="2:14" s="11" customFormat="1" ht="12.75" customHeight="1">
      <c r="B46" s="34"/>
      <c r="C46" s="45"/>
      <c r="D46" s="45"/>
      <c r="E46" s="30"/>
      <c r="F46" s="165"/>
      <c r="G46" s="45"/>
      <c r="H46" s="480"/>
      <c r="I46" s="81"/>
      <c r="J46" s="81"/>
      <c r="K46" s="81"/>
      <c r="L46" s="81"/>
      <c r="M46" s="81"/>
      <c r="N46" s="35"/>
    </row>
    <row r="47" spans="2:14" ht="12.75" customHeight="1">
      <c r="B47" s="3"/>
      <c r="C47" s="30"/>
      <c r="D47" s="30" t="s">
        <v>67</v>
      </c>
      <c r="E47" s="30"/>
      <c r="F47" s="165"/>
      <c r="G47" s="151"/>
      <c r="H47" s="481"/>
      <c r="I47" s="80"/>
      <c r="J47" s="80"/>
      <c r="K47" s="80"/>
      <c r="L47" s="80"/>
      <c r="M47" s="80"/>
      <c r="N47" s="6"/>
    </row>
    <row r="48" spans="2:14" s="4" customFormat="1" ht="12.75" customHeight="1">
      <c r="B48" s="9"/>
      <c r="C48" s="27"/>
      <c r="D48" s="30" t="s">
        <v>55</v>
      </c>
      <c r="E48" s="30"/>
      <c r="F48" s="164">
        <v>0</v>
      </c>
      <c r="G48" s="27"/>
      <c r="H48" s="100">
        <f>IF(lln!G$21=0,0,(tab!$I121+(tab!$J121*lln!G$21)))</f>
        <v>3904.66</v>
      </c>
      <c r="I48" s="100">
        <f>IF(lln!H$21=0,0,(tab!$L121+(tab!$M121*lln!H$21)))</f>
        <v>3967.24</v>
      </c>
      <c r="J48" s="100">
        <f>IF(lln!I$21=0,0,(tab!$L121+(tab!$M121*lln!I$21)))</f>
        <v>3967.24</v>
      </c>
      <c r="K48" s="100">
        <f>IF(lln!J$21=0,0,(tab!$L121+(tab!$M121*lln!J$21)))</f>
        <v>3967.24</v>
      </c>
      <c r="L48" s="100">
        <f>IF(lln!K$21=0,0,(tab!$L121+(tab!$M121*lln!K$21)))</f>
        <v>3967.24</v>
      </c>
      <c r="M48" s="80"/>
      <c r="N48" s="36"/>
    </row>
    <row r="49" spans="2:14" ht="12.75" customHeight="1">
      <c r="B49" s="3"/>
      <c r="C49" s="30"/>
      <c r="D49" s="30" t="s">
        <v>56</v>
      </c>
      <c r="E49" s="30"/>
      <c r="F49" s="164">
        <v>0</v>
      </c>
      <c r="G49" s="151"/>
      <c r="H49" s="100">
        <f>IF(lln!G$21=0,0,(tab!$I122+(tab!$J122*lln!G$21)))</f>
        <v>719.3199999999999</v>
      </c>
      <c r="I49" s="100">
        <f>IF(lln!H$21=0,0,(tab!$L122+(tab!$M122*lln!H$21)))</f>
        <v>730.72</v>
      </c>
      <c r="J49" s="100">
        <f>IF(lln!I$21=0,0,(tab!$L122+(tab!$M122*lln!I$21)))</f>
        <v>730.72</v>
      </c>
      <c r="K49" s="100">
        <f>IF(lln!J$21=0,0,(tab!$L122+(tab!$M122*lln!J$21)))</f>
        <v>730.72</v>
      </c>
      <c r="L49" s="100">
        <f>IF(lln!K$21=0,0,(tab!$L122+(tab!$M122*lln!K$21)))</f>
        <v>730.72</v>
      </c>
      <c r="M49" s="80"/>
      <c r="N49" s="6"/>
    </row>
    <row r="50" spans="2:14" ht="12.75" customHeight="1">
      <c r="B50" s="3"/>
      <c r="C50" s="30"/>
      <c r="D50" s="30" t="s">
        <v>57</v>
      </c>
      <c r="E50" s="30"/>
      <c r="F50" s="164">
        <v>0</v>
      </c>
      <c r="G50" s="151"/>
      <c r="H50" s="100">
        <f>IF(lln!G$21=0,0,(tab!$I123+(tab!$J123*lln!G$21)))</f>
        <v>3208.2799999999997</v>
      </c>
      <c r="I50" s="100">
        <f>IF(lln!H$21=0,0,(tab!$L123+(tab!$M123*lln!H$21)))</f>
        <v>3259.84</v>
      </c>
      <c r="J50" s="100">
        <f>IF(lln!I$21=0,0,(tab!$L123+(tab!$M123*lln!I$21)))</f>
        <v>3259.84</v>
      </c>
      <c r="K50" s="100">
        <f>IF(lln!J$21=0,0,(tab!$L123+(tab!$M123*lln!J$21)))</f>
        <v>3259.84</v>
      </c>
      <c r="L50" s="100">
        <f>IF(lln!K$21=0,0,(tab!$L123+(tab!$M123*lln!K$21)))</f>
        <v>3259.84</v>
      </c>
      <c r="M50" s="80"/>
      <c r="N50" s="6"/>
    </row>
    <row r="51" spans="2:14" ht="12.75" customHeight="1">
      <c r="B51" s="3"/>
      <c r="C51" s="30"/>
      <c r="D51" s="45" t="s">
        <v>131</v>
      </c>
      <c r="E51" s="30"/>
      <c r="F51" s="354"/>
      <c r="G51" s="151"/>
      <c r="H51" s="408">
        <f>+SUM(H48:H50)</f>
        <v>7832.259999999999</v>
      </c>
      <c r="I51" s="408">
        <f>+SUM(I48:I50)</f>
        <v>7957.8</v>
      </c>
      <c r="J51" s="408">
        <f>+SUM(J48:J50)</f>
        <v>7957.8</v>
      </c>
      <c r="K51" s="408">
        <f>+SUM(K48:K50)</f>
        <v>7957.8</v>
      </c>
      <c r="L51" s="408">
        <f>+SUM(L48:L50)</f>
        <v>7957.8</v>
      </c>
      <c r="M51" s="81"/>
      <c r="N51" s="6"/>
    </row>
    <row r="52" spans="2:14" ht="12.75" customHeight="1">
      <c r="B52" s="3"/>
      <c r="C52" s="30"/>
      <c r="D52" s="45"/>
      <c r="E52" s="30"/>
      <c r="F52" s="166"/>
      <c r="G52" s="151"/>
      <c r="H52" s="480"/>
      <c r="I52" s="81"/>
      <c r="J52" s="81"/>
      <c r="K52" s="81"/>
      <c r="L52" s="81"/>
      <c r="M52" s="81"/>
      <c r="N52" s="6"/>
    </row>
    <row r="53" spans="2:14" s="11" customFormat="1" ht="12.75" customHeight="1">
      <c r="B53" s="34"/>
      <c r="C53" s="45"/>
      <c r="D53" s="46" t="s">
        <v>117</v>
      </c>
      <c r="E53" s="48"/>
      <c r="F53" s="167"/>
      <c r="G53" s="45"/>
      <c r="H53" s="409">
        <f>H45+H51</f>
        <v>32864.67</v>
      </c>
      <c r="I53" s="409">
        <f>I45+I51</f>
        <v>33388.72</v>
      </c>
      <c r="J53" s="409">
        <f>J45+J51</f>
        <v>33388.72</v>
      </c>
      <c r="K53" s="409">
        <f>K45+K51</f>
        <v>33388.72</v>
      </c>
      <c r="L53" s="409">
        <f>L45+L51</f>
        <v>33388.72</v>
      </c>
      <c r="M53" s="84"/>
      <c r="N53" s="35"/>
    </row>
    <row r="54" spans="2:14" ht="12.75" customHeight="1">
      <c r="B54" s="3"/>
      <c r="C54" s="30"/>
      <c r="D54" s="30"/>
      <c r="E54" s="27"/>
      <c r="F54" s="166"/>
      <c r="G54" s="151"/>
      <c r="H54" s="482"/>
      <c r="I54" s="83"/>
      <c r="J54" s="83"/>
      <c r="K54" s="83"/>
      <c r="L54" s="83"/>
      <c r="M54" s="83"/>
      <c r="N54" s="6"/>
    </row>
    <row r="55" spans="2:14" s="11" customFormat="1" ht="12.75" customHeight="1">
      <c r="B55" s="34"/>
      <c r="C55" s="45"/>
      <c r="D55" s="30" t="s">
        <v>382</v>
      </c>
      <c r="E55" s="45"/>
      <c r="F55" s="164">
        <v>0</v>
      </c>
      <c r="G55" s="45"/>
      <c r="H55" s="100">
        <f>IF(lln!G$21=0,0,(tab!$I131+(tab!$J131*lln!G$21)))</f>
        <v>15885.599999999999</v>
      </c>
      <c r="I55" s="100">
        <f>IF(lln!H$21=0,0,(tab!$L131+(tab!$M131*lln!H$21)))</f>
        <v>16140</v>
      </c>
      <c r="J55" s="100">
        <f>IF(lln!I$21=0,0,(tab!$L131+(tab!$M131*lln!I$21)))</f>
        <v>16140</v>
      </c>
      <c r="K55" s="100">
        <f>IF(lln!J$21=0,0,(tab!$L131+(tab!$M131*lln!J$21)))</f>
        <v>16140</v>
      </c>
      <c r="L55" s="100">
        <f>IF(lln!K$21=0,0,(tab!$L131+(tab!$M131*lln!K$21)))</f>
        <v>16140</v>
      </c>
      <c r="M55" s="81"/>
      <c r="N55" s="35"/>
    </row>
    <row r="56" spans="2:14" ht="12.75" customHeight="1">
      <c r="B56" s="3"/>
      <c r="C56" s="30"/>
      <c r="D56" s="30"/>
      <c r="E56" s="27"/>
      <c r="F56" s="27"/>
      <c r="G56" s="151"/>
      <c r="H56" s="482"/>
      <c r="I56" s="83"/>
      <c r="J56" s="83"/>
      <c r="K56" s="83"/>
      <c r="L56" s="83"/>
      <c r="M56" s="83"/>
      <c r="N56" s="6"/>
    </row>
    <row r="57" spans="2:14" ht="12.75" customHeight="1">
      <c r="B57" s="3"/>
      <c r="C57" s="30"/>
      <c r="D57" s="27" t="s">
        <v>58</v>
      </c>
      <c r="E57" s="27"/>
      <c r="F57" s="27"/>
      <c r="G57" s="151"/>
      <c r="H57" s="62">
        <f>H30+H53+H55</f>
        <v>85643.26999999999</v>
      </c>
      <c r="I57" s="62">
        <f>I30+I53+I55</f>
        <v>87018.72</v>
      </c>
      <c r="J57" s="62">
        <f>J30+J53+J55</f>
        <v>87018.72</v>
      </c>
      <c r="K57" s="62">
        <f>K30+K53+K55</f>
        <v>87018.72</v>
      </c>
      <c r="L57" s="62">
        <f>L30+L53+L55</f>
        <v>87018.72</v>
      </c>
      <c r="M57" s="83"/>
      <c r="N57" s="6"/>
    </row>
    <row r="58" spans="2:14" ht="12.75" customHeight="1">
      <c r="B58" s="3"/>
      <c r="C58" s="30"/>
      <c r="D58" s="30"/>
      <c r="E58" s="27"/>
      <c r="F58" s="27"/>
      <c r="G58" s="151"/>
      <c r="H58" s="60"/>
      <c r="I58" s="83"/>
      <c r="J58" s="83"/>
      <c r="K58" s="83"/>
      <c r="L58" s="83"/>
      <c r="M58" s="83"/>
      <c r="N58" s="6"/>
    </row>
    <row r="59" spans="2:14" ht="12.75" customHeight="1">
      <c r="B59" s="3"/>
      <c r="C59" s="30"/>
      <c r="D59" s="26" t="s">
        <v>363</v>
      </c>
      <c r="E59" s="27"/>
      <c r="F59" s="27"/>
      <c r="G59" s="151"/>
      <c r="H59" s="497">
        <f>(lln!G33/12)*tab!I77+(lln!G34/12)*tab!I78+(lln!G35/12)*tab!I79+(lln!G36/12)*tab!I80+(lln!G37/12)*tab!I81+(lln!G38/12)*tab!I82+(lln!G39/12)*tab!I83+(lln!G40/12)*tab!I84</f>
        <v>0</v>
      </c>
      <c r="I59" s="498">
        <f>(lln!H33/12)*tab!$M$77+(lln!H34/12)*tab!$M$78+(lln!H35/12)*tab!$M$79+(lln!H36/12)*tab!$M$80+(lln!H37/12)*tab!$M$81+(lln!H38/12)*tab!$M$82+(lln!H39/12)*tab!$M$83+(lln!H40/12)*tab!$M$84</f>
        <v>0</v>
      </c>
      <c r="J59" s="498">
        <f>(lln!I33/12)*tab!$M$77+(lln!I34/12)*tab!$M$78+(lln!I35/12)*tab!$M$79+(lln!I36/12)*tab!$M$80+(lln!I37/12)*tab!$M$81+(lln!I38/12)*tab!$M$82+(lln!I39/12)*tab!$M$83+(lln!I40/12)*tab!$M$84</f>
        <v>0</v>
      </c>
      <c r="K59" s="498">
        <f>(lln!J33/12)*tab!$M$77+(lln!J34/12)*tab!$M$78+(lln!J35/12)*tab!$M$79+(lln!J36/12)*tab!$M$80+(lln!J37/12)*tab!$M$81+(lln!J38/12)*tab!$M$82+(lln!J39/12)*tab!$M$83+(lln!J40/12)*tab!$M$84</f>
        <v>0</v>
      </c>
      <c r="L59" s="498">
        <f>(lln!K33/12)*tab!$M$77+(lln!K34/12)*tab!$M$78+(lln!K35/12)*tab!$M$79+(lln!K36/12)*tab!$M$80+(lln!K37/12)*tab!$M$81+(lln!K38/12)*tab!$M$82+(lln!K39/12)*tab!$M$83+(lln!K40/12)*tab!$M$84</f>
        <v>0</v>
      </c>
      <c r="M59" s="83"/>
      <c r="N59" s="6"/>
    </row>
    <row r="60" spans="2:14" ht="12.75" customHeight="1">
      <c r="B60" s="3"/>
      <c r="C60" s="30"/>
      <c r="D60" s="30" t="s">
        <v>389</v>
      </c>
      <c r="E60" s="27"/>
      <c r="F60" s="164">
        <v>0</v>
      </c>
      <c r="G60" s="151"/>
      <c r="H60" s="100">
        <f>H59</f>
        <v>0</v>
      </c>
      <c r="I60" s="100">
        <f>7/12*H59+5/12*I59</f>
        <v>0</v>
      </c>
      <c r="J60" s="100">
        <f>7/12*I59+5/12*J59</f>
        <v>0</v>
      </c>
      <c r="K60" s="100">
        <f>7/12*J59+5/12*K59</f>
        <v>0</v>
      </c>
      <c r="L60" s="100">
        <f>7/12*K59+5/12*L59</f>
        <v>0</v>
      </c>
      <c r="M60" s="83"/>
      <c r="N60" s="6"/>
    </row>
    <row r="61" spans="2:14" ht="12.75" customHeight="1">
      <c r="B61" s="3"/>
      <c r="C61" s="30"/>
      <c r="D61" s="30" t="s">
        <v>627</v>
      </c>
      <c r="E61" s="27"/>
      <c r="F61" s="164">
        <v>0</v>
      </c>
      <c r="G61" s="151"/>
      <c r="H61" s="139">
        <v>0</v>
      </c>
      <c r="I61" s="197">
        <f aca="true" t="shared" si="0" ref="I61:L63">H61</f>
        <v>0</v>
      </c>
      <c r="J61" s="197">
        <f t="shared" si="0"/>
        <v>0</v>
      </c>
      <c r="K61" s="197">
        <f t="shared" si="0"/>
        <v>0</v>
      </c>
      <c r="L61" s="197">
        <f t="shared" si="0"/>
        <v>0</v>
      </c>
      <c r="M61" s="83"/>
      <c r="N61" s="6"/>
    </row>
    <row r="62" spans="2:14" ht="12.75" customHeight="1">
      <c r="B62" s="3"/>
      <c r="C62" s="30"/>
      <c r="D62" s="260"/>
      <c r="E62" s="27"/>
      <c r="F62" s="164">
        <v>0</v>
      </c>
      <c r="G62" s="151"/>
      <c r="H62" s="139">
        <v>0</v>
      </c>
      <c r="I62" s="197">
        <f t="shared" si="0"/>
        <v>0</v>
      </c>
      <c r="J62" s="197">
        <f t="shared" si="0"/>
        <v>0</v>
      </c>
      <c r="K62" s="197">
        <f t="shared" si="0"/>
        <v>0</v>
      </c>
      <c r="L62" s="197">
        <f t="shared" si="0"/>
        <v>0</v>
      </c>
      <c r="M62" s="83"/>
      <c r="N62" s="6"/>
    </row>
    <row r="63" spans="2:14" ht="12.75" customHeight="1">
      <c r="B63" s="3"/>
      <c r="C63" s="30"/>
      <c r="D63" s="260"/>
      <c r="E63" s="27"/>
      <c r="F63" s="164">
        <v>0</v>
      </c>
      <c r="G63" s="151"/>
      <c r="H63" s="139">
        <v>0</v>
      </c>
      <c r="I63" s="197">
        <f t="shared" si="0"/>
        <v>0</v>
      </c>
      <c r="J63" s="197">
        <f t="shared" si="0"/>
        <v>0</v>
      </c>
      <c r="K63" s="197">
        <f t="shared" si="0"/>
        <v>0</v>
      </c>
      <c r="L63" s="197">
        <f t="shared" si="0"/>
        <v>0</v>
      </c>
      <c r="M63" s="83"/>
      <c r="N63" s="6"/>
    </row>
    <row r="64" spans="2:14" ht="12.75" customHeight="1">
      <c r="B64" s="3"/>
      <c r="C64" s="30"/>
      <c r="D64" s="30"/>
      <c r="E64" s="27"/>
      <c r="F64" s="27"/>
      <c r="G64" s="151"/>
      <c r="H64" s="101">
        <f>SUM(H60:H63)</f>
        <v>0</v>
      </c>
      <c r="I64" s="101">
        <f>SUM(I60:I63)</f>
        <v>0</v>
      </c>
      <c r="J64" s="101">
        <f>SUM(J60:J63)</f>
        <v>0</v>
      </c>
      <c r="K64" s="101">
        <f>SUM(K60:K63)</f>
        <v>0</v>
      </c>
      <c r="L64" s="101">
        <f>SUM(L60:L63)</f>
        <v>0</v>
      </c>
      <c r="M64" s="83"/>
      <c r="N64" s="6"/>
    </row>
    <row r="65" spans="2:14" ht="12.75" customHeight="1">
      <c r="B65" s="3"/>
      <c r="C65" s="30"/>
      <c r="D65" s="30"/>
      <c r="E65" s="27"/>
      <c r="F65" s="27"/>
      <c r="G65" s="151"/>
      <c r="H65" s="60"/>
      <c r="I65" s="83"/>
      <c r="J65" s="83"/>
      <c r="K65" s="83"/>
      <c r="L65" s="83"/>
      <c r="M65" s="83"/>
      <c r="N65" s="6"/>
    </row>
    <row r="66" spans="2:14" s="4" customFormat="1" ht="12.75" customHeight="1">
      <c r="B66" s="9"/>
      <c r="C66" s="27"/>
      <c r="D66" s="46" t="s">
        <v>113</v>
      </c>
      <c r="E66" s="27"/>
      <c r="F66" s="27"/>
      <c r="G66" s="27"/>
      <c r="H66" s="410">
        <f>H57+H64</f>
        <v>85643.26999999999</v>
      </c>
      <c r="I66" s="410">
        <f>I57+I64</f>
        <v>87018.72</v>
      </c>
      <c r="J66" s="410">
        <f>J57+J64</f>
        <v>87018.72</v>
      </c>
      <c r="K66" s="410">
        <f>K57+K64</f>
        <v>87018.72</v>
      </c>
      <c r="L66" s="410">
        <f>L57+L64</f>
        <v>87018.72</v>
      </c>
      <c r="M66" s="83"/>
      <c r="N66" s="36"/>
    </row>
    <row r="67" spans="2:14" ht="12.75" customHeight="1">
      <c r="B67" s="3"/>
      <c r="C67" s="30"/>
      <c r="D67" s="30"/>
      <c r="E67" s="27"/>
      <c r="F67" s="27"/>
      <c r="G67" s="151"/>
      <c r="H67" s="60"/>
      <c r="I67" s="60"/>
      <c r="J67" s="60"/>
      <c r="K67" s="60"/>
      <c r="L67" s="60"/>
      <c r="M67" s="96"/>
      <c r="N67" s="6"/>
    </row>
    <row r="68" spans="2:14" ht="12.75" customHeight="1">
      <c r="B68" s="3"/>
      <c r="E68" s="4"/>
      <c r="F68" s="4"/>
      <c r="G68" s="153"/>
      <c r="H68" s="411"/>
      <c r="I68" s="411"/>
      <c r="J68" s="411"/>
      <c r="K68" s="411"/>
      <c r="L68" s="411"/>
      <c r="M68" s="76"/>
      <c r="N68" s="6"/>
    </row>
    <row r="69" spans="2:14" ht="12.75" customHeight="1">
      <c r="B69" s="3"/>
      <c r="C69" s="30"/>
      <c r="D69" s="30"/>
      <c r="E69" s="27"/>
      <c r="F69" s="27"/>
      <c r="G69" s="151"/>
      <c r="H69" s="60"/>
      <c r="I69" s="60"/>
      <c r="J69" s="60"/>
      <c r="K69" s="60"/>
      <c r="L69" s="60"/>
      <c r="M69" s="96"/>
      <c r="N69" s="6"/>
    </row>
    <row r="70" spans="2:14" ht="12.75" customHeight="1">
      <c r="B70" s="3"/>
      <c r="C70" s="30"/>
      <c r="D70" s="48" t="s">
        <v>183</v>
      </c>
      <c r="E70" s="27"/>
      <c r="F70" s="27"/>
      <c r="G70" s="151"/>
      <c r="H70" s="60"/>
      <c r="I70" s="60"/>
      <c r="J70" s="60"/>
      <c r="K70" s="60"/>
      <c r="L70" s="60"/>
      <c r="M70" s="96"/>
      <c r="N70" s="6"/>
    </row>
    <row r="71" spans="2:14" ht="12.75" customHeight="1">
      <c r="B71" s="3"/>
      <c r="C71" s="30"/>
      <c r="D71" s="45"/>
      <c r="E71" s="27"/>
      <c r="F71" s="27"/>
      <c r="G71" s="151"/>
      <c r="H71" s="60"/>
      <c r="I71" s="60"/>
      <c r="J71" s="60"/>
      <c r="K71" s="60"/>
      <c r="L71" s="60"/>
      <c r="M71" s="96"/>
      <c r="N71" s="6"/>
    </row>
    <row r="72" spans="2:14" ht="12.75" customHeight="1">
      <c r="B72" s="3"/>
      <c r="C72" s="30"/>
      <c r="D72" s="139"/>
      <c r="E72" s="27"/>
      <c r="F72" s="27"/>
      <c r="G72" s="151"/>
      <c r="H72" s="139">
        <v>0</v>
      </c>
      <c r="I72" s="197">
        <f aca="true" t="shared" si="1" ref="I72:K74">H72</f>
        <v>0</v>
      </c>
      <c r="J72" s="197">
        <f t="shared" si="1"/>
        <v>0</v>
      </c>
      <c r="K72" s="197">
        <f t="shared" si="1"/>
        <v>0</v>
      </c>
      <c r="L72" s="197">
        <f>K72</f>
        <v>0</v>
      </c>
      <c r="M72" s="96"/>
      <c r="N72" s="6"/>
    </row>
    <row r="73" spans="2:14" ht="12.75" customHeight="1">
      <c r="B73" s="3"/>
      <c r="C73" s="30"/>
      <c r="D73" s="139"/>
      <c r="E73" s="27"/>
      <c r="F73" s="27"/>
      <c r="G73" s="151"/>
      <c r="H73" s="139">
        <v>0</v>
      </c>
      <c r="I73" s="197">
        <f t="shared" si="1"/>
        <v>0</v>
      </c>
      <c r="J73" s="197">
        <f t="shared" si="1"/>
        <v>0</v>
      </c>
      <c r="K73" s="197">
        <f t="shared" si="1"/>
        <v>0</v>
      </c>
      <c r="L73" s="197">
        <f>K73</f>
        <v>0</v>
      </c>
      <c r="M73" s="96"/>
      <c r="N73" s="6"/>
    </row>
    <row r="74" spans="2:14" ht="12.75" customHeight="1">
      <c r="B74" s="3"/>
      <c r="C74" s="30"/>
      <c r="D74" s="139"/>
      <c r="E74" s="27"/>
      <c r="F74" s="27"/>
      <c r="G74" s="151"/>
      <c r="H74" s="139">
        <v>0</v>
      </c>
      <c r="I74" s="197">
        <f t="shared" si="1"/>
        <v>0</v>
      </c>
      <c r="J74" s="197">
        <f t="shared" si="1"/>
        <v>0</v>
      </c>
      <c r="K74" s="197">
        <f t="shared" si="1"/>
        <v>0</v>
      </c>
      <c r="L74" s="197">
        <f>K74</f>
        <v>0</v>
      </c>
      <c r="M74" s="96"/>
      <c r="N74" s="6"/>
    </row>
    <row r="75" spans="2:14" ht="12.75" customHeight="1">
      <c r="B75" s="3"/>
      <c r="C75" s="30"/>
      <c r="D75" s="46" t="s">
        <v>113</v>
      </c>
      <c r="E75" s="27"/>
      <c r="F75" s="27"/>
      <c r="G75" s="151"/>
      <c r="H75" s="101">
        <f>SUM(H72:H74)</f>
        <v>0</v>
      </c>
      <c r="I75" s="101">
        <f>SUM(I72:I74)</f>
        <v>0</v>
      </c>
      <c r="J75" s="101">
        <f>SUM(J72:J74)</f>
        <v>0</v>
      </c>
      <c r="K75" s="101">
        <f>SUM(K72:K74)</f>
        <v>0</v>
      </c>
      <c r="L75" s="101">
        <f>SUM(L72:L74)</f>
        <v>0</v>
      </c>
      <c r="M75" s="96"/>
      <c r="N75" s="6"/>
    </row>
    <row r="76" spans="2:14" ht="12.75" customHeight="1">
      <c r="B76" s="3"/>
      <c r="C76" s="30"/>
      <c r="D76" s="30"/>
      <c r="E76" s="27"/>
      <c r="F76" s="27"/>
      <c r="G76" s="151"/>
      <c r="H76" s="60"/>
      <c r="I76" s="60"/>
      <c r="J76" s="60"/>
      <c r="K76" s="60"/>
      <c r="L76" s="60"/>
      <c r="M76" s="96"/>
      <c r="N76" s="6"/>
    </row>
    <row r="77" spans="2:14" ht="12.75" customHeight="1">
      <c r="B77" s="3"/>
      <c r="E77" s="4"/>
      <c r="F77" s="4"/>
      <c r="G77" s="153"/>
      <c r="H77" s="411"/>
      <c r="I77" s="411"/>
      <c r="J77" s="411"/>
      <c r="K77" s="411"/>
      <c r="L77" s="411"/>
      <c r="M77" s="76"/>
      <c r="N77" s="6"/>
    </row>
    <row r="78" spans="2:14" ht="12.75" customHeight="1">
      <c r="B78" s="3"/>
      <c r="C78" s="30"/>
      <c r="D78" s="30"/>
      <c r="E78" s="27"/>
      <c r="F78" s="27"/>
      <c r="G78" s="151"/>
      <c r="H78" s="60"/>
      <c r="I78" s="60"/>
      <c r="J78" s="60"/>
      <c r="K78" s="60"/>
      <c r="L78" s="60"/>
      <c r="M78" s="96"/>
      <c r="N78" s="6"/>
    </row>
    <row r="79" spans="2:14" ht="12.75" customHeight="1">
      <c r="B79" s="3"/>
      <c r="C79" s="30"/>
      <c r="D79" s="48" t="s">
        <v>184</v>
      </c>
      <c r="E79" s="27"/>
      <c r="F79" s="27"/>
      <c r="G79" s="151"/>
      <c r="H79" s="60"/>
      <c r="I79" s="83"/>
      <c r="J79" s="83"/>
      <c r="K79" s="83"/>
      <c r="L79" s="83"/>
      <c r="M79" s="96"/>
      <c r="N79" s="6"/>
    </row>
    <row r="80" spans="2:14" ht="12.75" customHeight="1">
      <c r="B80" s="3"/>
      <c r="C80" s="30"/>
      <c r="D80" s="25"/>
      <c r="E80" s="27"/>
      <c r="F80" s="27"/>
      <c r="G80" s="82"/>
      <c r="H80" s="412"/>
      <c r="I80" s="412"/>
      <c r="J80" s="412"/>
      <c r="K80" s="412"/>
      <c r="L80" s="412"/>
      <c r="M80" s="96"/>
      <c r="N80" s="6"/>
    </row>
    <row r="81" spans="2:14" ht="12.75" customHeight="1" hidden="1">
      <c r="B81" s="3"/>
      <c r="C81" s="30"/>
      <c r="D81" s="48" t="s">
        <v>665</v>
      </c>
      <c r="E81" s="48"/>
      <c r="F81" s="48"/>
      <c r="G81" s="99"/>
      <c r="H81" s="500"/>
      <c r="I81" s="500"/>
      <c r="J81" s="500"/>
      <c r="K81" s="500"/>
      <c r="L81" s="500"/>
      <c r="M81" s="96"/>
      <c r="N81" s="6"/>
    </row>
    <row r="82" spans="2:14" ht="12.75" customHeight="1" hidden="1">
      <c r="B82" s="3"/>
      <c r="C82" s="30"/>
      <c r="D82" s="45" t="s">
        <v>36</v>
      </c>
      <c r="E82" s="48"/>
      <c r="F82" s="48"/>
      <c r="G82" s="99"/>
      <c r="H82" s="408">
        <f>(IF(lln!G115=0,(VLOOKUP(lln!G83,tab!$F$142:$G$176,2,FALSE)),(VLOOKUP(lln!G84,tab!$F$142:$G$176,2,FALSE))+(VLOOKUP(lln!G85,tab!$F$142:$G$176,2,FALSE))+(VLOOKUP(lln!G86,tab!$F$142:$G$176,2,FALSE))+(VLOOKUP(lln!G87,tab!$F$142:$G$176,2,FALSE))))</f>
        <v>41110</v>
      </c>
      <c r="I82" s="408">
        <f>(IF(lln!H115=0,(VLOOKUP(lln!H83,tab!$L$142:$M$176,2,FALSE)),(VLOOKUP(lln!H84,tab!$L$142:$M$176,2,FALSE))+(VLOOKUP(lln!H85,tab!$L$142:$M$176,2,FALSE))+(VLOOKUP(lln!H86,tab!$L$142:$M$176,2,FALSE))+(VLOOKUP(lln!H87,tab!$L$142:$M$176,2,FALSE))))</f>
        <v>41775</v>
      </c>
      <c r="J82" s="408">
        <f>(IF(lln!I115=0,(VLOOKUP(lln!I83,tab!$L$142:$M$176,2,FALSE)),(VLOOKUP(lln!I84,tab!$L$142:$M$176,2,FALSE))+(VLOOKUP(lln!I85,tab!$L$142:$M$176,2,FALSE))+(VLOOKUP(lln!I86,tab!$L$142:$M$176,2,FALSE))+(VLOOKUP(lln!I87,tab!$L$142:$M$176,2,FALSE))))</f>
        <v>41775</v>
      </c>
      <c r="K82" s="408">
        <f>(IF(lln!J115=0,(VLOOKUP(lln!J83,tab!$L$142:$M$176,2,FALSE)),(VLOOKUP(lln!J84,tab!$L$142:$M$176,2,FALSE))+(VLOOKUP(lln!J85,tab!$L$142:$M$176,2,FALSE))+(VLOOKUP(lln!J86,tab!$L$142:$M$176,2,FALSE))+(VLOOKUP(lln!J87,tab!$L$142:$M$176,2,FALSE))))</f>
        <v>41775</v>
      </c>
      <c r="L82" s="408">
        <f>(IF(lln!K115=0,(VLOOKUP(lln!K83,tab!$L$142:$M$176,2,FALSE)),(VLOOKUP(lln!K84,tab!$L$142:$M$176,2,FALSE))+(VLOOKUP(lln!K85,tab!$L$142:$M$176,2,FALSE))+(VLOOKUP(lln!K86,tab!$L$142:$M$176,2,FALSE))+(VLOOKUP(lln!K87,tab!$L$142:$M$176,2,FALSE))))</f>
        <v>41775</v>
      </c>
      <c r="M82" s="96"/>
      <c r="N82" s="6"/>
    </row>
    <row r="83" spans="2:14" ht="12.75" customHeight="1" hidden="1">
      <c r="B83" s="3"/>
      <c r="C83" s="30"/>
      <c r="D83" s="45" t="s">
        <v>47</v>
      </c>
      <c r="E83" s="48"/>
      <c r="F83" s="48"/>
      <c r="G83" s="99"/>
      <c r="H83" s="356">
        <f>IF(lln!G$26=0,0,(tab!$I125+(tab!$J125*lln!G$26)))</f>
        <v>35541.369999999995</v>
      </c>
      <c r="I83" s="356">
        <f>IF(lln!H$26=0,0,(tab!$L125+(tab!$M125*lln!H$26)))</f>
        <v>36108.020000000004</v>
      </c>
      <c r="J83" s="356">
        <f>IF(lln!I$26=0,0,(tab!$L125+(tab!$M125*lln!I$26)))</f>
        <v>36108.020000000004</v>
      </c>
      <c r="K83" s="356">
        <f>IF(lln!J$26=0,0,(tab!$L125+(tab!$M125*lln!J$26)))</f>
        <v>36108.020000000004</v>
      </c>
      <c r="L83" s="356">
        <f>IF(lln!K$26=0,0,(tab!$L125+(tab!$M125*lln!K$26)))</f>
        <v>36108.020000000004</v>
      </c>
      <c r="M83" s="96"/>
      <c r="N83" s="6"/>
    </row>
    <row r="84" spans="2:14" ht="12.75" customHeight="1" hidden="1">
      <c r="B84" s="3"/>
      <c r="C84" s="30"/>
      <c r="D84" s="45" t="s">
        <v>664</v>
      </c>
      <c r="E84" s="48"/>
      <c r="F84" s="48"/>
      <c r="G84" s="99"/>
      <c r="H84" s="356">
        <f>IF(lln!G$26=0,0,(tab!$I131+(tab!$J131*lln!G$26)))</f>
        <v>17871.3</v>
      </c>
      <c r="I84" s="356">
        <f>IF(lln!H$26=0,0,(tab!$L131+(tab!$M131*lln!H$26)))</f>
        <v>18157.5</v>
      </c>
      <c r="J84" s="356">
        <f>IF(lln!I$26=0,0,(tab!$L131+(tab!$M131*lln!I$26)))</f>
        <v>18157.5</v>
      </c>
      <c r="K84" s="356">
        <f>IF(lln!J$26=0,0,(tab!$L131+(tab!$M131*lln!J$26)))</f>
        <v>18157.5</v>
      </c>
      <c r="L84" s="356">
        <f>IF(lln!K$26=0,0,(tab!$L131+(tab!$M131*lln!K$26)))</f>
        <v>18157.5</v>
      </c>
      <c r="M84" s="96"/>
      <c r="N84" s="6"/>
    </row>
    <row r="85" spans="2:14" ht="12.75" customHeight="1" hidden="1">
      <c r="B85" s="3"/>
      <c r="C85" s="30"/>
      <c r="D85" s="48" t="s">
        <v>113</v>
      </c>
      <c r="E85" s="48"/>
      <c r="F85" s="48"/>
      <c r="G85" s="99"/>
      <c r="H85" s="101">
        <f>H82+H83+H84</f>
        <v>94522.67</v>
      </c>
      <c r="I85" s="101">
        <f>I82+I83+I84</f>
        <v>96040.52</v>
      </c>
      <c r="J85" s="101">
        <f>J82+J83+J84</f>
        <v>96040.52</v>
      </c>
      <c r="K85" s="101">
        <f>K82+K83+K84</f>
        <v>96040.52</v>
      </c>
      <c r="L85" s="101">
        <f>L82+L83+L84</f>
        <v>96040.52</v>
      </c>
      <c r="M85" s="96"/>
      <c r="N85" s="6"/>
    </row>
    <row r="86" spans="2:14" ht="12.75" customHeight="1" hidden="1">
      <c r="B86" s="3"/>
      <c r="C86" s="30"/>
      <c r="D86" s="27"/>
      <c r="E86" s="27"/>
      <c r="F86" s="27"/>
      <c r="G86" s="82"/>
      <c r="H86" s="412"/>
      <c r="I86" s="412"/>
      <c r="J86" s="412"/>
      <c r="K86" s="412"/>
      <c r="L86" s="412"/>
      <c r="M86" s="96"/>
      <c r="N86" s="6"/>
    </row>
    <row r="87" spans="2:14" ht="12.75" customHeight="1">
      <c r="B87" s="3"/>
      <c r="C87" s="30"/>
      <c r="D87" s="24" t="s">
        <v>383</v>
      </c>
      <c r="E87" s="27"/>
      <c r="F87" s="27"/>
      <c r="G87" s="82"/>
      <c r="H87" s="353">
        <f>IF(lln!$G$61="ja",IF((H85-H57)&lt;0,0,H85-H57),0)</f>
        <v>8879.400000000009</v>
      </c>
      <c r="I87" s="353">
        <f>IF(lln!$G$61="ja",IF((I85-I57)&lt;0,0,I85-I57),0)</f>
        <v>9021.800000000003</v>
      </c>
      <c r="J87" s="353">
        <f>IF(lln!$G$61="ja",IF((J85-J57)&lt;0,0,J85-J57),0)</f>
        <v>9021.800000000003</v>
      </c>
      <c r="K87" s="353">
        <f>IF(lln!$G$61="ja",IF((K85-K57)&lt;0,0,K85-K57),0)</f>
        <v>9021.800000000003</v>
      </c>
      <c r="L87" s="353">
        <f>IF(lln!$G$61="ja",IF((L85-L57)&lt;0,0,L85-L57),0)</f>
        <v>9021.800000000003</v>
      </c>
      <c r="M87" s="96"/>
      <c r="N87" s="6"/>
    </row>
    <row r="88" spans="2:14" ht="12.75" customHeight="1">
      <c r="B88" s="3"/>
      <c r="C88" s="30"/>
      <c r="D88" s="30" t="s">
        <v>154</v>
      </c>
      <c r="E88" s="27"/>
      <c r="F88" s="27"/>
      <c r="G88" s="82"/>
      <c r="H88" s="139">
        <v>0</v>
      </c>
      <c r="I88" s="197">
        <f aca="true" t="shared" si="2" ref="I88:I93">H88</f>
        <v>0</v>
      </c>
      <c r="J88" s="197">
        <f aca="true" t="shared" si="3" ref="J88:K90">I88</f>
        <v>0</v>
      </c>
      <c r="K88" s="197">
        <f t="shared" si="3"/>
        <v>0</v>
      </c>
      <c r="L88" s="197">
        <f aca="true" t="shared" si="4" ref="L88:L93">K88</f>
        <v>0</v>
      </c>
      <c r="M88" s="96"/>
      <c r="N88" s="6"/>
    </row>
    <row r="89" spans="2:14" ht="12.75" customHeight="1">
      <c r="B89" s="3"/>
      <c r="C89" s="30"/>
      <c r="D89" s="30" t="s">
        <v>185</v>
      </c>
      <c r="E89" s="27"/>
      <c r="F89" s="27"/>
      <c r="G89" s="82"/>
      <c r="H89" s="139">
        <v>0</v>
      </c>
      <c r="I89" s="197">
        <f t="shared" si="2"/>
        <v>0</v>
      </c>
      <c r="J89" s="197">
        <f t="shared" si="3"/>
        <v>0</v>
      </c>
      <c r="K89" s="197">
        <f t="shared" si="3"/>
        <v>0</v>
      </c>
      <c r="L89" s="197">
        <f t="shared" si="4"/>
        <v>0</v>
      </c>
      <c r="M89" s="96"/>
      <c r="N89" s="6"/>
    </row>
    <row r="90" spans="2:14" ht="12.75" customHeight="1">
      <c r="B90" s="3"/>
      <c r="C90" s="30"/>
      <c r="D90" s="30" t="s">
        <v>186</v>
      </c>
      <c r="E90" s="27"/>
      <c r="F90" s="27"/>
      <c r="G90" s="82"/>
      <c r="H90" s="139">
        <v>0</v>
      </c>
      <c r="I90" s="197">
        <f t="shared" si="2"/>
        <v>0</v>
      </c>
      <c r="J90" s="197">
        <f t="shared" si="3"/>
        <v>0</v>
      </c>
      <c r="K90" s="197">
        <f t="shared" si="3"/>
        <v>0</v>
      </c>
      <c r="L90" s="197">
        <f t="shared" si="4"/>
        <v>0</v>
      </c>
      <c r="M90" s="96"/>
      <c r="N90" s="6"/>
    </row>
    <row r="91" spans="2:14" ht="12.75" customHeight="1">
      <c r="B91" s="3"/>
      <c r="C91" s="30"/>
      <c r="D91" s="30" t="s">
        <v>155</v>
      </c>
      <c r="E91" s="27"/>
      <c r="F91" s="27"/>
      <c r="G91" s="82"/>
      <c r="H91" s="139">
        <v>0</v>
      </c>
      <c r="I91" s="197">
        <f t="shared" si="2"/>
        <v>0</v>
      </c>
      <c r="J91" s="197">
        <f aca="true" t="shared" si="5" ref="J91:K93">I91</f>
        <v>0</v>
      </c>
      <c r="K91" s="197">
        <f t="shared" si="5"/>
        <v>0</v>
      </c>
      <c r="L91" s="197">
        <f t="shared" si="4"/>
        <v>0</v>
      </c>
      <c r="M91" s="96"/>
      <c r="N91" s="6"/>
    </row>
    <row r="92" spans="2:14" ht="12.75" customHeight="1">
      <c r="B92" s="3"/>
      <c r="C92" s="30"/>
      <c r="D92" s="30" t="s">
        <v>390</v>
      </c>
      <c r="E92" s="27"/>
      <c r="F92" s="27"/>
      <c r="G92" s="82"/>
      <c r="H92" s="139">
        <v>0</v>
      </c>
      <c r="I92" s="197">
        <f t="shared" si="2"/>
        <v>0</v>
      </c>
      <c r="J92" s="197">
        <f>I92</f>
        <v>0</v>
      </c>
      <c r="K92" s="197">
        <f>J92</f>
        <v>0</v>
      </c>
      <c r="L92" s="197">
        <f t="shared" si="4"/>
        <v>0</v>
      </c>
      <c r="M92" s="96"/>
      <c r="N92" s="6"/>
    </row>
    <row r="93" spans="2:14" ht="12.75" customHeight="1">
      <c r="B93" s="3"/>
      <c r="C93" s="30"/>
      <c r="D93" s="30" t="s">
        <v>391</v>
      </c>
      <c r="E93" s="27"/>
      <c r="F93" s="27"/>
      <c r="G93" s="82"/>
      <c r="H93" s="139">
        <v>0</v>
      </c>
      <c r="I93" s="197">
        <f t="shared" si="2"/>
        <v>0</v>
      </c>
      <c r="J93" s="197">
        <f t="shared" si="5"/>
        <v>0</v>
      </c>
      <c r="K93" s="197">
        <f t="shared" si="5"/>
        <v>0</v>
      </c>
      <c r="L93" s="197">
        <f t="shared" si="4"/>
        <v>0</v>
      </c>
      <c r="M93" s="96"/>
      <c r="N93" s="6"/>
    </row>
    <row r="94" spans="2:14" ht="12.75" customHeight="1">
      <c r="B94" s="3"/>
      <c r="C94" s="30"/>
      <c r="D94" s="46" t="s">
        <v>113</v>
      </c>
      <c r="E94" s="27"/>
      <c r="F94" s="27"/>
      <c r="G94" s="151"/>
      <c r="H94" s="62">
        <f>SUM(H87:H93)</f>
        <v>8879.400000000009</v>
      </c>
      <c r="I94" s="62">
        <f>SUM(I87:I93)</f>
        <v>9021.800000000003</v>
      </c>
      <c r="J94" s="62">
        <f>SUM(J87:J93)</f>
        <v>9021.800000000003</v>
      </c>
      <c r="K94" s="62">
        <f>SUM(K87:K93)</f>
        <v>9021.800000000003</v>
      </c>
      <c r="L94" s="62">
        <f>SUM(L87:L93)</f>
        <v>9021.800000000003</v>
      </c>
      <c r="M94" s="96"/>
      <c r="N94" s="6"/>
    </row>
    <row r="95" spans="2:14" ht="12.75" customHeight="1">
      <c r="B95" s="3"/>
      <c r="C95" s="30"/>
      <c r="D95" s="30"/>
      <c r="E95" s="27"/>
      <c r="F95" s="27"/>
      <c r="G95" s="151"/>
      <c r="H95" s="60"/>
      <c r="I95" s="60"/>
      <c r="J95" s="60"/>
      <c r="K95" s="60"/>
      <c r="L95" s="60"/>
      <c r="M95" s="96"/>
      <c r="N95" s="6"/>
    </row>
    <row r="96" spans="2:14" ht="12.75" customHeight="1">
      <c r="B96" s="3"/>
      <c r="E96" s="4"/>
      <c r="F96" s="4"/>
      <c r="G96" s="153"/>
      <c r="H96" s="411"/>
      <c r="I96" s="411"/>
      <c r="J96" s="411"/>
      <c r="K96" s="411"/>
      <c r="L96" s="411"/>
      <c r="M96" s="76"/>
      <c r="N96" s="6"/>
    </row>
    <row r="97" spans="2:14" ht="12.75" customHeight="1">
      <c r="B97" s="3"/>
      <c r="E97" s="4"/>
      <c r="F97" s="4"/>
      <c r="G97" s="153"/>
      <c r="H97" s="411"/>
      <c r="I97" s="411"/>
      <c r="J97" s="411"/>
      <c r="K97" s="411"/>
      <c r="L97" s="411"/>
      <c r="M97" s="76"/>
      <c r="N97" s="6"/>
    </row>
    <row r="98" spans="2:14" ht="12.75" customHeight="1">
      <c r="B98" s="3"/>
      <c r="C98" s="30"/>
      <c r="D98" s="30"/>
      <c r="E98" s="27"/>
      <c r="F98" s="27"/>
      <c r="G98" s="151"/>
      <c r="H98" s="60"/>
      <c r="I98" s="60"/>
      <c r="J98" s="60"/>
      <c r="K98" s="60"/>
      <c r="L98" s="60"/>
      <c r="M98" s="96"/>
      <c r="N98" s="6"/>
    </row>
    <row r="99" spans="2:14" ht="12.75" customHeight="1">
      <c r="B99" s="3"/>
      <c r="C99" s="30"/>
      <c r="D99" s="27" t="s">
        <v>312</v>
      </c>
      <c r="E99" s="27"/>
      <c r="F99" s="27"/>
      <c r="G99" s="151"/>
      <c r="H99" s="62">
        <f>H66+H75+H94</f>
        <v>94522.67</v>
      </c>
      <c r="I99" s="62">
        <f>I66+I75+I94</f>
        <v>96040.52</v>
      </c>
      <c r="J99" s="62">
        <f>J66+J75+J94</f>
        <v>96040.52</v>
      </c>
      <c r="K99" s="62">
        <f>K66+K75+K94</f>
        <v>96040.52</v>
      </c>
      <c r="L99" s="62">
        <f>L66+L75+L94</f>
        <v>96040.52</v>
      </c>
      <c r="M99" s="96"/>
      <c r="N99" s="6"/>
    </row>
    <row r="100" spans="2:14" ht="12.75" customHeight="1">
      <c r="B100" s="3"/>
      <c r="C100" s="30"/>
      <c r="D100" s="30"/>
      <c r="E100" s="27"/>
      <c r="F100" s="27"/>
      <c r="G100" s="151"/>
      <c r="H100" s="60"/>
      <c r="I100" s="60"/>
      <c r="J100" s="60"/>
      <c r="K100" s="60"/>
      <c r="L100" s="60"/>
      <c r="M100" s="83"/>
      <c r="N100" s="6"/>
    </row>
    <row r="101" spans="2:14" ht="12.75" customHeight="1">
      <c r="B101" s="3"/>
      <c r="E101" s="4"/>
      <c r="F101" s="4"/>
      <c r="G101" s="153"/>
      <c r="H101" s="411"/>
      <c r="I101" s="411"/>
      <c r="J101" s="411"/>
      <c r="K101" s="411"/>
      <c r="L101" s="411"/>
      <c r="M101" s="71"/>
      <c r="N101" s="6"/>
    </row>
    <row r="102" spans="2:14" ht="12.75" customHeight="1">
      <c r="B102" s="3"/>
      <c r="E102" s="4"/>
      <c r="F102" s="4"/>
      <c r="G102" s="153"/>
      <c r="H102" s="411"/>
      <c r="I102" s="411"/>
      <c r="J102" s="411"/>
      <c r="K102" s="411"/>
      <c r="L102" s="411"/>
      <c r="M102" s="71"/>
      <c r="N102" s="6"/>
    </row>
    <row r="103" spans="2:14" ht="12.75" customHeight="1">
      <c r="B103" s="3"/>
      <c r="C103" s="30"/>
      <c r="D103" s="30"/>
      <c r="E103" s="27"/>
      <c r="F103" s="27"/>
      <c r="G103" s="151"/>
      <c r="H103" s="60"/>
      <c r="I103" s="60"/>
      <c r="J103" s="60"/>
      <c r="K103" s="60"/>
      <c r="L103" s="60"/>
      <c r="M103" s="83"/>
      <c r="N103" s="6"/>
    </row>
    <row r="104" spans="2:14" ht="12.75" customHeight="1">
      <c r="B104" s="3"/>
      <c r="C104" s="30"/>
      <c r="D104" s="30" t="s">
        <v>283</v>
      </c>
      <c r="E104" s="24"/>
      <c r="F104" s="24"/>
      <c r="G104" s="151"/>
      <c r="H104" s="159">
        <f>($F16*H16)+($F17*H17)+($F18*H18)+($F22*H22)+($F23*H23)+($F24*H24)+($F27*H27)+($F34*H34)+($F35*H35)+($F36*H36)+($F37*H37)+($F38*H38)+($F39*H39)+($F40*H40)+($F41*H41)+($F42*H42)+($F43*H43)+($F44*H44)+($F48*H48)+($F49*H49)+($F50*H50)+($F55*H55)+($F60*H60)+($F61*H61)+($F62*H62)+($F63*H63)</f>
        <v>0</v>
      </c>
      <c r="I104" s="159">
        <f>($F16*I16)+($F17*I17)+($F18*I18)+($F22*I22)+($F23*I23)+($F24*I24)+($F27*I27)+($F34*I34)+($F35*I35)+($F36*I36)+($F37*I37)+($F38*I38)+($F39*I39)+($F40*I40)+($F41*I41)+($F42*I42)+($F43*I43)+($F44*I44)+($F48*I48)+($F49*I49)+($F50*I50)+($F55*I55)+($F60*I60)+($F61*I61)+($F62*I62)+($F63*I63)</f>
        <v>0</v>
      </c>
      <c r="J104" s="159">
        <f>($F16*J16)+($F17*J17)+($F18*J18)+($F22*J22)+($F23*J23)+($F24*J24)+($F27*J27)+($F34*J34)+($F35*J35)+($F36*J36)+($F37*J37)+($F38*J38)+($F39*J39)+($F40*J40)+($F41*J41)+($F42*J42)+($F43*J43)+($F44*J44)+($F48*J48)+($F49*J49)+($F50*J50)+($F55*J55)+($F60*J60)+($F61*J61)+($F62*J62)+($F63*J63)</f>
        <v>0</v>
      </c>
      <c r="K104" s="159">
        <f>($F16*K16)+($F17*K17)+($F18*K18)+($F22*K22)+($F23*K23)+($F24*K24)+($F27*K27)+($F34*K34)+($F35*K35)+($F36*K36)+($F37*K37)+($F38*K38)+($F39*K39)+($F40*K40)+($F41*K41)+($F42*K42)+($F43*K43)+($F44*K44)+($F48*K48)+($F49*K49)+($F50*K50)+($F55*K55)+($F60*K60)+($F61*K61)+($F62*K62)+($F63*K63)</f>
        <v>0</v>
      </c>
      <c r="L104" s="159">
        <f>($F16*L16)+($F17*L17)+($F18*L18)+($F22*L22)+($F23*L23)+($F24*L24)+($F27*L27)+($F34*L34)+($F35*L35)+($F36*L36)+($F37*L37)+($F38*L38)+($F39*L39)+($F40*L40)+($F41*L41)+($F42*L42)+($F43*L43)+($F44*L44)+($F48*L48)+($F49*L49)+($F50*L50)+($F55*L55)+($F60*L60)+($F61*L61)+($F62*L62)+($F63*L63)</f>
        <v>0</v>
      </c>
      <c r="M104" s="30"/>
      <c r="N104" s="6"/>
    </row>
    <row r="105" spans="2:14" ht="12.75" customHeight="1">
      <c r="B105" s="3"/>
      <c r="C105" s="30"/>
      <c r="D105" s="45" t="s">
        <v>285</v>
      </c>
      <c r="E105" s="26"/>
      <c r="F105" s="26"/>
      <c r="G105" s="45"/>
      <c r="H105" s="437">
        <f>IF(H99=0,"-",(H104/H99))</f>
        <v>0</v>
      </c>
      <c r="I105" s="437">
        <f>IF(I99=0,"-",(I104/I99))</f>
        <v>0</v>
      </c>
      <c r="J105" s="437">
        <f>IF(J99=0,"-",(J104/J99))</f>
        <v>0</v>
      </c>
      <c r="K105" s="437">
        <f>IF(K99=0,"-",(K104/K99))</f>
        <v>0</v>
      </c>
      <c r="L105" s="437">
        <f>IF(L99=0,"-",(L104/L99))</f>
        <v>0</v>
      </c>
      <c r="M105" s="30"/>
      <c r="N105" s="6"/>
    </row>
    <row r="106" spans="2:14" ht="12.75" customHeight="1">
      <c r="B106" s="3"/>
      <c r="C106" s="30"/>
      <c r="D106" s="30"/>
      <c r="E106" s="24"/>
      <c r="F106" s="24"/>
      <c r="G106" s="151"/>
      <c r="H106" s="320"/>
      <c r="I106" s="320"/>
      <c r="J106" s="320"/>
      <c r="K106" s="320"/>
      <c r="L106" s="320"/>
      <c r="M106" s="30"/>
      <c r="N106" s="6"/>
    </row>
    <row r="107" spans="2:14" ht="12.75" customHeight="1">
      <c r="B107" s="3"/>
      <c r="C107" s="30"/>
      <c r="D107" s="30" t="s">
        <v>639</v>
      </c>
      <c r="E107" s="24"/>
      <c r="F107" s="24"/>
      <c r="G107" s="151"/>
      <c r="H107" s="159">
        <f>H66-H104</f>
        <v>85643.26999999999</v>
      </c>
      <c r="I107" s="159">
        <f>I66-I104</f>
        <v>87018.72</v>
      </c>
      <c r="J107" s="159">
        <f>J66-J104</f>
        <v>87018.72</v>
      </c>
      <c r="K107" s="159">
        <f>K66-K104</f>
        <v>87018.72</v>
      </c>
      <c r="L107" s="159">
        <f>L66-L104</f>
        <v>87018.72</v>
      </c>
      <c r="M107" s="30"/>
      <c r="N107" s="6"/>
    </row>
    <row r="108" spans="2:14" ht="12.75" customHeight="1">
      <c r="B108" s="3"/>
      <c r="C108" s="30"/>
      <c r="D108" s="30" t="s">
        <v>262</v>
      </c>
      <c r="E108" s="48"/>
      <c r="F108" s="48"/>
      <c r="G108" s="48"/>
      <c r="H108" s="186">
        <f>H75</f>
        <v>0</v>
      </c>
      <c r="I108" s="186">
        <f>I75</f>
        <v>0</v>
      </c>
      <c r="J108" s="186">
        <f>J75</f>
        <v>0</v>
      </c>
      <c r="K108" s="186">
        <f>K75</f>
        <v>0</v>
      </c>
      <c r="L108" s="186">
        <f>L75</f>
        <v>0</v>
      </c>
      <c r="M108" s="30"/>
      <c r="N108" s="6"/>
    </row>
    <row r="109" spans="2:14" ht="12.75" customHeight="1">
      <c r="B109" s="3"/>
      <c r="C109" s="30"/>
      <c r="D109" s="30" t="s">
        <v>640</v>
      </c>
      <c r="E109" s="24"/>
      <c r="F109" s="24"/>
      <c r="G109" s="30"/>
      <c r="H109" s="22">
        <f>H94</f>
        <v>8879.400000000009</v>
      </c>
      <c r="I109" s="22">
        <f>I94</f>
        <v>9021.800000000003</v>
      </c>
      <c r="J109" s="22">
        <f>J94</f>
        <v>9021.800000000003</v>
      </c>
      <c r="K109" s="22">
        <f>K94</f>
        <v>9021.800000000003</v>
      </c>
      <c r="L109" s="22">
        <f>L94</f>
        <v>9021.800000000003</v>
      </c>
      <c r="M109" s="30"/>
      <c r="N109" s="6"/>
    </row>
    <row r="110" spans="2:14" ht="12.75" customHeight="1">
      <c r="B110" s="3"/>
      <c r="C110" s="27"/>
      <c r="D110" s="27" t="s">
        <v>395</v>
      </c>
      <c r="E110" s="25"/>
      <c r="F110" s="25"/>
      <c r="G110" s="27"/>
      <c r="H110" s="168">
        <f>H107+H108+H109</f>
        <v>94522.67</v>
      </c>
      <c r="I110" s="168">
        <f>I107+I108+I109</f>
        <v>96040.52</v>
      </c>
      <c r="J110" s="168">
        <f>J107+J108+J109</f>
        <v>96040.52</v>
      </c>
      <c r="K110" s="168">
        <f>K107+K108+K109</f>
        <v>96040.52</v>
      </c>
      <c r="L110" s="168">
        <f>L107+L108+L109</f>
        <v>96040.52</v>
      </c>
      <c r="M110" s="27"/>
      <c r="N110" s="6"/>
    </row>
    <row r="111" spans="2:14" ht="12.75" customHeight="1">
      <c r="B111" s="3"/>
      <c r="C111" s="27"/>
      <c r="D111" s="27"/>
      <c r="E111" s="25"/>
      <c r="F111" s="25"/>
      <c r="G111" s="27"/>
      <c r="H111" s="172"/>
      <c r="I111" s="172"/>
      <c r="J111" s="172"/>
      <c r="K111" s="172"/>
      <c r="L111" s="172"/>
      <c r="M111" s="27"/>
      <c r="N111" s="6"/>
    </row>
    <row r="112" spans="2:14" ht="12.75" customHeight="1">
      <c r="B112" s="3"/>
      <c r="E112" s="4"/>
      <c r="F112" s="4"/>
      <c r="G112" s="153"/>
      <c r="H112" s="4"/>
      <c r="I112" s="70"/>
      <c r="J112" s="70"/>
      <c r="K112" s="70"/>
      <c r="L112" s="70"/>
      <c r="M112" s="71"/>
      <c r="N112" s="6"/>
    </row>
    <row r="113" spans="2:14" ht="12.75" customHeight="1" thickBot="1">
      <c r="B113" s="12"/>
      <c r="C113" s="13"/>
      <c r="D113" s="13"/>
      <c r="E113" s="13"/>
      <c r="F113" s="13"/>
      <c r="G113" s="163"/>
      <c r="H113" s="13"/>
      <c r="I113" s="98"/>
      <c r="J113" s="98"/>
      <c r="K113" s="98"/>
      <c r="L113" s="98"/>
      <c r="M113" s="13"/>
      <c r="N113" s="14"/>
    </row>
    <row r="114" spans="2:14" ht="12.75" customHeight="1">
      <c r="B114" s="15"/>
      <c r="C114" s="1"/>
      <c r="D114" s="1"/>
      <c r="E114" s="1"/>
      <c r="F114" s="1"/>
      <c r="G114" s="63"/>
      <c r="H114" s="63"/>
      <c r="I114" s="63"/>
      <c r="J114" s="1"/>
      <c r="K114" s="1"/>
      <c r="L114" s="1"/>
      <c r="M114" s="1"/>
      <c r="N114" s="2"/>
    </row>
    <row r="115" spans="2:14" ht="12.75" customHeight="1">
      <c r="B115" s="3"/>
      <c r="G115" s="43"/>
      <c r="H115" s="43"/>
      <c r="J115" s="5"/>
      <c r="K115" s="5"/>
      <c r="L115" s="5"/>
      <c r="N115" s="6"/>
    </row>
    <row r="116" spans="2:14" ht="18.75" customHeight="1">
      <c r="B116" s="20"/>
      <c r="C116" s="85" t="s">
        <v>297</v>
      </c>
      <c r="G116" s="43"/>
      <c r="H116" s="222"/>
      <c r="I116" s="223"/>
      <c r="J116" s="11"/>
      <c r="K116" s="7"/>
      <c r="L116" s="7"/>
      <c r="N116" s="6"/>
    </row>
    <row r="117" spans="2:14" ht="12.75" customHeight="1">
      <c r="B117" s="3"/>
      <c r="D117" s="40"/>
      <c r="G117" s="43"/>
      <c r="H117" s="43"/>
      <c r="J117" s="5"/>
      <c r="K117" s="5"/>
      <c r="L117" s="5"/>
      <c r="N117" s="6"/>
    </row>
    <row r="118" spans="2:14" ht="12.75" customHeight="1">
      <c r="B118" s="3"/>
      <c r="G118" s="5"/>
      <c r="I118" s="5"/>
      <c r="J118" s="5"/>
      <c r="K118" s="5"/>
      <c r="L118" s="5"/>
      <c r="N118" s="6"/>
    </row>
    <row r="119" spans="2:14" ht="12.75" customHeight="1">
      <c r="B119" s="3"/>
      <c r="E119" s="42"/>
      <c r="F119" s="41" t="s">
        <v>78</v>
      </c>
      <c r="G119" s="153"/>
      <c r="H119" s="149" t="str">
        <f>lln!G8</f>
        <v>2007/08</v>
      </c>
      <c r="I119" s="77" t="str">
        <f>tab!H11</f>
        <v>2008/09</v>
      </c>
      <c r="J119" s="149" t="str">
        <f>lln!I8</f>
        <v>2009/10</v>
      </c>
      <c r="K119" s="149" t="str">
        <f>lln!J8</f>
        <v>2010/11</v>
      </c>
      <c r="L119" s="149" t="str">
        <f>lln!K8</f>
        <v>2011/12</v>
      </c>
      <c r="N119" s="6"/>
    </row>
    <row r="120" spans="2:14" ht="12.75" customHeight="1">
      <c r="B120" s="3"/>
      <c r="F120" s="7" t="str">
        <f>F8</f>
        <v>teldatum leerlingen (t-1) per 1 oktober</v>
      </c>
      <c r="G120" s="153"/>
      <c r="H120" s="149">
        <f>lln!G9</f>
        <v>2006</v>
      </c>
      <c r="I120" s="19">
        <f>I8</f>
        <v>2007</v>
      </c>
      <c r="J120" s="149">
        <f>lln!I9</f>
        <v>2008</v>
      </c>
      <c r="K120" s="149">
        <f>lln!J9</f>
        <v>2009</v>
      </c>
      <c r="L120" s="149">
        <f>lln!K9</f>
        <v>2010</v>
      </c>
      <c r="N120" s="6"/>
    </row>
    <row r="121" spans="2:14" ht="12.75" customHeight="1">
      <c r="B121" s="3"/>
      <c r="D121" s="7"/>
      <c r="G121" s="153"/>
      <c r="H121" s="8"/>
      <c r="I121" s="8"/>
      <c r="J121" s="8"/>
      <c r="N121" s="6"/>
    </row>
    <row r="122" spans="2:14" ht="12.75" customHeight="1">
      <c r="B122" s="3"/>
      <c r="D122" s="4"/>
      <c r="E122" s="10"/>
      <c r="G122" s="153"/>
      <c r="H122" s="10"/>
      <c r="J122" s="69"/>
      <c r="N122" s="6"/>
    </row>
    <row r="123" spans="2:14" ht="12.75" customHeight="1">
      <c r="B123" s="3"/>
      <c r="C123" s="30"/>
      <c r="D123" s="27"/>
      <c r="E123" s="24"/>
      <c r="F123" s="30"/>
      <c r="G123" s="151"/>
      <c r="H123" s="24"/>
      <c r="I123" s="51"/>
      <c r="J123" s="79"/>
      <c r="K123" s="79"/>
      <c r="L123" s="79"/>
      <c r="M123" s="30"/>
      <c r="N123" s="6"/>
    </row>
    <row r="124" spans="2:14" ht="12.75" customHeight="1">
      <c r="B124" s="3"/>
      <c r="C124" s="30"/>
      <c r="D124" s="27" t="s">
        <v>315</v>
      </c>
      <c r="E124" s="24"/>
      <c r="F124" s="30"/>
      <c r="G124" s="151"/>
      <c r="H124" s="24"/>
      <c r="I124" s="51"/>
      <c r="J124" s="79"/>
      <c r="K124" s="79"/>
      <c r="L124" s="79"/>
      <c r="M124" s="30"/>
      <c r="N124" s="6"/>
    </row>
    <row r="125" spans="2:14" ht="12.75" customHeight="1">
      <c r="B125" s="3"/>
      <c r="C125" s="30"/>
      <c r="D125" s="27"/>
      <c r="E125" s="24"/>
      <c r="F125" s="30"/>
      <c r="G125" s="151"/>
      <c r="H125" s="24"/>
      <c r="I125" s="51"/>
      <c r="J125" s="79"/>
      <c r="K125" s="79"/>
      <c r="L125" s="79"/>
      <c r="M125" s="30"/>
      <c r="N125" s="6"/>
    </row>
    <row r="126" spans="2:14" ht="12.75" customHeight="1">
      <c r="B126" s="9"/>
      <c r="C126" s="27"/>
      <c r="D126" s="30" t="s">
        <v>641</v>
      </c>
      <c r="E126" s="25"/>
      <c r="F126" s="27"/>
      <c r="G126" s="27"/>
      <c r="H126" s="160">
        <f>(5/12*H110)+(7/12*I110)</f>
        <v>95408.0825</v>
      </c>
      <c r="I126" s="160">
        <f>(5/12*I110)+(7/12*J110)</f>
        <v>96040.52000000002</v>
      </c>
      <c r="J126" s="160">
        <f>(5/12*J110)+(7/12*K110)</f>
        <v>96040.52000000002</v>
      </c>
      <c r="K126" s="160">
        <f>K110</f>
        <v>96040.52</v>
      </c>
      <c r="L126" s="160">
        <f>L110</f>
        <v>96040.52</v>
      </c>
      <c r="M126" s="30"/>
      <c r="N126" s="6"/>
    </row>
    <row r="127" spans="2:14" ht="12.75" customHeight="1">
      <c r="B127" s="3"/>
      <c r="C127" s="30"/>
      <c r="D127" s="27"/>
      <c r="E127" s="24"/>
      <c r="F127" s="30"/>
      <c r="G127" s="151"/>
      <c r="H127" s="24"/>
      <c r="I127" s="51"/>
      <c r="J127" s="79"/>
      <c r="K127" s="79"/>
      <c r="L127" s="79"/>
      <c r="M127" s="30"/>
      <c r="N127" s="6"/>
    </row>
    <row r="128" spans="2:14" ht="12.75" customHeight="1">
      <c r="B128" s="3"/>
      <c r="C128" s="30"/>
      <c r="D128" s="30" t="s">
        <v>310</v>
      </c>
      <c r="E128" s="30"/>
      <c r="F128" s="31"/>
      <c r="G128" s="30"/>
      <c r="H128" s="22">
        <f>pers!G65</f>
        <v>0</v>
      </c>
      <c r="I128" s="22">
        <f>pers!H65</f>
        <v>0</v>
      </c>
      <c r="J128" s="22">
        <f>pers!I65</f>
        <v>0</v>
      </c>
      <c r="K128" s="22">
        <f>pers!J65</f>
        <v>0</v>
      </c>
      <c r="L128" s="22">
        <f>pers!K65</f>
        <v>0</v>
      </c>
      <c r="M128" s="30"/>
      <c r="N128" s="6"/>
    </row>
    <row r="129" spans="2:14" ht="12.75" customHeight="1">
      <c r="B129" s="3"/>
      <c r="C129" s="30"/>
      <c r="D129" s="30" t="s">
        <v>305</v>
      </c>
      <c r="E129" s="30"/>
      <c r="F129" s="31"/>
      <c r="G129" s="30"/>
      <c r="H129" s="22">
        <f>persbel!H63</f>
        <v>0</v>
      </c>
      <c r="I129" s="22">
        <f>persbel!I63</f>
        <v>0</v>
      </c>
      <c r="J129" s="22">
        <f>persbel!J63</f>
        <v>0</v>
      </c>
      <c r="K129" s="22">
        <f>persbel!K63</f>
        <v>0</v>
      </c>
      <c r="L129" s="22">
        <f>persbel!L63</f>
        <v>0</v>
      </c>
      <c r="M129" s="30"/>
      <c r="N129" s="6"/>
    </row>
    <row r="130" spans="2:14" ht="12.75" customHeight="1">
      <c r="B130" s="3"/>
      <c r="C130" s="30"/>
      <c r="D130" s="30" t="s">
        <v>311</v>
      </c>
      <c r="E130" s="30"/>
      <c r="F130" s="31"/>
      <c r="G130" s="30"/>
      <c r="H130" s="22">
        <f>pers!G63</f>
        <v>0</v>
      </c>
      <c r="I130" s="22">
        <f>pers!H63</f>
        <v>0</v>
      </c>
      <c r="J130" s="22">
        <f>pers!I63</f>
        <v>0</v>
      </c>
      <c r="K130" s="22">
        <f>pers!J63</f>
        <v>0</v>
      </c>
      <c r="L130" s="22">
        <f>pers!K63</f>
        <v>0</v>
      </c>
      <c r="M130" s="30"/>
      <c r="N130" s="6"/>
    </row>
    <row r="131" spans="2:14" ht="12.75" customHeight="1">
      <c r="B131" s="3"/>
      <c r="C131" s="30"/>
      <c r="D131" s="30" t="s">
        <v>307</v>
      </c>
      <c r="E131" s="30"/>
      <c r="F131" s="31"/>
      <c r="G131" s="30"/>
      <c r="H131" s="22">
        <f>persbel!H61</f>
        <v>0</v>
      </c>
      <c r="I131" s="22">
        <f>persbel!I61</f>
        <v>0</v>
      </c>
      <c r="J131" s="22">
        <f>persbel!J61</f>
        <v>0</v>
      </c>
      <c r="K131" s="22">
        <f>persbel!K61</f>
        <v>0</v>
      </c>
      <c r="L131" s="22">
        <f>persbel!L61</f>
        <v>0</v>
      </c>
      <c r="M131" s="30"/>
      <c r="N131" s="6"/>
    </row>
    <row r="132" spans="2:14" ht="12.75" customHeight="1">
      <c r="B132" s="3"/>
      <c r="C132" s="30"/>
      <c r="D132" s="30"/>
      <c r="E132" s="30"/>
      <c r="F132" s="31"/>
      <c r="G132" s="30"/>
      <c r="H132" s="31"/>
      <c r="I132" s="31"/>
      <c r="J132" s="242"/>
      <c r="K132" s="242"/>
      <c r="L132" s="242"/>
      <c r="M132" s="30"/>
      <c r="N132" s="6"/>
    </row>
    <row r="133" spans="2:14" ht="12.75" customHeight="1">
      <c r="B133" s="3"/>
      <c r="C133" s="30"/>
      <c r="D133" s="27" t="s">
        <v>648</v>
      </c>
      <c r="E133" s="30"/>
      <c r="F133" s="31"/>
      <c r="G133" s="30"/>
      <c r="H133" s="168">
        <f>SUM(H126:H129)-SUM(H130:H131)</f>
        <v>95408.0825</v>
      </c>
      <c r="I133" s="168">
        <f>SUM(I126:I129)-SUM(I130:I131)</f>
        <v>96040.52000000002</v>
      </c>
      <c r="J133" s="168">
        <f>SUM(J126:J129)-SUM(J130:J131)</f>
        <v>96040.52000000002</v>
      </c>
      <c r="K133" s="168">
        <f>SUM(K126:K129)-SUM(K130:K131)</f>
        <v>96040.52</v>
      </c>
      <c r="L133" s="168">
        <f>SUM(L126:L129)-SUM(L130:L131)</f>
        <v>96040.52</v>
      </c>
      <c r="M133" s="30"/>
      <c r="N133" s="6"/>
    </row>
    <row r="134" spans="2:14" ht="12.75" customHeight="1">
      <c r="B134" s="3"/>
      <c r="C134" s="30"/>
      <c r="D134" s="27"/>
      <c r="E134" s="24"/>
      <c r="F134" s="30"/>
      <c r="G134" s="151"/>
      <c r="H134" s="24"/>
      <c r="I134" s="51"/>
      <c r="J134" s="79"/>
      <c r="K134" s="79"/>
      <c r="L134" s="79"/>
      <c r="M134" s="30"/>
      <c r="N134" s="6"/>
    </row>
    <row r="135" spans="2:14" ht="12.75" customHeight="1">
      <c r="B135" s="3"/>
      <c r="D135" s="4"/>
      <c r="E135" s="10"/>
      <c r="G135" s="153"/>
      <c r="H135" s="219"/>
      <c r="I135" s="219"/>
      <c r="J135" s="219"/>
      <c r="K135" s="219"/>
      <c r="L135" s="219"/>
      <c r="N135" s="6"/>
    </row>
    <row r="136" spans="2:14" ht="12.75" customHeight="1">
      <c r="B136" s="3"/>
      <c r="D136" s="4"/>
      <c r="E136" s="10"/>
      <c r="G136" s="153"/>
      <c r="H136" s="10"/>
      <c r="J136" s="69"/>
      <c r="K136" s="69"/>
      <c r="L136" s="69"/>
      <c r="N136" s="6"/>
    </row>
    <row r="137" spans="2:14" ht="12.75" customHeight="1">
      <c r="B137" s="3"/>
      <c r="C137" s="30"/>
      <c r="D137" s="30"/>
      <c r="E137" s="30"/>
      <c r="F137" s="30"/>
      <c r="G137" s="151"/>
      <c r="H137" s="30"/>
      <c r="I137" s="89"/>
      <c r="J137" s="89"/>
      <c r="K137" s="89"/>
      <c r="L137" s="89"/>
      <c r="M137" s="30"/>
      <c r="N137" s="6"/>
    </row>
    <row r="138" spans="2:14" ht="12.75" customHeight="1">
      <c r="B138" s="3"/>
      <c r="C138" s="30"/>
      <c r="D138" s="48" t="s">
        <v>143</v>
      </c>
      <c r="E138" s="30"/>
      <c r="F138" s="57" t="s">
        <v>614</v>
      </c>
      <c r="G138" s="151"/>
      <c r="H138" s="29" t="str">
        <f>H119</f>
        <v>2007/08</v>
      </c>
      <c r="I138" s="29" t="str">
        <f>I119</f>
        <v>2008/09</v>
      </c>
      <c r="J138" s="29" t="str">
        <f>J119</f>
        <v>2009/10</v>
      </c>
      <c r="K138" s="29" t="str">
        <f>K119</f>
        <v>2010/11</v>
      </c>
      <c r="L138" s="29" t="str">
        <f>L119</f>
        <v>2011/12</v>
      </c>
      <c r="M138" s="30"/>
      <c r="N138" s="6"/>
    </row>
    <row r="139" spans="2:14" ht="12.75" customHeight="1">
      <c r="B139" s="3"/>
      <c r="C139" s="30"/>
      <c r="D139" s="48"/>
      <c r="E139" s="30"/>
      <c r="F139" s="30"/>
      <c r="G139" s="151"/>
      <c r="H139" s="30"/>
      <c r="I139" s="90"/>
      <c r="J139" s="90"/>
      <c r="K139" s="90"/>
      <c r="L139" s="90"/>
      <c r="M139" s="30"/>
      <c r="N139" s="6"/>
    </row>
    <row r="140" spans="2:14" ht="12.75" customHeight="1">
      <c r="B140" s="3"/>
      <c r="C140" s="30"/>
      <c r="D140" s="91" t="s">
        <v>137</v>
      </c>
      <c r="E140" s="30"/>
      <c r="F140" s="220"/>
      <c r="G140" s="151"/>
      <c r="H140" s="236">
        <f>(5/12*mop!G18)+(7/12*mop!H18)</f>
        <v>0</v>
      </c>
      <c r="I140" s="236">
        <f>(5/12*mop!H18)+(7/12*mop!I18)</f>
        <v>0</v>
      </c>
      <c r="J140" s="236">
        <f>(5/12*mop!I18)+(7/12*mop!J18)</f>
        <v>0</v>
      </c>
      <c r="K140" s="236">
        <f>(5/12*mop!J18)+(7/12*mop!K18)</f>
        <v>0</v>
      </c>
      <c r="L140" s="236">
        <f>(5/12*mop!K18)+(7/12*mop!L18)</f>
        <v>0</v>
      </c>
      <c r="M140" s="30"/>
      <c r="N140" s="6"/>
    </row>
    <row r="141" spans="2:14" ht="12.75" customHeight="1">
      <c r="B141" s="3"/>
      <c r="C141" s="30"/>
      <c r="D141" s="91" t="s">
        <v>388</v>
      </c>
      <c r="E141" s="30"/>
      <c r="F141" s="220"/>
      <c r="G141" s="151"/>
      <c r="H141" s="75">
        <v>0</v>
      </c>
      <c r="I141" s="157">
        <f aca="true" t="shared" si="6" ref="I141:I151">H141</f>
        <v>0</v>
      </c>
      <c r="J141" s="157">
        <f aca="true" t="shared" si="7" ref="J141:K151">I141</f>
        <v>0</v>
      </c>
      <c r="K141" s="157">
        <f t="shared" si="7"/>
        <v>0</v>
      </c>
      <c r="L141" s="157">
        <f aca="true" t="shared" si="8" ref="L141:L151">K141</f>
        <v>0</v>
      </c>
      <c r="M141" s="30"/>
      <c r="N141" s="6"/>
    </row>
    <row r="142" spans="2:14" ht="12.75" customHeight="1">
      <c r="B142" s="3"/>
      <c r="C142" s="30"/>
      <c r="D142" s="91" t="s">
        <v>327</v>
      </c>
      <c r="E142" s="30"/>
      <c r="F142" s="220"/>
      <c r="G142" s="151"/>
      <c r="H142" s="75">
        <v>0</v>
      </c>
      <c r="I142" s="157">
        <f t="shared" si="6"/>
        <v>0</v>
      </c>
      <c r="J142" s="157">
        <f t="shared" si="7"/>
        <v>0</v>
      </c>
      <c r="K142" s="157">
        <f t="shared" si="7"/>
        <v>0</v>
      </c>
      <c r="L142" s="157">
        <f t="shared" si="8"/>
        <v>0</v>
      </c>
      <c r="M142" s="30"/>
      <c r="N142" s="6"/>
    </row>
    <row r="143" spans="2:14" ht="12.75" customHeight="1">
      <c r="B143" s="3"/>
      <c r="C143" s="30"/>
      <c r="D143" s="91" t="s">
        <v>387</v>
      </c>
      <c r="E143" s="30"/>
      <c r="F143" s="220"/>
      <c r="G143" s="151"/>
      <c r="H143" s="75">
        <v>0</v>
      </c>
      <c r="I143" s="157">
        <f t="shared" si="6"/>
        <v>0</v>
      </c>
      <c r="J143" s="157">
        <f t="shared" si="7"/>
        <v>0</v>
      </c>
      <c r="K143" s="157">
        <f t="shared" si="7"/>
        <v>0</v>
      </c>
      <c r="L143" s="157">
        <f t="shared" si="8"/>
        <v>0</v>
      </c>
      <c r="M143" s="30"/>
      <c r="N143" s="6"/>
    </row>
    <row r="144" spans="2:14" ht="12.75" customHeight="1">
      <c r="B144" s="3"/>
      <c r="C144" s="30"/>
      <c r="D144" s="91" t="s">
        <v>178</v>
      </c>
      <c r="E144" s="30"/>
      <c r="F144" s="220"/>
      <c r="G144" s="151"/>
      <c r="H144" s="75">
        <v>0</v>
      </c>
      <c r="I144" s="157">
        <f t="shared" si="6"/>
        <v>0</v>
      </c>
      <c r="J144" s="157">
        <f t="shared" si="7"/>
        <v>0</v>
      </c>
      <c r="K144" s="157">
        <f t="shared" si="7"/>
        <v>0</v>
      </c>
      <c r="L144" s="157">
        <f t="shared" si="8"/>
        <v>0</v>
      </c>
      <c r="M144" s="30"/>
      <c r="N144" s="6"/>
    </row>
    <row r="145" spans="2:14" ht="12.75" customHeight="1">
      <c r="B145" s="3"/>
      <c r="C145" s="30"/>
      <c r="D145" s="91" t="s">
        <v>138</v>
      </c>
      <c r="E145" s="30"/>
      <c r="F145" s="220"/>
      <c r="G145" s="151"/>
      <c r="H145" s="75">
        <v>0</v>
      </c>
      <c r="I145" s="157">
        <f t="shared" si="6"/>
        <v>0</v>
      </c>
      <c r="J145" s="157">
        <f t="shared" si="7"/>
        <v>0</v>
      </c>
      <c r="K145" s="157">
        <f t="shared" si="7"/>
        <v>0</v>
      </c>
      <c r="L145" s="157">
        <f t="shared" si="8"/>
        <v>0</v>
      </c>
      <c r="M145" s="30"/>
      <c r="N145" s="6"/>
    </row>
    <row r="146" spans="2:14" ht="12.75" customHeight="1">
      <c r="B146" s="3"/>
      <c r="C146" s="30"/>
      <c r="D146" s="91" t="s">
        <v>338</v>
      </c>
      <c r="E146" s="30"/>
      <c r="F146" s="220"/>
      <c r="G146" s="151"/>
      <c r="H146" s="75">
        <v>0</v>
      </c>
      <c r="I146" s="157">
        <f t="shared" si="6"/>
        <v>0</v>
      </c>
      <c r="J146" s="157">
        <f t="shared" si="7"/>
        <v>0</v>
      </c>
      <c r="K146" s="157">
        <f t="shared" si="7"/>
        <v>0</v>
      </c>
      <c r="L146" s="157">
        <f t="shared" si="8"/>
        <v>0</v>
      </c>
      <c r="M146" s="30"/>
      <c r="N146" s="6"/>
    </row>
    <row r="147" spans="2:14" ht="12.75" customHeight="1">
      <c r="B147" s="3"/>
      <c r="C147" s="30"/>
      <c r="D147" s="220"/>
      <c r="E147" s="30"/>
      <c r="F147" s="220"/>
      <c r="G147" s="151"/>
      <c r="H147" s="75">
        <v>0</v>
      </c>
      <c r="I147" s="157">
        <f t="shared" si="6"/>
        <v>0</v>
      </c>
      <c r="J147" s="157">
        <f t="shared" si="7"/>
        <v>0</v>
      </c>
      <c r="K147" s="157">
        <f t="shared" si="7"/>
        <v>0</v>
      </c>
      <c r="L147" s="157">
        <f t="shared" si="8"/>
        <v>0</v>
      </c>
      <c r="M147" s="30"/>
      <c r="N147" s="6"/>
    </row>
    <row r="148" spans="2:14" ht="12.75" customHeight="1">
      <c r="B148" s="3"/>
      <c r="C148" s="30"/>
      <c r="D148" s="220"/>
      <c r="E148" s="30"/>
      <c r="F148" s="220"/>
      <c r="G148" s="151"/>
      <c r="H148" s="75">
        <v>0</v>
      </c>
      <c r="I148" s="157">
        <f t="shared" si="6"/>
        <v>0</v>
      </c>
      <c r="J148" s="157">
        <f t="shared" si="7"/>
        <v>0</v>
      </c>
      <c r="K148" s="157">
        <f t="shared" si="7"/>
        <v>0</v>
      </c>
      <c r="L148" s="157">
        <f t="shared" si="8"/>
        <v>0</v>
      </c>
      <c r="M148" s="30"/>
      <c r="N148" s="6"/>
    </row>
    <row r="149" spans="2:14" ht="12.75" customHeight="1">
      <c r="B149" s="3"/>
      <c r="C149" s="30"/>
      <c r="D149" s="220"/>
      <c r="E149" s="30"/>
      <c r="F149" s="220"/>
      <c r="G149" s="151"/>
      <c r="H149" s="75">
        <v>0</v>
      </c>
      <c r="I149" s="157">
        <f t="shared" si="6"/>
        <v>0</v>
      </c>
      <c r="J149" s="157">
        <f t="shared" si="7"/>
        <v>0</v>
      </c>
      <c r="K149" s="157">
        <f t="shared" si="7"/>
        <v>0</v>
      </c>
      <c r="L149" s="157">
        <f t="shared" si="8"/>
        <v>0</v>
      </c>
      <c r="M149" s="30"/>
      <c r="N149" s="6"/>
    </row>
    <row r="150" spans="2:14" ht="12.75" customHeight="1">
      <c r="B150" s="3"/>
      <c r="C150" s="30"/>
      <c r="D150" s="220"/>
      <c r="E150" s="30"/>
      <c r="F150" s="220"/>
      <c r="G150" s="151"/>
      <c r="H150" s="75">
        <v>0</v>
      </c>
      <c r="I150" s="157">
        <f t="shared" si="6"/>
        <v>0</v>
      </c>
      <c r="J150" s="157">
        <f t="shared" si="7"/>
        <v>0</v>
      </c>
      <c r="K150" s="157">
        <f t="shared" si="7"/>
        <v>0</v>
      </c>
      <c r="L150" s="157">
        <f t="shared" si="8"/>
        <v>0</v>
      </c>
      <c r="M150" s="30"/>
      <c r="N150" s="6"/>
    </row>
    <row r="151" spans="2:14" ht="12.75" customHeight="1">
      <c r="B151" s="3"/>
      <c r="C151" s="30"/>
      <c r="D151" s="220"/>
      <c r="E151" s="30"/>
      <c r="F151" s="220"/>
      <c r="G151" s="151"/>
      <c r="H151" s="75">
        <v>0</v>
      </c>
      <c r="I151" s="157">
        <f t="shared" si="6"/>
        <v>0</v>
      </c>
      <c r="J151" s="157">
        <f t="shared" si="7"/>
        <v>0</v>
      </c>
      <c r="K151" s="157">
        <f t="shared" si="7"/>
        <v>0</v>
      </c>
      <c r="L151" s="157">
        <f t="shared" si="8"/>
        <v>0</v>
      </c>
      <c r="M151" s="30"/>
      <c r="N151" s="6"/>
    </row>
    <row r="152" spans="2:14" ht="12.75" customHeight="1">
      <c r="B152" s="3"/>
      <c r="C152" s="30"/>
      <c r="D152" s="501" t="s">
        <v>180</v>
      </c>
      <c r="E152" s="30"/>
      <c r="F152" s="30"/>
      <c r="G152" s="151"/>
      <c r="H152" s="95">
        <f>SUM(H140:H151)</f>
        <v>0</v>
      </c>
      <c r="I152" s="95">
        <f>SUM(I140:I151)</f>
        <v>0</v>
      </c>
      <c r="J152" s="95">
        <f>SUM(J140:J151)</f>
        <v>0</v>
      </c>
      <c r="K152" s="95">
        <f>SUM(K140:K151)</f>
        <v>0</v>
      </c>
      <c r="L152" s="95">
        <f>SUM(L140:L151)</f>
        <v>0</v>
      </c>
      <c r="M152" s="30"/>
      <c r="N152" s="6"/>
    </row>
    <row r="153" spans="2:14" ht="12.75" customHeight="1">
      <c r="B153" s="3"/>
      <c r="C153" s="30"/>
      <c r="D153" s="86"/>
      <c r="E153" s="30"/>
      <c r="F153" s="30"/>
      <c r="G153" s="151"/>
      <c r="H153" s="30"/>
      <c r="I153" s="59"/>
      <c r="J153" s="59"/>
      <c r="K153" s="59"/>
      <c r="L153" s="59"/>
      <c r="M153" s="30"/>
      <c r="N153" s="6"/>
    </row>
    <row r="154" spans="2:14" ht="12.75" customHeight="1">
      <c r="B154" s="3"/>
      <c r="D154" s="4"/>
      <c r="E154" s="10"/>
      <c r="G154" s="153"/>
      <c r="H154" s="10"/>
      <c r="J154" s="69"/>
      <c r="K154" s="69"/>
      <c r="L154" s="69"/>
      <c r="N154" s="6"/>
    </row>
    <row r="155" spans="2:14" ht="12.75" customHeight="1">
      <c r="B155" s="3"/>
      <c r="C155" s="30"/>
      <c r="D155" s="27"/>
      <c r="E155" s="24"/>
      <c r="F155" s="30"/>
      <c r="G155" s="151"/>
      <c r="H155" s="24"/>
      <c r="I155" s="51"/>
      <c r="J155" s="79"/>
      <c r="K155" s="79"/>
      <c r="L155" s="79"/>
      <c r="M155" s="30"/>
      <c r="N155" s="6"/>
    </row>
    <row r="156" spans="2:14" ht="12.75" customHeight="1">
      <c r="B156" s="9"/>
      <c r="C156" s="27"/>
      <c r="D156" s="48" t="s">
        <v>179</v>
      </c>
      <c r="E156" s="86"/>
      <c r="F156" s="57" t="s">
        <v>614</v>
      </c>
      <c r="G156" s="151"/>
      <c r="H156" s="488" t="str">
        <f>H119</f>
        <v>2007/08</v>
      </c>
      <c r="I156" s="488" t="str">
        <f>I119</f>
        <v>2008/09</v>
      </c>
      <c r="J156" s="488" t="str">
        <f>J119</f>
        <v>2009/10</v>
      </c>
      <c r="K156" s="488" t="str">
        <f>K119</f>
        <v>2010/11</v>
      </c>
      <c r="L156" s="488" t="str">
        <f>L119</f>
        <v>2011/12</v>
      </c>
      <c r="M156" s="30"/>
      <c r="N156" s="6"/>
    </row>
    <row r="157" spans="2:14" ht="12.75" customHeight="1">
      <c r="B157" s="9"/>
      <c r="C157" s="27"/>
      <c r="D157" s="93"/>
      <c r="E157" s="86"/>
      <c r="F157" s="30"/>
      <c r="G157" s="151"/>
      <c r="H157" s="86"/>
      <c r="I157" s="92"/>
      <c r="J157" s="92"/>
      <c r="K157" s="92"/>
      <c r="L157" s="92"/>
      <c r="M157" s="30"/>
      <c r="N157" s="6"/>
    </row>
    <row r="158" spans="2:14" ht="12.75" customHeight="1">
      <c r="B158" s="3"/>
      <c r="C158" s="30"/>
      <c r="D158" s="302" t="s">
        <v>132</v>
      </c>
      <c r="E158" s="91"/>
      <c r="F158" s="329"/>
      <c r="G158" s="151"/>
      <c r="H158" s="75">
        <v>0</v>
      </c>
      <c r="I158" s="157">
        <f aca="true" t="shared" si="9" ref="I158:I179">H158</f>
        <v>0</v>
      </c>
      <c r="J158" s="157">
        <f aca="true" t="shared" si="10" ref="J158:K179">I158</f>
        <v>0</v>
      </c>
      <c r="K158" s="157">
        <f t="shared" si="10"/>
        <v>0</v>
      </c>
      <c r="L158" s="157">
        <f aca="true" t="shared" si="11" ref="L158:L179">K158</f>
        <v>0</v>
      </c>
      <c r="M158" s="30"/>
      <c r="N158" s="6"/>
    </row>
    <row r="159" spans="2:14" ht="12.75" customHeight="1">
      <c r="B159" s="3"/>
      <c r="C159" s="30"/>
      <c r="D159" s="302" t="s">
        <v>181</v>
      </c>
      <c r="E159" s="91"/>
      <c r="F159" s="329"/>
      <c r="G159" s="151"/>
      <c r="H159" s="75">
        <v>0</v>
      </c>
      <c r="I159" s="157">
        <f t="shared" si="9"/>
        <v>0</v>
      </c>
      <c r="J159" s="157">
        <f t="shared" si="10"/>
        <v>0</v>
      </c>
      <c r="K159" s="157">
        <f t="shared" si="10"/>
        <v>0</v>
      </c>
      <c r="L159" s="157">
        <f t="shared" si="11"/>
        <v>0</v>
      </c>
      <c r="M159" s="30"/>
      <c r="N159" s="6"/>
    </row>
    <row r="160" spans="2:14" ht="12.75" customHeight="1">
      <c r="B160" s="3"/>
      <c r="C160" s="30"/>
      <c r="D160" s="302" t="s">
        <v>328</v>
      </c>
      <c r="E160" s="91"/>
      <c r="F160" s="329"/>
      <c r="G160" s="151"/>
      <c r="H160" s="75">
        <v>0</v>
      </c>
      <c r="I160" s="157">
        <f t="shared" si="9"/>
        <v>0</v>
      </c>
      <c r="J160" s="157">
        <f t="shared" si="10"/>
        <v>0</v>
      </c>
      <c r="K160" s="157">
        <f t="shared" si="10"/>
        <v>0</v>
      </c>
      <c r="L160" s="157">
        <f t="shared" si="11"/>
        <v>0</v>
      </c>
      <c r="M160" s="30"/>
      <c r="N160" s="6"/>
    </row>
    <row r="161" spans="2:14" ht="12.75" customHeight="1">
      <c r="B161" s="3"/>
      <c r="C161" s="30"/>
      <c r="D161" s="302" t="s">
        <v>182</v>
      </c>
      <c r="E161" s="91"/>
      <c r="F161" s="329"/>
      <c r="G161" s="151"/>
      <c r="H161" s="75">
        <v>0</v>
      </c>
      <c r="I161" s="157">
        <f t="shared" si="9"/>
        <v>0</v>
      </c>
      <c r="J161" s="157">
        <f t="shared" si="10"/>
        <v>0</v>
      </c>
      <c r="K161" s="157">
        <f t="shared" si="10"/>
        <v>0</v>
      </c>
      <c r="L161" s="157">
        <f t="shared" si="11"/>
        <v>0</v>
      </c>
      <c r="M161" s="30"/>
      <c r="N161" s="6"/>
    </row>
    <row r="162" spans="2:14" ht="12.75" customHeight="1">
      <c r="B162" s="3"/>
      <c r="C162" s="30"/>
      <c r="D162" s="220"/>
      <c r="E162" s="91"/>
      <c r="F162" s="329"/>
      <c r="G162" s="151"/>
      <c r="H162" s="75">
        <v>0</v>
      </c>
      <c r="I162" s="157">
        <f t="shared" si="9"/>
        <v>0</v>
      </c>
      <c r="J162" s="157">
        <f t="shared" si="10"/>
        <v>0</v>
      </c>
      <c r="K162" s="157">
        <f t="shared" si="10"/>
        <v>0</v>
      </c>
      <c r="L162" s="157">
        <f t="shared" si="11"/>
        <v>0</v>
      </c>
      <c r="M162" s="30"/>
      <c r="N162" s="6"/>
    </row>
    <row r="163" spans="2:14" ht="12.75" customHeight="1">
      <c r="B163" s="3"/>
      <c r="C163" s="30"/>
      <c r="D163" s="220"/>
      <c r="E163" s="91"/>
      <c r="F163" s="329"/>
      <c r="G163" s="151"/>
      <c r="H163" s="75">
        <v>0</v>
      </c>
      <c r="I163" s="157">
        <f t="shared" si="9"/>
        <v>0</v>
      </c>
      <c r="J163" s="157">
        <f t="shared" si="10"/>
        <v>0</v>
      </c>
      <c r="K163" s="157">
        <f t="shared" si="10"/>
        <v>0</v>
      </c>
      <c r="L163" s="157">
        <f t="shared" si="11"/>
        <v>0</v>
      </c>
      <c r="M163" s="30"/>
      <c r="N163" s="6"/>
    </row>
    <row r="164" spans="2:14" ht="12.75" customHeight="1">
      <c r="B164" s="3"/>
      <c r="C164" s="30"/>
      <c r="D164" s="220"/>
      <c r="E164" s="91"/>
      <c r="F164" s="329"/>
      <c r="G164" s="151"/>
      <c r="H164" s="75">
        <v>0</v>
      </c>
      <c r="I164" s="157">
        <f t="shared" si="9"/>
        <v>0</v>
      </c>
      <c r="J164" s="157">
        <f t="shared" si="10"/>
        <v>0</v>
      </c>
      <c r="K164" s="157">
        <f t="shared" si="10"/>
        <v>0</v>
      </c>
      <c r="L164" s="157">
        <f t="shared" si="11"/>
        <v>0</v>
      </c>
      <c r="M164" s="30"/>
      <c r="N164" s="6"/>
    </row>
    <row r="165" spans="2:14" ht="12.75" customHeight="1">
      <c r="B165" s="3"/>
      <c r="C165" s="30"/>
      <c r="D165" s="220"/>
      <c r="E165" s="91"/>
      <c r="F165" s="329"/>
      <c r="G165" s="151"/>
      <c r="H165" s="75">
        <v>0</v>
      </c>
      <c r="I165" s="157">
        <f t="shared" si="9"/>
        <v>0</v>
      </c>
      <c r="J165" s="157">
        <f t="shared" si="10"/>
        <v>0</v>
      </c>
      <c r="K165" s="157">
        <f t="shared" si="10"/>
        <v>0</v>
      </c>
      <c r="L165" s="157">
        <f t="shared" si="11"/>
        <v>0</v>
      </c>
      <c r="M165" s="30"/>
      <c r="N165" s="6"/>
    </row>
    <row r="166" spans="2:14" ht="12.75" customHeight="1">
      <c r="B166" s="3"/>
      <c r="C166" s="30"/>
      <c r="D166" s="220"/>
      <c r="E166" s="91"/>
      <c r="F166" s="329"/>
      <c r="G166" s="151"/>
      <c r="H166" s="75">
        <v>0</v>
      </c>
      <c r="I166" s="157">
        <f t="shared" si="9"/>
        <v>0</v>
      </c>
      <c r="J166" s="157">
        <f t="shared" si="10"/>
        <v>0</v>
      </c>
      <c r="K166" s="157">
        <f t="shared" si="10"/>
        <v>0</v>
      </c>
      <c r="L166" s="157">
        <f t="shared" si="11"/>
        <v>0</v>
      </c>
      <c r="M166" s="30"/>
      <c r="N166" s="6"/>
    </row>
    <row r="167" spans="2:14" ht="12.75" customHeight="1">
      <c r="B167" s="3"/>
      <c r="C167" s="30"/>
      <c r="D167" s="220"/>
      <c r="E167" s="91"/>
      <c r="F167" s="329"/>
      <c r="G167" s="151"/>
      <c r="H167" s="75">
        <v>0</v>
      </c>
      <c r="I167" s="157">
        <f t="shared" si="9"/>
        <v>0</v>
      </c>
      <c r="J167" s="157">
        <f t="shared" si="10"/>
        <v>0</v>
      </c>
      <c r="K167" s="157">
        <f t="shared" si="10"/>
        <v>0</v>
      </c>
      <c r="L167" s="157">
        <f t="shared" si="11"/>
        <v>0</v>
      </c>
      <c r="M167" s="30"/>
      <c r="N167" s="6"/>
    </row>
    <row r="168" spans="2:14" ht="12.75" customHeight="1">
      <c r="B168" s="3"/>
      <c r="C168" s="30"/>
      <c r="D168" s="220"/>
      <c r="E168" s="91"/>
      <c r="F168" s="329"/>
      <c r="G168" s="151"/>
      <c r="H168" s="75">
        <v>0</v>
      </c>
      <c r="I168" s="157">
        <f t="shared" si="9"/>
        <v>0</v>
      </c>
      <c r="J168" s="157">
        <f t="shared" si="10"/>
        <v>0</v>
      </c>
      <c r="K168" s="157">
        <f t="shared" si="10"/>
        <v>0</v>
      </c>
      <c r="L168" s="157">
        <f t="shared" si="11"/>
        <v>0</v>
      </c>
      <c r="M168" s="30"/>
      <c r="N168" s="6"/>
    </row>
    <row r="169" spans="2:14" ht="12.75" customHeight="1">
      <c r="B169" s="3"/>
      <c r="C169" s="30"/>
      <c r="D169" s="220"/>
      <c r="E169" s="91"/>
      <c r="F169" s="329"/>
      <c r="G169" s="151"/>
      <c r="H169" s="75">
        <v>0</v>
      </c>
      <c r="I169" s="157">
        <f t="shared" si="9"/>
        <v>0</v>
      </c>
      <c r="J169" s="157">
        <f t="shared" si="10"/>
        <v>0</v>
      </c>
      <c r="K169" s="157">
        <f t="shared" si="10"/>
        <v>0</v>
      </c>
      <c r="L169" s="157">
        <f t="shared" si="11"/>
        <v>0</v>
      </c>
      <c r="M169" s="30"/>
      <c r="N169" s="6"/>
    </row>
    <row r="170" spans="2:14" ht="12.75" customHeight="1">
      <c r="B170" s="3"/>
      <c r="C170" s="30"/>
      <c r="D170" s="220"/>
      <c r="E170" s="91"/>
      <c r="F170" s="329"/>
      <c r="G170" s="151"/>
      <c r="H170" s="75">
        <v>0</v>
      </c>
      <c r="I170" s="157">
        <f t="shared" si="9"/>
        <v>0</v>
      </c>
      <c r="J170" s="157">
        <f aca="true" t="shared" si="12" ref="J170:K177">I170</f>
        <v>0</v>
      </c>
      <c r="K170" s="157">
        <f t="shared" si="12"/>
        <v>0</v>
      </c>
      <c r="L170" s="157">
        <f t="shared" si="11"/>
        <v>0</v>
      </c>
      <c r="M170" s="30"/>
      <c r="N170" s="6"/>
    </row>
    <row r="171" spans="2:14" ht="12.75" customHeight="1">
      <c r="B171" s="3"/>
      <c r="C171" s="30"/>
      <c r="D171" s="220"/>
      <c r="E171" s="91"/>
      <c r="F171" s="329"/>
      <c r="G171" s="151"/>
      <c r="H171" s="75">
        <v>0</v>
      </c>
      <c r="I171" s="157">
        <f t="shared" si="9"/>
        <v>0</v>
      </c>
      <c r="J171" s="157">
        <f t="shared" si="12"/>
        <v>0</v>
      </c>
      <c r="K171" s="157">
        <f t="shared" si="12"/>
        <v>0</v>
      </c>
      <c r="L171" s="157">
        <f t="shared" si="11"/>
        <v>0</v>
      </c>
      <c r="M171" s="30"/>
      <c r="N171" s="6"/>
    </row>
    <row r="172" spans="2:14" ht="12.75" customHeight="1">
      <c r="B172" s="3"/>
      <c r="C172" s="30"/>
      <c r="D172" s="220"/>
      <c r="E172" s="91"/>
      <c r="F172" s="329"/>
      <c r="G172" s="151"/>
      <c r="H172" s="75">
        <v>0</v>
      </c>
      <c r="I172" s="157">
        <f t="shared" si="9"/>
        <v>0</v>
      </c>
      <c r="J172" s="157">
        <f t="shared" si="12"/>
        <v>0</v>
      </c>
      <c r="K172" s="157">
        <f t="shared" si="12"/>
        <v>0</v>
      </c>
      <c r="L172" s="157">
        <f t="shared" si="11"/>
        <v>0</v>
      </c>
      <c r="M172" s="30"/>
      <c r="N172" s="6"/>
    </row>
    <row r="173" spans="2:14" ht="12.75" customHeight="1">
      <c r="B173" s="3"/>
      <c r="C173" s="30"/>
      <c r="D173" s="220"/>
      <c r="E173" s="91"/>
      <c r="F173" s="329"/>
      <c r="G173" s="151"/>
      <c r="H173" s="75">
        <v>0</v>
      </c>
      <c r="I173" s="157">
        <f t="shared" si="9"/>
        <v>0</v>
      </c>
      <c r="J173" s="157">
        <f aca="true" t="shared" si="13" ref="J173:K175">I173</f>
        <v>0</v>
      </c>
      <c r="K173" s="157">
        <f t="shared" si="13"/>
        <v>0</v>
      </c>
      <c r="L173" s="157">
        <f t="shared" si="11"/>
        <v>0</v>
      </c>
      <c r="M173" s="30"/>
      <c r="N173" s="6"/>
    </row>
    <row r="174" spans="2:14" ht="12.75" customHeight="1">
      <c r="B174" s="3"/>
      <c r="C174" s="30"/>
      <c r="D174" s="220"/>
      <c r="E174" s="91"/>
      <c r="F174" s="329"/>
      <c r="G174" s="151"/>
      <c r="H174" s="75">
        <v>0</v>
      </c>
      <c r="I174" s="157">
        <f t="shared" si="9"/>
        <v>0</v>
      </c>
      <c r="J174" s="157">
        <f t="shared" si="13"/>
        <v>0</v>
      </c>
      <c r="K174" s="157">
        <f t="shared" si="13"/>
        <v>0</v>
      </c>
      <c r="L174" s="157">
        <f t="shared" si="11"/>
        <v>0</v>
      </c>
      <c r="M174" s="30"/>
      <c r="N174" s="6"/>
    </row>
    <row r="175" spans="2:14" ht="12.75" customHeight="1">
      <c r="B175" s="3"/>
      <c r="C175" s="30"/>
      <c r="D175" s="220"/>
      <c r="E175" s="91"/>
      <c r="F175" s="329"/>
      <c r="G175" s="151"/>
      <c r="H175" s="75">
        <v>0</v>
      </c>
      <c r="I175" s="157">
        <f t="shared" si="9"/>
        <v>0</v>
      </c>
      <c r="J175" s="157">
        <f t="shared" si="13"/>
        <v>0</v>
      </c>
      <c r="K175" s="157">
        <f t="shared" si="13"/>
        <v>0</v>
      </c>
      <c r="L175" s="157">
        <f t="shared" si="11"/>
        <v>0</v>
      </c>
      <c r="M175" s="30"/>
      <c r="N175" s="6"/>
    </row>
    <row r="176" spans="2:14" ht="12.75" customHeight="1">
      <c r="B176" s="3"/>
      <c r="C176" s="30"/>
      <c r="D176" s="220"/>
      <c r="E176" s="91"/>
      <c r="F176" s="329"/>
      <c r="G176" s="151"/>
      <c r="H176" s="75">
        <v>0</v>
      </c>
      <c r="I176" s="157">
        <f t="shared" si="9"/>
        <v>0</v>
      </c>
      <c r="J176" s="157">
        <f t="shared" si="12"/>
        <v>0</v>
      </c>
      <c r="K176" s="157">
        <f t="shared" si="12"/>
        <v>0</v>
      </c>
      <c r="L176" s="157">
        <f t="shared" si="11"/>
        <v>0</v>
      </c>
      <c r="M176" s="30"/>
      <c r="N176" s="6"/>
    </row>
    <row r="177" spans="2:14" ht="12.75" customHeight="1">
      <c r="B177" s="3"/>
      <c r="C177" s="30"/>
      <c r="D177" s="220"/>
      <c r="E177" s="91"/>
      <c r="F177" s="329"/>
      <c r="G177" s="151"/>
      <c r="H177" s="75">
        <v>0</v>
      </c>
      <c r="I177" s="157">
        <f t="shared" si="9"/>
        <v>0</v>
      </c>
      <c r="J177" s="157">
        <f t="shared" si="12"/>
        <v>0</v>
      </c>
      <c r="K177" s="157">
        <f t="shared" si="12"/>
        <v>0</v>
      </c>
      <c r="L177" s="157">
        <f t="shared" si="11"/>
        <v>0</v>
      </c>
      <c r="M177" s="30"/>
      <c r="N177" s="6"/>
    </row>
    <row r="178" spans="2:14" ht="12.75" customHeight="1">
      <c r="B178" s="3"/>
      <c r="C178" s="30"/>
      <c r="D178" s="220"/>
      <c r="E178" s="91"/>
      <c r="F178" s="329"/>
      <c r="G178" s="151"/>
      <c r="H178" s="75">
        <v>0</v>
      </c>
      <c r="I178" s="157">
        <f t="shared" si="9"/>
        <v>0</v>
      </c>
      <c r="J178" s="157">
        <f t="shared" si="10"/>
        <v>0</v>
      </c>
      <c r="K178" s="157">
        <f t="shared" si="10"/>
        <v>0</v>
      </c>
      <c r="L178" s="157">
        <f t="shared" si="11"/>
        <v>0</v>
      </c>
      <c r="M178" s="30"/>
      <c r="N178" s="6"/>
    </row>
    <row r="179" spans="2:14" ht="12.75" customHeight="1">
      <c r="B179" s="3"/>
      <c r="C179" s="30"/>
      <c r="D179" s="220"/>
      <c r="E179" s="91"/>
      <c r="F179" s="329"/>
      <c r="G179" s="151"/>
      <c r="H179" s="75">
        <v>0</v>
      </c>
      <c r="I179" s="157">
        <f t="shared" si="9"/>
        <v>0</v>
      </c>
      <c r="J179" s="157">
        <f t="shared" si="10"/>
        <v>0</v>
      </c>
      <c r="K179" s="157">
        <f t="shared" si="10"/>
        <v>0</v>
      </c>
      <c r="L179" s="157">
        <f t="shared" si="11"/>
        <v>0</v>
      </c>
      <c r="M179" s="30"/>
      <c r="N179" s="6"/>
    </row>
    <row r="180" spans="2:14" ht="12.75" customHeight="1">
      <c r="B180" s="3"/>
      <c r="C180" s="30"/>
      <c r="D180" s="88" t="s">
        <v>180</v>
      </c>
      <c r="E180" s="30"/>
      <c r="F180" s="30"/>
      <c r="G180" s="151"/>
      <c r="H180" s="95">
        <f>SUM(H158:H179)</f>
        <v>0</v>
      </c>
      <c r="I180" s="95">
        <f>SUM(I158:I179)</f>
        <v>0</v>
      </c>
      <c r="J180" s="95">
        <f>SUM(J158:J179)</f>
        <v>0</v>
      </c>
      <c r="K180" s="95">
        <f>SUM(K158:K179)</f>
        <v>0</v>
      </c>
      <c r="L180" s="95">
        <f>SUM(L158:L179)</f>
        <v>0</v>
      </c>
      <c r="M180" s="30"/>
      <c r="N180" s="6"/>
    </row>
    <row r="181" spans="2:14" ht="12.75" customHeight="1">
      <c r="B181" s="3"/>
      <c r="C181" s="30"/>
      <c r="D181" s="86"/>
      <c r="E181" s="30"/>
      <c r="F181" s="30"/>
      <c r="G181" s="151"/>
      <c r="H181" s="30"/>
      <c r="I181" s="59"/>
      <c r="J181" s="59"/>
      <c r="K181" s="59"/>
      <c r="L181" s="59"/>
      <c r="M181" s="30"/>
      <c r="N181" s="6"/>
    </row>
    <row r="182" spans="2:14" ht="12.75" customHeight="1">
      <c r="B182" s="3"/>
      <c r="D182" s="4"/>
      <c r="E182" s="10"/>
      <c r="G182" s="153"/>
      <c r="H182" s="10"/>
      <c r="J182" s="69"/>
      <c r="K182" s="69"/>
      <c r="L182" s="69"/>
      <c r="N182" s="6"/>
    </row>
    <row r="183" spans="2:14" ht="12.75" customHeight="1">
      <c r="B183" s="3"/>
      <c r="C183" s="30"/>
      <c r="D183" s="86"/>
      <c r="E183" s="30"/>
      <c r="F183" s="30"/>
      <c r="G183" s="151"/>
      <c r="H183" s="30"/>
      <c r="I183" s="59"/>
      <c r="J183" s="59"/>
      <c r="K183" s="59"/>
      <c r="L183" s="59"/>
      <c r="M183" s="30"/>
      <c r="N183" s="6"/>
    </row>
    <row r="184" spans="2:14" ht="12.75" customHeight="1">
      <c r="B184" s="3"/>
      <c r="C184" s="30"/>
      <c r="D184" s="48" t="s">
        <v>396</v>
      </c>
      <c r="E184" s="91"/>
      <c r="F184" s="57" t="s">
        <v>614</v>
      </c>
      <c r="G184" s="151"/>
      <c r="H184" s="488" t="str">
        <f>H119</f>
        <v>2007/08</v>
      </c>
      <c r="I184" s="488" t="str">
        <f>I119</f>
        <v>2008/09</v>
      </c>
      <c r="J184" s="488" t="str">
        <f>J119</f>
        <v>2009/10</v>
      </c>
      <c r="K184" s="488" t="str">
        <f>K119</f>
        <v>2010/11</v>
      </c>
      <c r="L184" s="488" t="str">
        <f>L119</f>
        <v>2011/12</v>
      </c>
      <c r="M184" s="30"/>
      <c r="N184" s="6"/>
    </row>
    <row r="185" spans="2:14" ht="12.75" customHeight="1">
      <c r="B185" s="3"/>
      <c r="C185" s="30"/>
      <c r="D185" s="93"/>
      <c r="E185" s="91"/>
      <c r="F185" s="30"/>
      <c r="G185" s="151"/>
      <c r="H185" s="91"/>
      <c r="I185" s="59"/>
      <c r="J185" s="59"/>
      <c r="K185" s="59"/>
      <c r="L185" s="59"/>
      <c r="M185" s="30"/>
      <c r="N185" s="6"/>
    </row>
    <row r="186" spans="2:14" ht="12.75" customHeight="1">
      <c r="B186" s="3"/>
      <c r="C186" s="30"/>
      <c r="D186" s="221"/>
      <c r="E186" s="91"/>
      <c r="F186" s="220"/>
      <c r="G186" s="151"/>
      <c r="H186" s="75">
        <v>0</v>
      </c>
      <c r="I186" s="157">
        <f aca="true" t="shared" si="14" ref="I186:I200">H186</f>
        <v>0</v>
      </c>
      <c r="J186" s="157">
        <f aca="true" t="shared" si="15" ref="J186:K200">I186</f>
        <v>0</v>
      </c>
      <c r="K186" s="157">
        <f t="shared" si="15"/>
        <v>0</v>
      </c>
      <c r="L186" s="157">
        <f aca="true" t="shared" si="16" ref="L186:L200">K186</f>
        <v>0</v>
      </c>
      <c r="M186" s="30"/>
      <c r="N186" s="6"/>
    </row>
    <row r="187" spans="2:14" ht="12.75" customHeight="1">
      <c r="B187" s="3"/>
      <c r="C187" s="30"/>
      <c r="D187" s="221"/>
      <c r="E187" s="91"/>
      <c r="F187" s="220"/>
      <c r="G187" s="151"/>
      <c r="H187" s="75">
        <v>0</v>
      </c>
      <c r="I187" s="157">
        <f t="shared" si="14"/>
        <v>0</v>
      </c>
      <c r="J187" s="157">
        <f t="shared" si="15"/>
        <v>0</v>
      </c>
      <c r="K187" s="157">
        <f t="shared" si="15"/>
        <v>0</v>
      </c>
      <c r="L187" s="157">
        <f t="shared" si="16"/>
        <v>0</v>
      </c>
      <c r="M187" s="30"/>
      <c r="N187" s="6"/>
    </row>
    <row r="188" spans="2:14" ht="12.75" customHeight="1">
      <c r="B188" s="3"/>
      <c r="C188" s="30"/>
      <c r="D188" s="221"/>
      <c r="E188" s="91"/>
      <c r="F188" s="220"/>
      <c r="G188" s="151"/>
      <c r="H188" s="75">
        <v>0</v>
      </c>
      <c r="I188" s="157">
        <f t="shared" si="14"/>
        <v>0</v>
      </c>
      <c r="J188" s="157">
        <f t="shared" si="15"/>
        <v>0</v>
      </c>
      <c r="K188" s="157">
        <f t="shared" si="15"/>
        <v>0</v>
      </c>
      <c r="L188" s="157">
        <f t="shared" si="16"/>
        <v>0</v>
      </c>
      <c r="M188" s="30"/>
      <c r="N188" s="6"/>
    </row>
    <row r="189" spans="2:14" ht="12.75" customHeight="1">
      <c r="B189" s="3"/>
      <c r="C189" s="30"/>
      <c r="D189" s="221"/>
      <c r="E189" s="91"/>
      <c r="F189" s="220"/>
      <c r="G189" s="151"/>
      <c r="H189" s="75">
        <v>0</v>
      </c>
      <c r="I189" s="157">
        <f t="shared" si="14"/>
        <v>0</v>
      </c>
      <c r="J189" s="157">
        <f t="shared" si="15"/>
        <v>0</v>
      </c>
      <c r="K189" s="157">
        <f t="shared" si="15"/>
        <v>0</v>
      </c>
      <c r="L189" s="157">
        <f t="shared" si="16"/>
        <v>0</v>
      </c>
      <c r="M189" s="30"/>
      <c r="N189" s="6"/>
    </row>
    <row r="190" spans="2:14" ht="12.75" customHeight="1">
      <c r="B190" s="3"/>
      <c r="C190" s="30"/>
      <c r="D190" s="221"/>
      <c r="E190" s="91"/>
      <c r="F190" s="220"/>
      <c r="G190" s="151"/>
      <c r="H190" s="75">
        <v>0</v>
      </c>
      <c r="I190" s="157">
        <f t="shared" si="14"/>
        <v>0</v>
      </c>
      <c r="J190" s="157">
        <f t="shared" si="15"/>
        <v>0</v>
      </c>
      <c r="K190" s="157">
        <f t="shared" si="15"/>
        <v>0</v>
      </c>
      <c r="L190" s="157">
        <f t="shared" si="16"/>
        <v>0</v>
      </c>
      <c r="M190" s="30"/>
      <c r="N190" s="6"/>
    </row>
    <row r="191" spans="2:14" ht="12.75" customHeight="1">
      <c r="B191" s="3"/>
      <c r="C191" s="30"/>
      <c r="D191" s="221"/>
      <c r="E191" s="91"/>
      <c r="F191" s="220"/>
      <c r="G191" s="151"/>
      <c r="H191" s="75">
        <v>0</v>
      </c>
      <c r="I191" s="157">
        <f t="shared" si="14"/>
        <v>0</v>
      </c>
      <c r="J191" s="157">
        <f t="shared" si="15"/>
        <v>0</v>
      </c>
      <c r="K191" s="157">
        <f t="shared" si="15"/>
        <v>0</v>
      </c>
      <c r="L191" s="157">
        <f t="shared" si="16"/>
        <v>0</v>
      </c>
      <c r="M191" s="30"/>
      <c r="N191" s="6"/>
    </row>
    <row r="192" spans="2:14" ht="12.75" customHeight="1">
      <c r="B192" s="3"/>
      <c r="C192" s="30"/>
      <c r="D192" s="221"/>
      <c r="E192" s="91"/>
      <c r="F192" s="220"/>
      <c r="G192" s="151"/>
      <c r="H192" s="75">
        <v>0</v>
      </c>
      <c r="I192" s="157">
        <f t="shared" si="14"/>
        <v>0</v>
      </c>
      <c r="J192" s="157">
        <f t="shared" si="15"/>
        <v>0</v>
      </c>
      <c r="K192" s="157">
        <f t="shared" si="15"/>
        <v>0</v>
      </c>
      <c r="L192" s="157">
        <f t="shared" si="16"/>
        <v>0</v>
      </c>
      <c r="M192" s="30"/>
      <c r="N192" s="6"/>
    </row>
    <row r="193" spans="2:14" ht="12.75" customHeight="1">
      <c r="B193" s="3"/>
      <c r="C193" s="30"/>
      <c r="D193" s="221"/>
      <c r="E193" s="91"/>
      <c r="F193" s="220"/>
      <c r="G193" s="151"/>
      <c r="H193" s="75">
        <v>0</v>
      </c>
      <c r="I193" s="157">
        <f t="shared" si="14"/>
        <v>0</v>
      </c>
      <c r="J193" s="157">
        <f t="shared" si="15"/>
        <v>0</v>
      </c>
      <c r="K193" s="157">
        <f t="shared" si="15"/>
        <v>0</v>
      </c>
      <c r="L193" s="157">
        <f t="shared" si="16"/>
        <v>0</v>
      </c>
      <c r="M193" s="30"/>
      <c r="N193" s="6"/>
    </row>
    <row r="194" spans="2:14" ht="12.75" customHeight="1">
      <c r="B194" s="3"/>
      <c r="C194" s="30"/>
      <c r="D194" s="221"/>
      <c r="E194" s="91"/>
      <c r="F194" s="220"/>
      <c r="G194" s="151"/>
      <c r="H194" s="75">
        <v>0</v>
      </c>
      <c r="I194" s="157">
        <f t="shared" si="14"/>
        <v>0</v>
      </c>
      <c r="J194" s="157">
        <f t="shared" si="15"/>
        <v>0</v>
      </c>
      <c r="K194" s="157">
        <f t="shared" si="15"/>
        <v>0</v>
      </c>
      <c r="L194" s="157">
        <f t="shared" si="16"/>
        <v>0</v>
      </c>
      <c r="M194" s="30"/>
      <c r="N194" s="6"/>
    </row>
    <row r="195" spans="2:14" ht="12.75" customHeight="1">
      <c r="B195" s="3"/>
      <c r="C195" s="30"/>
      <c r="D195" s="221"/>
      <c r="E195" s="91"/>
      <c r="F195" s="220"/>
      <c r="G195" s="151"/>
      <c r="H195" s="75">
        <v>0</v>
      </c>
      <c r="I195" s="157">
        <f t="shared" si="14"/>
        <v>0</v>
      </c>
      <c r="J195" s="157">
        <f t="shared" si="15"/>
        <v>0</v>
      </c>
      <c r="K195" s="157">
        <f t="shared" si="15"/>
        <v>0</v>
      </c>
      <c r="L195" s="157">
        <f t="shared" si="16"/>
        <v>0</v>
      </c>
      <c r="M195" s="30"/>
      <c r="N195" s="6"/>
    </row>
    <row r="196" spans="2:14" ht="12.75" customHeight="1">
      <c r="B196" s="3"/>
      <c r="C196" s="30"/>
      <c r="D196" s="221"/>
      <c r="E196" s="91"/>
      <c r="F196" s="220"/>
      <c r="G196" s="151"/>
      <c r="H196" s="75">
        <v>0</v>
      </c>
      <c r="I196" s="157">
        <f t="shared" si="14"/>
        <v>0</v>
      </c>
      <c r="J196" s="157">
        <f t="shared" si="15"/>
        <v>0</v>
      </c>
      <c r="K196" s="157">
        <f t="shared" si="15"/>
        <v>0</v>
      </c>
      <c r="L196" s="157">
        <f t="shared" si="16"/>
        <v>0</v>
      </c>
      <c r="M196" s="30"/>
      <c r="N196" s="6"/>
    </row>
    <row r="197" spans="2:14" ht="12.75" customHeight="1">
      <c r="B197" s="3"/>
      <c r="C197" s="30"/>
      <c r="D197" s="221"/>
      <c r="E197" s="91"/>
      <c r="F197" s="220"/>
      <c r="G197" s="151"/>
      <c r="H197" s="75">
        <v>0</v>
      </c>
      <c r="I197" s="157">
        <f t="shared" si="14"/>
        <v>0</v>
      </c>
      <c r="J197" s="157">
        <f t="shared" si="15"/>
        <v>0</v>
      </c>
      <c r="K197" s="157">
        <f t="shared" si="15"/>
        <v>0</v>
      </c>
      <c r="L197" s="157">
        <f t="shared" si="16"/>
        <v>0</v>
      </c>
      <c r="M197" s="30"/>
      <c r="N197" s="6"/>
    </row>
    <row r="198" spans="2:14" ht="12.75" customHeight="1">
      <c r="B198" s="3"/>
      <c r="C198" s="30"/>
      <c r="D198" s="221"/>
      <c r="E198" s="91"/>
      <c r="F198" s="220"/>
      <c r="G198" s="151"/>
      <c r="H198" s="75">
        <v>0</v>
      </c>
      <c r="I198" s="157">
        <f t="shared" si="14"/>
        <v>0</v>
      </c>
      <c r="J198" s="157">
        <f t="shared" si="15"/>
        <v>0</v>
      </c>
      <c r="K198" s="157">
        <f t="shared" si="15"/>
        <v>0</v>
      </c>
      <c r="L198" s="157">
        <f t="shared" si="16"/>
        <v>0</v>
      </c>
      <c r="M198" s="30"/>
      <c r="N198" s="6"/>
    </row>
    <row r="199" spans="2:14" ht="12.75" customHeight="1">
      <c r="B199" s="3"/>
      <c r="C199" s="30"/>
      <c r="D199" s="221"/>
      <c r="E199" s="91"/>
      <c r="F199" s="220"/>
      <c r="G199" s="151"/>
      <c r="H199" s="75">
        <v>0</v>
      </c>
      <c r="I199" s="157">
        <f t="shared" si="14"/>
        <v>0</v>
      </c>
      <c r="J199" s="157">
        <f t="shared" si="15"/>
        <v>0</v>
      </c>
      <c r="K199" s="157">
        <f t="shared" si="15"/>
        <v>0</v>
      </c>
      <c r="L199" s="157">
        <f t="shared" si="16"/>
        <v>0</v>
      </c>
      <c r="M199" s="30"/>
      <c r="N199" s="6"/>
    </row>
    <row r="200" spans="2:14" ht="12.75" customHeight="1">
      <c r="B200" s="3"/>
      <c r="C200" s="30"/>
      <c r="D200" s="221"/>
      <c r="E200" s="91"/>
      <c r="F200" s="220"/>
      <c r="G200" s="151"/>
      <c r="H200" s="75">
        <v>0</v>
      </c>
      <c r="I200" s="157">
        <f t="shared" si="14"/>
        <v>0</v>
      </c>
      <c r="J200" s="157">
        <f t="shared" si="15"/>
        <v>0</v>
      </c>
      <c r="K200" s="157">
        <f t="shared" si="15"/>
        <v>0</v>
      </c>
      <c r="L200" s="157">
        <f t="shared" si="16"/>
        <v>0</v>
      </c>
      <c r="M200" s="30"/>
      <c r="N200" s="6"/>
    </row>
    <row r="201" spans="2:14" ht="12.75" customHeight="1">
      <c r="B201" s="3"/>
      <c r="C201" s="30"/>
      <c r="D201" s="88" t="s">
        <v>180</v>
      </c>
      <c r="E201" s="91"/>
      <c r="F201" s="30"/>
      <c r="G201" s="151"/>
      <c r="H201" s="95">
        <f>SUM(H186:H200)</f>
        <v>0</v>
      </c>
      <c r="I201" s="95">
        <f>SUM(I186:I200)</f>
        <v>0</v>
      </c>
      <c r="J201" s="95">
        <f>SUM(J186:J200)</f>
        <v>0</v>
      </c>
      <c r="K201" s="95">
        <f>SUM(K186:K200)</f>
        <v>0</v>
      </c>
      <c r="L201" s="95">
        <f>SUM(L186:L200)</f>
        <v>0</v>
      </c>
      <c r="M201" s="30"/>
      <c r="N201" s="6"/>
    </row>
    <row r="202" spans="2:14" ht="12.75" customHeight="1">
      <c r="B202" s="3"/>
      <c r="C202" s="30"/>
      <c r="D202" s="86"/>
      <c r="E202" s="91"/>
      <c r="F202" s="30"/>
      <c r="G202" s="151"/>
      <c r="H202" s="91"/>
      <c r="I202" s="59"/>
      <c r="J202" s="59"/>
      <c r="K202" s="59"/>
      <c r="L202" s="59"/>
      <c r="M202" s="30"/>
      <c r="N202" s="6"/>
    </row>
    <row r="203" spans="2:14" ht="12.75" customHeight="1">
      <c r="B203" s="3"/>
      <c r="G203" s="153"/>
      <c r="N203" s="6"/>
    </row>
    <row r="204" spans="2:14" ht="12.75" customHeight="1">
      <c r="B204" s="3"/>
      <c r="C204" s="30"/>
      <c r="D204" s="30"/>
      <c r="E204" s="48"/>
      <c r="F204" s="30"/>
      <c r="G204" s="151"/>
      <c r="H204" s="48"/>
      <c r="I204" s="97"/>
      <c r="J204" s="97"/>
      <c r="K204" s="97"/>
      <c r="L204" s="97"/>
      <c r="M204" s="30"/>
      <c r="N204" s="6"/>
    </row>
    <row r="205" spans="2:14" ht="12.75" customHeight="1">
      <c r="B205" s="3"/>
      <c r="C205" s="30"/>
      <c r="D205" s="93" t="s">
        <v>109</v>
      </c>
      <c r="E205" s="30"/>
      <c r="F205" s="57" t="s">
        <v>614</v>
      </c>
      <c r="G205" s="151"/>
      <c r="H205" s="29" t="str">
        <f>H119</f>
        <v>2007/08</v>
      </c>
      <c r="I205" s="29" t="str">
        <f>I119</f>
        <v>2008/09</v>
      </c>
      <c r="J205" s="29" t="str">
        <f>J119</f>
        <v>2009/10</v>
      </c>
      <c r="K205" s="29" t="str">
        <f>K119</f>
        <v>2010/11</v>
      </c>
      <c r="L205" s="29" t="str">
        <f>L119</f>
        <v>2011/12</v>
      </c>
      <c r="M205" s="30"/>
      <c r="N205" s="6"/>
    </row>
    <row r="206" spans="2:14" ht="12.75" customHeight="1">
      <c r="B206" s="3"/>
      <c r="C206" s="30"/>
      <c r="D206" s="87"/>
      <c r="E206" s="30"/>
      <c r="F206" s="30"/>
      <c r="G206" s="151"/>
      <c r="H206" s="30"/>
      <c r="I206" s="59"/>
      <c r="J206" s="59"/>
      <c r="K206" s="59"/>
      <c r="L206" s="59"/>
      <c r="M206" s="30"/>
      <c r="N206" s="6"/>
    </row>
    <row r="207" spans="2:14" ht="12.75" customHeight="1">
      <c r="B207" s="3"/>
      <c r="C207" s="30"/>
      <c r="D207" s="30" t="s">
        <v>101</v>
      </c>
      <c r="E207" s="30"/>
      <c r="F207" s="220"/>
      <c r="G207" s="151"/>
      <c r="H207" s="55">
        <f>((5/12*act!G38)+(7/12*act!H38))+((5/12*act!G49)+(7/12*act!H49))</f>
        <v>0</v>
      </c>
      <c r="I207" s="55">
        <f>((5/12*act!H38)+(7/12*act!I38))+((5/12*act!H49)+(7/12*act!I49))</f>
        <v>0</v>
      </c>
      <c r="J207" s="55">
        <f>((5/12*act!I38)+(7/12*act!J38))+((5/12*act!I49)+(7/12*act!J49))</f>
        <v>0</v>
      </c>
      <c r="K207" s="55">
        <f>((5/12*act!J38)+(7/12*act!K38))+((5/12*act!J49)+(7/12*act!K49))</f>
        <v>0</v>
      </c>
      <c r="L207" s="55">
        <f>((5/12*act!K38)+(7/12*act!L38))+((5/12*act!K49)+(7/12*act!L49))</f>
        <v>0</v>
      </c>
      <c r="M207" s="30"/>
      <c r="N207" s="6"/>
    </row>
    <row r="208" spans="2:14" ht="12.75" customHeight="1">
      <c r="B208" s="3"/>
      <c r="C208" s="30"/>
      <c r="D208" s="30" t="s">
        <v>102</v>
      </c>
      <c r="E208" s="30"/>
      <c r="F208" s="220"/>
      <c r="G208" s="151"/>
      <c r="H208" s="55">
        <f>((5/12*act!G39)+(7/12*act!H39))+((5/12*act!G40)+(7/12*act!H40))+((5/12*act!G41)+(7/12*act!H41))+((5/12*act!G50)+(7/12*act!H50))+((5/12*act!G51)+(7/12*act!H51))+((5/12*act!G52)+(7/12*act!H52))</f>
        <v>0</v>
      </c>
      <c r="I208" s="55">
        <f>((5/12*act!H39)+(7/12*act!I39))+((5/12*act!H40)+(7/12*act!I40))+((5/12*act!H41)+(7/12*act!I41))+((5/12*act!H50)+(7/12*act!I50))+((5/12*act!H51)+(7/12*act!I51))+((5/12*act!H52)+(7/12*act!I52))</f>
        <v>0</v>
      </c>
      <c r="J208" s="55">
        <f>((5/12*act!I39)+(7/12*act!J39))+((5/12*act!I40)+(7/12*act!J40))+((5/12*act!I41)+(7/12*act!J41))+((5/12*act!I50)+(7/12*act!J50))+((5/12*act!I51)+(7/12*act!J51))+((5/12*act!I52)+(7/12*act!J52))</f>
        <v>0</v>
      </c>
      <c r="K208" s="55">
        <f>((5/12*act!J39)+(7/12*act!K39))+((5/12*act!J40)+(7/12*act!K40))+((5/12*act!J41)+(7/12*act!K41))+((5/12*act!J50)+(7/12*act!K50))+((5/12*act!J51)+(7/12*act!K51))+((5/12*act!J52)+(7/12*act!K52))</f>
        <v>0</v>
      </c>
      <c r="L208" s="55">
        <f>((5/12*act!K39)+(7/12*act!L39))+((5/12*act!K40)+(7/12*act!L40))+((5/12*act!K41)+(7/12*act!L41))+((5/12*act!K50)+(7/12*act!L50))+((5/12*act!K51)+(7/12*act!L51))+((5/12*act!K52)+(7/12*act!L52))</f>
        <v>0</v>
      </c>
      <c r="M208" s="30"/>
      <c r="N208" s="6"/>
    </row>
    <row r="209" spans="2:14" ht="12.75" customHeight="1">
      <c r="B209" s="3"/>
      <c r="C209" s="30"/>
      <c r="D209" s="30" t="s">
        <v>110</v>
      </c>
      <c r="E209" s="30"/>
      <c r="F209" s="220"/>
      <c r="G209" s="151"/>
      <c r="H209" s="55">
        <f>((5/12*act!G42)+(7/12*act!H42))+((5/12*act!G53)+(7/12*act!H53))</f>
        <v>0</v>
      </c>
      <c r="I209" s="55">
        <f>((5/12*act!H42)+(7/12*act!I42))+((5/12*act!H53)+(7/12*act!I53))</f>
        <v>0</v>
      </c>
      <c r="J209" s="55">
        <f>((5/12*act!I42)+(7/12*act!J42))+((5/12*act!I53)+(7/12*act!J53))</f>
        <v>0</v>
      </c>
      <c r="K209" s="55">
        <f>((5/12*act!J42)+(7/12*act!K42))+((5/12*act!J53)+(7/12*act!K53))</f>
        <v>0</v>
      </c>
      <c r="L209" s="55">
        <f>((5/12*act!K42)+(7/12*act!L42))+((5/12*act!K53)+(7/12*act!L53))</f>
        <v>0</v>
      </c>
      <c r="M209" s="30"/>
      <c r="N209" s="6"/>
    </row>
    <row r="210" spans="2:14" ht="12.75" customHeight="1">
      <c r="B210" s="3"/>
      <c r="C210" s="30"/>
      <c r="D210" s="30" t="s">
        <v>103</v>
      </c>
      <c r="E210" s="30"/>
      <c r="F210" s="220"/>
      <c r="G210" s="151"/>
      <c r="H210" s="55">
        <f>((5/12*act!G43)+(7/12*act!H43))+((5/12*act!G54)+(7/12*act!H54))</f>
        <v>0</v>
      </c>
      <c r="I210" s="55">
        <f>((5/12*act!H43)+(7/12*act!I43))+((5/12*act!H54)+(7/12*act!I54))</f>
        <v>0</v>
      </c>
      <c r="J210" s="55">
        <f>((5/12*act!I43)+(7/12*act!J43))+((5/12*act!I54)+(7/12*act!J54))</f>
        <v>0</v>
      </c>
      <c r="K210" s="55">
        <f>((5/12*act!J43)+(7/12*act!K43))+((5/12*act!J54)+(7/12*act!K54))</f>
        <v>0</v>
      </c>
      <c r="L210" s="55">
        <f>((5/12*act!K43)+(7/12*act!L43))+((5/12*act!K54)+(7/12*act!L54))</f>
        <v>0</v>
      </c>
      <c r="M210" s="30"/>
      <c r="N210" s="6"/>
    </row>
    <row r="211" spans="2:14" ht="12.75" customHeight="1">
      <c r="B211" s="3"/>
      <c r="C211" s="30"/>
      <c r="D211" s="88" t="s">
        <v>180</v>
      </c>
      <c r="E211" s="30"/>
      <c r="F211" s="30"/>
      <c r="G211" s="151"/>
      <c r="H211" s="95">
        <f>SUM(H207:H210)</f>
        <v>0</v>
      </c>
      <c r="I211" s="95">
        <f>SUM(I207:I210)</f>
        <v>0</v>
      </c>
      <c r="J211" s="95">
        <f>SUM(J207:J210)</f>
        <v>0</v>
      </c>
      <c r="K211" s="95">
        <f>SUM(K207:K210)</f>
        <v>0</v>
      </c>
      <c r="L211" s="95">
        <f>SUM(L207:L210)</f>
        <v>0</v>
      </c>
      <c r="M211" s="30"/>
      <c r="N211" s="6"/>
    </row>
    <row r="212" spans="2:14" ht="12.75" customHeight="1">
      <c r="B212" s="3"/>
      <c r="C212" s="30"/>
      <c r="D212" s="30"/>
      <c r="E212" s="48"/>
      <c r="F212" s="30"/>
      <c r="G212" s="151"/>
      <c r="H212" s="48"/>
      <c r="I212" s="97"/>
      <c r="J212" s="97"/>
      <c r="K212" s="97"/>
      <c r="L212" s="97"/>
      <c r="M212" s="30"/>
      <c r="N212" s="6"/>
    </row>
    <row r="213" spans="2:14" ht="12.75" customHeight="1">
      <c r="B213" s="214"/>
      <c r="C213" s="213"/>
      <c r="D213" s="215"/>
      <c r="E213" s="216"/>
      <c r="G213" s="153"/>
      <c r="H213" s="216"/>
      <c r="I213" s="217"/>
      <c r="J213" s="217"/>
      <c r="K213" s="217"/>
      <c r="L213" s="217"/>
      <c r="N213" s="6"/>
    </row>
    <row r="214" spans="2:14" ht="12.75" customHeight="1">
      <c r="B214" s="3"/>
      <c r="D214" s="218"/>
      <c r="E214" s="218"/>
      <c r="G214" s="153"/>
      <c r="H214" s="218"/>
      <c r="I214" s="219"/>
      <c r="J214" s="219"/>
      <c r="K214" s="219"/>
      <c r="L214" s="219"/>
      <c r="N214" s="6"/>
    </row>
    <row r="215" spans="2:14" ht="12.75" customHeight="1">
      <c r="B215" s="3"/>
      <c r="C215" s="30"/>
      <c r="D215" s="86"/>
      <c r="E215" s="86"/>
      <c r="F215" s="30"/>
      <c r="G215" s="151"/>
      <c r="H215" s="86"/>
      <c r="I215" s="59"/>
      <c r="J215" s="59"/>
      <c r="K215" s="59"/>
      <c r="L215" s="59"/>
      <c r="M215" s="30"/>
      <c r="N215" s="6"/>
    </row>
    <row r="216" spans="2:14" ht="12.75" customHeight="1">
      <c r="B216" s="3"/>
      <c r="C216" s="30"/>
      <c r="D216" s="25" t="s">
        <v>619</v>
      </c>
      <c r="E216" s="27"/>
      <c r="F216" s="30"/>
      <c r="G216" s="151"/>
      <c r="H216" s="160">
        <f>H152+H201+H180+H211</f>
        <v>0</v>
      </c>
      <c r="I216" s="160">
        <f>I152+I201+I180+I211</f>
        <v>0</v>
      </c>
      <c r="J216" s="160">
        <f>J152+J201+J180+J211</f>
        <v>0</v>
      </c>
      <c r="K216" s="160">
        <f>K152+K201+K180+K211</f>
        <v>0</v>
      </c>
      <c r="L216" s="160">
        <f>L152+L201+L180+L211</f>
        <v>0</v>
      </c>
      <c r="M216" s="30"/>
      <c r="N216" s="6"/>
    </row>
    <row r="217" spans="2:14" ht="12.75" customHeight="1">
      <c r="B217" s="3"/>
      <c r="C217" s="30"/>
      <c r="D217" s="30"/>
      <c r="E217" s="27"/>
      <c r="F217" s="30"/>
      <c r="G217" s="151"/>
      <c r="H217" s="27"/>
      <c r="I217" s="94"/>
      <c r="J217" s="94"/>
      <c r="K217" s="94"/>
      <c r="L217" s="94"/>
      <c r="M217" s="30"/>
      <c r="N217" s="6"/>
    </row>
    <row r="218" spans="2:14" ht="12.75" customHeight="1">
      <c r="B218" s="3"/>
      <c r="E218" s="4"/>
      <c r="G218" s="153"/>
      <c r="H218" s="4"/>
      <c r="I218" s="74"/>
      <c r="J218" s="74"/>
      <c r="K218" s="74"/>
      <c r="L218" s="74"/>
      <c r="N218" s="6"/>
    </row>
    <row r="219" spans="2:14" ht="12.75" customHeight="1">
      <c r="B219" s="3"/>
      <c r="E219" s="4"/>
      <c r="G219" s="153"/>
      <c r="H219" s="4"/>
      <c r="I219" s="74"/>
      <c r="J219" s="74"/>
      <c r="K219" s="74"/>
      <c r="L219" s="74"/>
      <c r="N219" s="6"/>
    </row>
    <row r="220" spans="2:14" ht="12.75" customHeight="1">
      <c r="B220" s="3"/>
      <c r="C220" s="30"/>
      <c r="D220" s="30"/>
      <c r="E220" s="27"/>
      <c r="F220" s="30"/>
      <c r="G220" s="151"/>
      <c r="H220" s="27"/>
      <c r="I220" s="94"/>
      <c r="J220" s="94"/>
      <c r="K220" s="94"/>
      <c r="L220" s="94"/>
      <c r="M220" s="30"/>
      <c r="N220" s="6"/>
    </row>
    <row r="221" spans="2:14" ht="12.75" customHeight="1">
      <c r="B221" s="9"/>
      <c r="C221" s="27"/>
      <c r="D221" s="27" t="s">
        <v>620</v>
      </c>
      <c r="E221" s="27"/>
      <c r="F221" s="30"/>
      <c r="G221" s="151"/>
      <c r="H221" s="160">
        <f>H133-H216</f>
        <v>95408.0825</v>
      </c>
      <c r="I221" s="160">
        <f>I133-I216</f>
        <v>96040.52000000002</v>
      </c>
      <c r="J221" s="160">
        <f>J133-J216</f>
        <v>96040.52000000002</v>
      </c>
      <c r="K221" s="160">
        <f>K133-K216</f>
        <v>96040.52</v>
      </c>
      <c r="L221" s="160">
        <f>L133-L216</f>
        <v>96040.52</v>
      </c>
      <c r="M221" s="30"/>
      <c r="N221" s="6"/>
    </row>
    <row r="222" spans="2:14" ht="12.75" customHeight="1">
      <c r="B222" s="3"/>
      <c r="C222" s="30"/>
      <c r="D222" s="30"/>
      <c r="E222" s="27"/>
      <c r="F222" s="30"/>
      <c r="G222" s="151"/>
      <c r="H222" s="27"/>
      <c r="I222" s="94"/>
      <c r="J222" s="94"/>
      <c r="K222" s="94"/>
      <c r="L222" s="94"/>
      <c r="M222" s="30"/>
      <c r="N222" s="6"/>
    </row>
    <row r="223" spans="2:14" ht="12.75" customHeight="1">
      <c r="B223" s="3"/>
      <c r="E223" s="4"/>
      <c r="F223" s="4"/>
      <c r="G223" s="74"/>
      <c r="H223" s="74"/>
      <c r="I223" s="74"/>
      <c r="J223" s="76"/>
      <c r="K223" s="5"/>
      <c r="L223" s="5"/>
      <c r="N223" s="6"/>
    </row>
    <row r="224" spans="2:14" ht="12.75" customHeight="1" thickBot="1">
      <c r="B224" s="12"/>
      <c r="C224" s="13"/>
      <c r="D224" s="13"/>
      <c r="E224" s="13"/>
      <c r="F224" s="13"/>
      <c r="G224" s="98"/>
      <c r="H224" s="98"/>
      <c r="I224" s="98"/>
      <c r="J224" s="13"/>
      <c r="K224" s="13"/>
      <c r="L224" s="13"/>
      <c r="M224" s="13"/>
      <c r="N224" s="14"/>
    </row>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sheetData>
  <sheetProtection password="DE55" sheet="1" objects="1" scenarios="1"/>
  <printOptions/>
  <pageMargins left="0.7874015748031497" right="0.7874015748031497" top="0.984251968503937" bottom="0.984251968503937" header="0.5118110236220472" footer="0.5118110236220472"/>
  <pageSetup horizontalDpi="600" verticalDpi="600" orientation="portrait" paperSize="9" scale="50" r:id="rId4"/>
  <headerFooter alignWithMargins="0">
    <oddHeader>&amp;L&amp;"Arial,Vet"&amp;F&amp;R&amp;"Arial,Vet"&amp;A</oddHeader>
    <oddFooter>&amp;L&amp;"Arial,Vet"keizer / goedhart&amp;C&amp;"Arial,Vet"&amp;D&amp;R&amp;"Arial,Vet"pagina &amp;P</oddFooter>
  </headerFooter>
  <rowBreaks count="1" manualBreakCount="1">
    <brk id="113" min="1" max="13" man="1"/>
  </rowBreaks>
  <drawing r:id="rId3"/>
  <legacyDrawing r:id="rId2"/>
</worksheet>
</file>

<file path=xl/worksheets/sheet9.xml><?xml version="1.0" encoding="utf-8"?>
<worksheet xmlns="http://schemas.openxmlformats.org/spreadsheetml/2006/main" xmlns:r="http://schemas.openxmlformats.org/officeDocument/2006/relationships">
  <dimension ref="B2:Q33"/>
  <sheetViews>
    <sheetView zoomScale="85" zoomScaleNormal="85" workbookViewId="0" topLeftCell="A1">
      <selection activeCell="B2" sqref="B2"/>
    </sheetView>
  </sheetViews>
  <sheetFormatPr defaultColWidth="9.140625" defaultRowHeight="12.75"/>
  <cols>
    <col min="1" max="1" width="5.7109375" style="5" customWidth="1"/>
    <col min="2" max="3" width="2.7109375" style="5" customWidth="1"/>
    <col min="4" max="4" width="45.7109375" style="5" customWidth="1"/>
    <col min="5" max="5" width="2.7109375" style="5" customWidth="1"/>
    <col min="6" max="8" width="16.8515625" style="5" customWidth="1"/>
    <col min="9" max="9" width="16.8515625" style="16" customWidth="1"/>
    <col min="10" max="15" width="16.8515625" style="5" customWidth="1"/>
    <col min="16" max="17" width="2.7109375" style="5" customWidth="1"/>
    <col min="18" max="16384" width="9.140625" style="5" customWidth="1"/>
  </cols>
  <sheetData>
    <row r="1" ht="12.75" customHeight="1" thickBot="1"/>
    <row r="2" spans="2:17" ht="12.75">
      <c r="B2" s="15"/>
      <c r="C2" s="1"/>
      <c r="D2" s="1"/>
      <c r="E2" s="1"/>
      <c r="F2" s="1"/>
      <c r="G2" s="1"/>
      <c r="H2" s="1"/>
      <c r="I2" s="140"/>
      <c r="J2" s="1"/>
      <c r="K2" s="1"/>
      <c r="L2" s="1"/>
      <c r="M2" s="1"/>
      <c r="N2" s="1"/>
      <c r="O2" s="1"/>
      <c r="P2" s="1"/>
      <c r="Q2" s="2"/>
    </row>
    <row r="3" spans="2:17" ht="12.75">
      <c r="B3" s="3"/>
      <c r="Q3" s="6"/>
    </row>
    <row r="4" spans="2:17" s="72" customFormat="1" ht="18">
      <c r="B4" s="20"/>
      <c r="C4" s="85" t="s">
        <v>509</v>
      </c>
      <c r="D4" s="85"/>
      <c r="H4" s="5"/>
      <c r="I4" s="5"/>
      <c r="J4" s="5"/>
      <c r="Q4" s="138"/>
    </row>
    <row r="5" spans="2:17" s="72" customFormat="1" ht="12" customHeight="1">
      <c r="B5" s="20"/>
      <c r="C5" s="7"/>
      <c r="D5" s="50"/>
      <c r="H5" s="5"/>
      <c r="I5" s="5"/>
      <c r="J5" s="5"/>
      <c r="Q5" s="138"/>
    </row>
    <row r="6" spans="2:17" s="72" customFormat="1" ht="12" customHeight="1">
      <c r="B6" s="20"/>
      <c r="C6" s="7"/>
      <c r="D6" s="50"/>
      <c r="H6" s="5"/>
      <c r="I6" s="5"/>
      <c r="J6" s="5"/>
      <c r="Q6" s="138"/>
    </row>
    <row r="7" spans="2:17" s="72" customFormat="1" ht="12" customHeight="1">
      <c r="B7" s="20"/>
      <c r="C7" s="7"/>
      <c r="D7" s="278" t="s">
        <v>510</v>
      </c>
      <c r="H7" s="5"/>
      <c r="I7" s="5"/>
      <c r="J7" s="5"/>
      <c r="Q7" s="138"/>
    </row>
    <row r="8" spans="2:17" s="72" customFormat="1" ht="12" customHeight="1">
      <c r="B8" s="20"/>
      <c r="C8" s="7"/>
      <c r="D8" s="50"/>
      <c r="H8" s="5"/>
      <c r="I8" s="5"/>
      <c r="J8" s="5"/>
      <c r="Q8" s="138"/>
    </row>
    <row r="9" spans="2:17" s="72" customFormat="1" ht="12" customHeight="1">
      <c r="B9" s="20"/>
      <c r="C9" s="7"/>
      <c r="D9" s="271" t="s">
        <v>511</v>
      </c>
      <c r="H9" s="5"/>
      <c r="I9" s="5"/>
      <c r="J9" s="5"/>
      <c r="Q9" s="138"/>
    </row>
    <row r="10" spans="2:17" s="72" customFormat="1" ht="12" customHeight="1">
      <c r="B10" s="20"/>
      <c r="C10" s="7"/>
      <c r="D10" s="271" t="s">
        <v>512</v>
      </c>
      <c r="H10" s="5"/>
      <c r="I10" s="5"/>
      <c r="J10" s="5"/>
      <c r="Q10" s="138"/>
    </row>
    <row r="11" spans="2:17" s="72" customFormat="1" ht="12" customHeight="1">
      <c r="B11" s="20"/>
      <c r="C11" s="85"/>
      <c r="D11" s="85"/>
      <c r="H11" s="5"/>
      <c r="I11" s="5"/>
      <c r="J11" s="5"/>
      <c r="Q11" s="138"/>
    </row>
    <row r="12" spans="2:17" s="72" customFormat="1" ht="12" customHeight="1">
      <c r="B12" s="20"/>
      <c r="C12" s="85"/>
      <c r="D12" s="85"/>
      <c r="H12" s="5"/>
      <c r="I12" s="5"/>
      <c r="J12" s="5"/>
      <c r="Q12" s="138"/>
    </row>
    <row r="13" spans="2:17" ht="12" customHeight="1">
      <c r="B13" s="141"/>
      <c r="C13" s="7"/>
      <c r="D13" s="38"/>
      <c r="G13" s="8"/>
      <c r="I13" s="5"/>
      <c r="Q13" s="6"/>
    </row>
    <row r="14" spans="2:17" ht="12" customHeight="1">
      <c r="B14" s="9"/>
      <c r="C14" s="4"/>
      <c r="D14" s="41"/>
      <c r="F14" s="19">
        <f>tab!G13</f>
        <v>2007</v>
      </c>
      <c r="G14" s="19">
        <f aca="true" t="shared" si="0" ref="G14:O14">F14+1</f>
        <v>2008</v>
      </c>
      <c r="H14" s="19">
        <f t="shared" si="0"/>
        <v>2009</v>
      </c>
      <c r="I14" s="19">
        <f t="shared" si="0"/>
        <v>2010</v>
      </c>
      <c r="J14" s="19">
        <f t="shared" si="0"/>
        <v>2011</v>
      </c>
      <c r="K14" s="19">
        <f t="shared" si="0"/>
        <v>2012</v>
      </c>
      <c r="L14" s="19">
        <f t="shared" si="0"/>
        <v>2013</v>
      </c>
      <c r="M14" s="19">
        <f t="shared" si="0"/>
        <v>2014</v>
      </c>
      <c r="N14" s="19">
        <f t="shared" si="0"/>
        <v>2015</v>
      </c>
      <c r="O14" s="19">
        <f t="shared" si="0"/>
        <v>2016</v>
      </c>
      <c r="Q14" s="6"/>
    </row>
    <row r="15" spans="2:17" ht="12" customHeight="1">
      <c r="B15" s="141"/>
      <c r="C15" s="7"/>
      <c r="D15" s="38"/>
      <c r="I15" s="5"/>
      <c r="Q15" s="6"/>
    </row>
    <row r="16" spans="2:17" ht="12.75">
      <c r="B16" s="3"/>
      <c r="C16" s="28"/>
      <c r="D16" s="46"/>
      <c r="E16" s="30"/>
      <c r="F16" s="30"/>
      <c r="G16" s="30"/>
      <c r="H16" s="30"/>
      <c r="I16" s="30"/>
      <c r="J16" s="30"/>
      <c r="K16" s="211"/>
      <c r="L16" s="211"/>
      <c r="M16" s="211"/>
      <c r="N16" s="211"/>
      <c r="O16" s="211"/>
      <c r="P16" s="30"/>
      <c r="Q16" s="6"/>
    </row>
    <row r="17" spans="2:17" ht="12.75">
      <c r="B17" s="3"/>
      <c r="C17" s="185" t="s">
        <v>146</v>
      </c>
      <c r="D17" s="24" t="s">
        <v>513</v>
      </c>
      <c r="E17" s="78"/>
      <c r="F17" s="139">
        <v>0</v>
      </c>
      <c r="G17" s="150">
        <f aca="true" t="shared" si="1" ref="G17:O17">F20</f>
        <v>0</v>
      </c>
      <c r="H17" s="23">
        <f t="shared" si="1"/>
        <v>0</v>
      </c>
      <c r="I17" s="23">
        <f t="shared" si="1"/>
        <v>0</v>
      </c>
      <c r="J17" s="23">
        <f t="shared" si="1"/>
        <v>0</v>
      </c>
      <c r="K17" s="23">
        <f t="shared" si="1"/>
        <v>0</v>
      </c>
      <c r="L17" s="23">
        <f t="shared" si="1"/>
        <v>0</v>
      </c>
      <c r="M17" s="23">
        <f t="shared" si="1"/>
        <v>0</v>
      </c>
      <c r="N17" s="23">
        <f t="shared" si="1"/>
        <v>0</v>
      </c>
      <c r="O17" s="23">
        <f t="shared" si="1"/>
        <v>0</v>
      </c>
      <c r="P17" s="30"/>
      <c r="Q17" s="6"/>
    </row>
    <row r="18" spans="2:17" ht="12.75">
      <c r="B18" s="3"/>
      <c r="C18" s="185"/>
      <c r="D18" s="24" t="s">
        <v>514</v>
      </c>
      <c r="E18" s="82"/>
      <c r="F18" s="422">
        <v>0</v>
      </c>
      <c r="G18" s="422">
        <v>0</v>
      </c>
      <c r="H18" s="422">
        <v>0</v>
      </c>
      <c r="I18" s="422">
        <v>0</v>
      </c>
      <c r="J18" s="422">
        <v>0</v>
      </c>
      <c r="K18" s="422">
        <v>0</v>
      </c>
      <c r="L18" s="422">
        <v>0</v>
      </c>
      <c r="M18" s="422">
        <v>0</v>
      </c>
      <c r="N18" s="422">
        <v>0</v>
      </c>
      <c r="O18" s="422">
        <v>0</v>
      </c>
      <c r="P18" s="30"/>
      <c r="Q18" s="6"/>
    </row>
    <row r="19" spans="2:17" ht="12.75">
      <c r="B19" s="3"/>
      <c r="C19" s="185" t="s">
        <v>298</v>
      </c>
      <c r="D19" s="24" t="s">
        <v>515</v>
      </c>
      <c r="E19" s="78"/>
      <c r="F19" s="139">
        <v>0</v>
      </c>
      <c r="G19" s="139">
        <v>0</v>
      </c>
      <c r="H19" s="139">
        <v>0</v>
      </c>
      <c r="I19" s="139">
        <v>0</v>
      </c>
      <c r="J19" s="139">
        <v>0</v>
      </c>
      <c r="K19" s="139">
        <v>0</v>
      </c>
      <c r="L19" s="139">
        <v>0</v>
      </c>
      <c r="M19" s="139">
        <v>0</v>
      </c>
      <c r="N19" s="139">
        <v>0</v>
      </c>
      <c r="O19" s="139">
        <v>0</v>
      </c>
      <c r="P19" s="30"/>
      <c r="Q19" s="6"/>
    </row>
    <row r="20" spans="2:17" ht="12.75">
      <c r="B20" s="3"/>
      <c r="C20" s="187" t="s">
        <v>85</v>
      </c>
      <c r="D20" s="25" t="s">
        <v>85</v>
      </c>
      <c r="E20" s="82"/>
      <c r="F20" s="145">
        <f aca="true" t="shared" si="2" ref="F20:O20">SUM(F17:F18)-F19</f>
        <v>0</v>
      </c>
      <c r="G20" s="145">
        <f t="shared" si="2"/>
        <v>0</v>
      </c>
      <c r="H20" s="145">
        <f t="shared" si="2"/>
        <v>0</v>
      </c>
      <c r="I20" s="145">
        <f t="shared" si="2"/>
        <v>0</v>
      </c>
      <c r="J20" s="145">
        <f t="shared" si="2"/>
        <v>0</v>
      </c>
      <c r="K20" s="145">
        <f t="shared" si="2"/>
        <v>0</v>
      </c>
      <c r="L20" s="145">
        <f t="shared" si="2"/>
        <v>0</v>
      </c>
      <c r="M20" s="145">
        <f t="shared" si="2"/>
        <v>0</v>
      </c>
      <c r="N20" s="145">
        <f t="shared" si="2"/>
        <v>0</v>
      </c>
      <c r="O20" s="145">
        <f t="shared" si="2"/>
        <v>0</v>
      </c>
      <c r="P20" s="30"/>
      <c r="Q20" s="6"/>
    </row>
    <row r="21" spans="2:17" ht="12.75">
      <c r="B21" s="3"/>
      <c r="C21" s="44"/>
      <c r="D21" s="30"/>
      <c r="E21" s="30"/>
      <c r="F21" s="30"/>
      <c r="G21" s="30"/>
      <c r="H21" s="30"/>
      <c r="I21" s="30"/>
      <c r="J21" s="30"/>
      <c r="K21" s="30"/>
      <c r="L21" s="30"/>
      <c r="M21" s="30"/>
      <c r="N21" s="30"/>
      <c r="O21" s="30"/>
      <c r="P21" s="30"/>
      <c r="Q21" s="6"/>
    </row>
    <row r="22" spans="2:17" ht="12.75" customHeight="1">
      <c r="B22" s="141"/>
      <c r="C22" s="7"/>
      <c r="D22" s="38"/>
      <c r="I22" s="5"/>
      <c r="Q22" s="6"/>
    </row>
    <row r="23" spans="2:17" ht="12.75" customHeight="1">
      <c r="B23" s="141"/>
      <c r="C23" s="7"/>
      <c r="D23" s="38"/>
      <c r="I23" s="5"/>
      <c r="Q23" s="6"/>
    </row>
    <row r="24" spans="2:17" ht="12.75" customHeight="1">
      <c r="B24" s="141"/>
      <c r="C24" s="4"/>
      <c r="D24" s="41"/>
      <c r="F24" s="19">
        <f>O14+1</f>
        <v>2017</v>
      </c>
      <c r="G24" s="19">
        <f aca="true" t="shared" si="3" ref="G24:O24">F24+1</f>
        <v>2018</v>
      </c>
      <c r="H24" s="19">
        <f t="shared" si="3"/>
        <v>2019</v>
      </c>
      <c r="I24" s="19">
        <f t="shared" si="3"/>
        <v>2020</v>
      </c>
      <c r="J24" s="19">
        <f t="shared" si="3"/>
        <v>2021</v>
      </c>
      <c r="K24" s="19">
        <f t="shared" si="3"/>
        <v>2022</v>
      </c>
      <c r="L24" s="19">
        <f t="shared" si="3"/>
        <v>2023</v>
      </c>
      <c r="M24" s="19">
        <f t="shared" si="3"/>
        <v>2024</v>
      </c>
      <c r="N24" s="19">
        <f t="shared" si="3"/>
        <v>2025</v>
      </c>
      <c r="O24" s="19">
        <f t="shared" si="3"/>
        <v>2026</v>
      </c>
      <c r="P24" s="8"/>
      <c r="Q24" s="6"/>
    </row>
    <row r="25" spans="2:17" ht="12.75" customHeight="1">
      <c r="B25" s="141"/>
      <c r="C25" s="7"/>
      <c r="D25" s="38"/>
      <c r="I25" s="5"/>
      <c r="Q25" s="6"/>
    </row>
    <row r="26" spans="2:17" ht="12.75" customHeight="1">
      <c r="B26" s="141"/>
      <c r="C26" s="28"/>
      <c r="D26" s="46"/>
      <c r="E26" s="30"/>
      <c r="F26" s="30"/>
      <c r="G26" s="30"/>
      <c r="H26" s="30"/>
      <c r="I26" s="30"/>
      <c r="J26" s="30"/>
      <c r="K26" s="211"/>
      <c r="L26" s="211"/>
      <c r="M26" s="211"/>
      <c r="N26" s="211"/>
      <c r="O26" s="211"/>
      <c r="P26" s="30"/>
      <c r="Q26" s="6"/>
    </row>
    <row r="27" spans="2:17" ht="12.75" customHeight="1">
      <c r="B27" s="141"/>
      <c r="C27" s="185" t="s">
        <v>146</v>
      </c>
      <c r="D27" s="24" t="s">
        <v>513</v>
      </c>
      <c r="E27" s="78"/>
      <c r="F27" s="23">
        <f>O20</f>
        <v>0</v>
      </c>
      <c r="G27" s="23">
        <f aca="true" t="shared" si="4" ref="G27:O27">F30</f>
        <v>0</v>
      </c>
      <c r="H27" s="23">
        <f t="shared" si="4"/>
        <v>0</v>
      </c>
      <c r="I27" s="23">
        <f t="shared" si="4"/>
        <v>0</v>
      </c>
      <c r="J27" s="23">
        <f t="shared" si="4"/>
        <v>0</v>
      </c>
      <c r="K27" s="23">
        <f t="shared" si="4"/>
        <v>0</v>
      </c>
      <c r="L27" s="23">
        <f t="shared" si="4"/>
        <v>0</v>
      </c>
      <c r="M27" s="23">
        <f t="shared" si="4"/>
        <v>0</v>
      </c>
      <c r="N27" s="23">
        <f t="shared" si="4"/>
        <v>0</v>
      </c>
      <c r="O27" s="23">
        <f t="shared" si="4"/>
        <v>0</v>
      </c>
      <c r="P27" s="30"/>
      <c r="Q27" s="6"/>
    </row>
    <row r="28" spans="2:17" ht="12.75" customHeight="1">
      <c r="B28" s="141"/>
      <c r="C28" s="185"/>
      <c r="D28" s="24" t="s">
        <v>514</v>
      </c>
      <c r="E28" s="82"/>
      <c r="F28" s="139">
        <v>0</v>
      </c>
      <c r="G28" s="139">
        <v>0</v>
      </c>
      <c r="H28" s="139">
        <v>0</v>
      </c>
      <c r="I28" s="139">
        <v>0</v>
      </c>
      <c r="J28" s="139">
        <v>0</v>
      </c>
      <c r="K28" s="139">
        <v>0</v>
      </c>
      <c r="L28" s="139">
        <v>0</v>
      </c>
      <c r="M28" s="139">
        <v>0</v>
      </c>
      <c r="N28" s="139">
        <v>0</v>
      </c>
      <c r="O28" s="139">
        <v>0</v>
      </c>
      <c r="P28" s="30"/>
      <c r="Q28" s="6"/>
    </row>
    <row r="29" spans="2:17" ht="12.75" customHeight="1">
      <c r="B29" s="141"/>
      <c r="C29" s="185" t="s">
        <v>298</v>
      </c>
      <c r="D29" s="24" t="s">
        <v>515</v>
      </c>
      <c r="E29" s="78"/>
      <c r="F29" s="139">
        <v>0</v>
      </c>
      <c r="G29" s="139">
        <v>0</v>
      </c>
      <c r="H29" s="139">
        <v>0</v>
      </c>
      <c r="I29" s="139">
        <v>0</v>
      </c>
      <c r="J29" s="139">
        <v>0</v>
      </c>
      <c r="K29" s="139">
        <v>0</v>
      </c>
      <c r="L29" s="139">
        <v>0</v>
      </c>
      <c r="M29" s="139">
        <v>0</v>
      </c>
      <c r="N29" s="139">
        <v>0</v>
      </c>
      <c r="O29" s="139">
        <v>0</v>
      </c>
      <c r="P29" s="30"/>
      <c r="Q29" s="6"/>
    </row>
    <row r="30" spans="2:17" ht="12.75" customHeight="1">
      <c r="B30" s="141"/>
      <c r="C30" s="187" t="s">
        <v>85</v>
      </c>
      <c r="D30" s="25" t="s">
        <v>85</v>
      </c>
      <c r="E30" s="82"/>
      <c r="F30" s="145">
        <f aca="true" t="shared" si="5" ref="F30:O30">SUM(F27:F28)-F29</f>
        <v>0</v>
      </c>
      <c r="G30" s="145">
        <f t="shared" si="5"/>
        <v>0</v>
      </c>
      <c r="H30" s="145">
        <f t="shared" si="5"/>
        <v>0</v>
      </c>
      <c r="I30" s="145">
        <f t="shared" si="5"/>
        <v>0</v>
      </c>
      <c r="J30" s="145">
        <f t="shared" si="5"/>
        <v>0</v>
      </c>
      <c r="K30" s="145">
        <f t="shared" si="5"/>
        <v>0</v>
      </c>
      <c r="L30" s="145">
        <f t="shared" si="5"/>
        <v>0</v>
      </c>
      <c r="M30" s="145">
        <f t="shared" si="5"/>
        <v>0</v>
      </c>
      <c r="N30" s="145">
        <f t="shared" si="5"/>
        <v>0</v>
      </c>
      <c r="O30" s="145">
        <f t="shared" si="5"/>
        <v>0</v>
      </c>
      <c r="P30" s="30"/>
      <c r="Q30" s="6"/>
    </row>
    <row r="31" spans="2:17" ht="12.75" customHeight="1">
      <c r="B31" s="141"/>
      <c r="C31" s="44"/>
      <c r="D31" s="30"/>
      <c r="E31" s="30"/>
      <c r="F31" s="30"/>
      <c r="G31" s="30"/>
      <c r="H31" s="30"/>
      <c r="I31" s="30"/>
      <c r="J31" s="30"/>
      <c r="K31" s="30"/>
      <c r="L31" s="30"/>
      <c r="M31" s="30"/>
      <c r="N31" s="30"/>
      <c r="O31" s="30"/>
      <c r="P31" s="30"/>
      <c r="Q31" s="6"/>
    </row>
    <row r="32" spans="2:17" ht="12.75" customHeight="1">
      <c r="B32" s="141"/>
      <c r="C32" s="7"/>
      <c r="D32" s="38"/>
      <c r="I32" s="5"/>
      <c r="Q32" s="6"/>
    </row>
    <row r="33" spans="2:17" s="72" customFormat="1" ht="12.75" customHeight="1" collapsed="1" thickBot="1">
      <c r="B33" s="142"/>
      <c r="C33" s="143"/>
      <c r="D33" s="143"/>
      <c r="E33" s="143"/>
      <c r="F33" s="143"/>
      <c r="G33" s="143"/>
      <c r="H33" s="143"/>
      <c r="I33" s="143"/>
      <c r="J33" s="143"/>
      <c r="K33" s="143"/>
      <c r="L33" s="143"/>
      <c r="M33" s="143"/>
      <c r="N33" s="143"/>
      <c r="O33" s="143"/>
      <c r="P33" s="143"/>
      <c r="Q33" s="144"/>
    </row>
  </sheetData>
  <sheetProtection password="DE55" sheet="1" objects="1" scenarios="1"/>
  <printOptions/>
  <pageMargins left="0.75" right="0.75" top="1" bottom="1" header="0.5" footer="0.5"/>
  <pageSetup horizontalDpi="600" verticalDpi="600" orientation="landscape" paperSize="9" scale="55" r:id="rId2"/>
  <headerFooter alignWithMargins="0">
    <oddHeader>&amp;L&amp;"Arial,Vet"&amp;F&amp;R&amp;"Arial,Vet"&amp;A</oddHeader>
    <oddFooter>&amp;L&amp;"Arial,Vet"keizer / goedhart&amp;C&amp;"Arial,Vet"&amp;D&amp;R&amp;"Arial,Vet"pagina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VOS/ABB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SBO FPE</dc:title>
  <dc:subject/>
  <dc:creator>Reinier Goedhart/Bé Keizer</dc:creator>
  <cp:keywords/>
  <dc:description/>
  <cp:lastModifiedBy>bogaerdtm</cp:lastModifiedBy>
  <cp:lastPrinted>2007-10-21T19:19:00Z</cp:lastPrinted>
  <dcterms:created xsi:type="dcterms:W3CDTF">2002-03-02T17:48:17Z</dcterms:created>
  <dcterms:modified xsi:type="dcterms:W3CDTF">2007-10-22T07:58:37Z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