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0" windowWidth="7650" windowHeight="9255" tabRatio="887" activeTab="1"/>
  </bookViews>
  <sheets>
    <sheet name="toelichting" sheetId="1" r:id="rId1"/>
    <sheet name="begr(tot)" sheetId="2" r:id="rId2"/>
    <sheet name="ken (tot)" sheetId="3" r:id="rId3"/>
    <sheet name="begr(bk)" sheetId="4" r:id="rId4"/>
    <sheet name="ken (bk)" sheetId="5" r:id="rId5"/>
    <sheet name="loonkn" sheetId="6" r:id="rId6"/>
    <sheet name="mop" sheetId="7" r:id="rId7"/>
    <sheet name="mip" sheetId="8" r:id="rId8"/>
    <sheet name="act" sheetId="9" r:id="rId9"/>
    <sheet name="tab" sheetId="10" r:id="rId10"/>
    <sheet name="1" sheetId="11" r:id="rId11"/>
    <sheet name="2" sheetId="12" r:id="rId12"/>
    <sheet name="3" sheetId="13" r:id="rId13"/>
    <sheet name="4" sheetId="14" r:id="rId14"/>
    <sheet name="5" sheetId="15" r:id="rId15"/>
    <sheet name="6" sheetId="16" r:id="rId16"/>
    <sheet name="7" sheetId="17" r:id="rId17"/>
    <sheet name="8" sheetId="18" r:id="rId18"/>
    <sheet name="9" sheetId="19" r:id="rId19"/>
    <sheet name="10" sheetId="20" r:id="rId20"/>
    <sheet name="11" sheetId="21" r:id="rId21"/>
    <sheet name="12" sheetId="22" r:id="rId22"/>
    <sheet name="13" sheetId="23" r:id="rId23"/>
    <sheet name="14" sheetId="24" r:id="rId24"/>
    <sheet name="15" sheetId="25" r:id="rId25"/>
    <sheet name="16" sheetId="26" r:id="rId26"/>
    <sheet name="17" sheetId="27" r:id="rId27"/>
    <sheet name="18" sheetId="28" r:id="rId28"/>
    <sheet name="19" sheetId="29" r:id="rId29"/>
    <sheet name="20" sheetId="30" r:id="rId30"/>
  </sheets>
  <definedNames>
    <definedName name="_xlnm.Print_Area" localSheetId="10">'1'!$B$2:$K$83</definedName>
    <definedName name="_xlnm.Print_Area" localSheetId="19">'10'!$B$2:$K$83</definedName>
    <definedName name="_xlnm.Print_Area" localSheetId="20">'11'!$B$2:$K$83</definedName>
    <definedName name="_xlnm.Print_Area" localSheetId="21">'12'!$B$2:$K$83</definedName>
    <definedName name="_xlnm.Print_Area" localSheetId="22">'13'!$B$2:$K$83</definedName>
    <definedName name="_xlnm.Print_Area" localSheetId="23">'14'!$B$2:$K$83</definedName>
    <definedName name="_xlnm.Print_Area" localSheetId="24">'15'!$B$2:$K$83</definedName>
    <definedName name="_xlnm.Print_Area" localSheetId="25">'16'!$B$2:$K$83</definedName>
    <definedName name="_xlnm.Print_Area" localSheetId="26">'17'!$B$2:$K$83</definedName>
    <definedName name="_xlnm.Print_Area" localSheetId="27">'18'!$B$2:$K$83</definedName>
    <definedName name="_xlnm.Print_Area" localSheetId="28">'19'!$B$2:$K$83</definedName>
    <definedName name="_xlnm.Print_Area" localSheetId="11">'2'!$B$2:$K$83</definedName>
    <definedName name="_xlnm.Print_Area" localSheetId="29">'20'!$B$2:$K$83</definedName>
    <definedName name="_xlnm.Print_Area" localSheetId="12">'3'!$B$2:$K$83</definedName>
    <definedName name="_xlnm.Print_Area" localSheetId="13">'4'!$B$2:$K$83</definedName>
    <definedName name="_xlnm.Print_Area" localSheetId="14">'5'!$B$2:$K$83</definedName>
    <definedName name="_xlnm.Print_Area" localSheetId="15">'6'!$B$2:$K$83</definedName>
    <definedName name="_xlnm.Print_Area" localSheetId="16">'7'!$B$2:$K$83</definedName>
    <definedName name="_xlnm.Print_Area" localSheetId="17">'8'!$B$2:$K$83</definedName>
    <definedName name="_xlnm.Print_Area" localSheetId="18">'9'!$B$2:$K$83</definedName>
    <definedName name="_xlnm.Print_Area" localSheetId="8">'act'!$B$2:$Q$83</definedName>
    <definedName name="_xlnm.Print_Area" localSheetId="3">'begr(bk)'!$B$2:$K$196</definedName>
    <definedName name="_xlnm.Print_Area" localSheetId="1">'begr(tot)'!$B$2:$K$51</definedName>
    <definedName name="_xlnm.Print_Area" localSheetId="4">'ken (bk)'!$B$2:$K$114</definedName>
    <definedName name="_xlnm.Print_Area" localSheetId="2">'ken (tot)'!$B$2:$K$154</definedName>
    <definedName name="_xlnm.Print_Area" localSheetId="5">'loonkn'!$B$2:$AE$76</definedName>
    <definedName name="_xlnm.Print_Area" localSheetId="7">'mip'!$B$2:$AD$183</definedName>
    <definedName name="_xlnm.Print_Area" localSheetId="6">'mop'!$B$2:$Q$56</definedName>
    <definedName name="_xlnm.Print_Area" localSheetId="9">'tab'!$B$2:$AH$87</definedName>
    <definedName name="_xlnm.Print_Area" localSheetId="0">'toelichting'!$B$2:$P$99</definedName>
    <definedName name="freverbruik">'tab'!#REF!</definedName>
    <definedName name="groepenleerlingen">'tab'!#REF!</definedName>
    <definedName name="groepenleerlingennu">'tab'!#REF!</definedName>
    <definedName name="regels">'tab'!$AF$38:$AF$85</definedName>
    <definedName name="schaal">'tab'!$D$38:$D$85</definedName>
    <definedName name="vloeroppervlak">'tab'!#REF!</definedName>
    <definedName name="vloeroppervlaknu">'tab'!#REF!</definedName>
  </definedNames>
  <calcPr fullCalcOnLoad="1"/>
</workbook>
</file>

<file path=xl/comments4.xml><?xml version="1.0" encoding="utf-8"?>
<comments xmlns="http://schemas.openxmlformats.org/spreadsheetml/2006/main">
  <authors>
    <author>Goedhart, R.</author>
  </authors>
  <commentList>
    <comment ref="D106" authorId="0">
      <text>
        <r>
          <rPr>
            <sz val="8"/>
            <rFont val="Tahoma"/>
            <family val="2"/>
          </rPr>
          <t xml:space="preserve">
De lasten  achter de gepresenteerde posten,  worden gehanteerd bij het bepalen van de  kengetallen in het kader van het jaarverslag PO  (werkblad "kengetallen")</t>
        </r>
      </text>
    </comment>
    <comment ref="D122" authorId="0">
      <text>
        <r>
          <rPr>
            <sz val="8"/>
            <rFont val="Tahoma"/>
            <family val="2"/>
          </rPr>
          <t xml:space="preserve">
De lasten  achter de gepresenteerde posten,  worden gehanteerd bij het bepalen van de  kengetallen in het kader van het jaarverslag PO  (werkblad "kengetallen")</t>
        </r>
      </text>
    </comment>
  </commentList>
</comments>
</file>

<file path=xl/comments6.xml><?xml version="1.0" encoding="utf-8"?>
<comments xmlns="http://schemas.openxmlformats.org/spreadsheetml/2006/main">
  <authors>
    <author>Keizer</author>
  </authors>
  <commentList>
    <comment ref="P15" authorId="0">
      <text>
        <r>
          <rPr>
            <sz val="9"/>
            <rFont val="Tahoma"/>
            <family val="2"/>
          </rPr>
          <t xml:space="preserve">
Opgave van WTF BAPO is positief getal en dat wordt in mindering gebracht op reguliere WTF
</t>
        </r>
      </text>
    </comment>
  </commentList>
</comments>
</file>

<file path=xl/comments8.xml><?xml version="1.0" encoding="utf-8"?>
<comments xmlns="http://schemas.openxmlformats.org/spreadsheetml/2006/main">
  <authors>
    <author>Goedhart, R.</author>
  </authors>
  <commentList>
    <comment ref="E9" authorId="0">
      <text>
        <r>
          <rPr>
            <sz val="8"/>
            <rFont val="Tahoma"/>
            <family val="0"/>
          </rPr>
          <t xml:space="preserve">
hoeft niet te worden ingevuld</t>
        </r>
      </text>
    </comment>
    <comment ref="F9" authorId="0">
      <text>
        <r>
          <rPr>
            <sz val="8"/>
            <rFont val="Tahoma"/>
            <family val="0"/>
          </rPr>
          <t xml:space="preserve">
hoeft niet te worden ingevuld</t>
        </r>
      </text>
    </comment>
  </commentList>
</comments>
</file>

<file path=xl/comments9.xml><?xml version="1.0" encoding="utf-8"?>
<comments xmlns="http://schemas.openxmlformats.org/spreadsheetml/2006/main">
  <authors>
    <author>Goedhart, R.</author>
    <author>Reinier Goedhart</author>
  </authors>
  <commentList>
    <comment ref="D58" authorId="0">
      <text>
        <r>
          <rPr>
            <sz val="8"/>
            <rFont val="Tahoma"/>
            <family val="0"/>
          </rPr>
          <t xml:space="preserve">
Slechts invullen indien u een eerste waardering/ nul-meting/ inventarisatie heeft uitgevoerd in het kader van de startbalans.
Deze afschrijvingsbedragen kan u halen van uw nul-meting/ overzicht eerste waardering 
</t>
        </r>
      </text>
    </comment>
    <comment ref="D12" authorId="1">
      <text>
        <r>
          <rPr>
            <sz val="8"/>
            <rFont val="Tahoma"/>
            <family val="0"/>
          </rPr>
          <t xml:space="preserve">
Dit is een optelsom van de waarde van de activa per 1 januari plus de waarde van de activa vanuit de eerste waardering per 1 januari. Deze gegevens kunt u o.a. uit uw jaarrekening halen. 
</t>
        </r>
      </text>
    </comment>
  </commentList>
</comments>
</file>

<file path=xl/sharedStrings.xml><?xml version="1.0" encoding="utf-8"?>
<sst xmlns="http://schemas.openxmlformats.org/spreadsheetml/2006/main" count="2047" uniqueCount="347">
  <si>
    <t>Rijksbijdrage OCW</t>
  </si>
  <si>
    <t xml:space="preserve">Personele lasten </t>
  </si>
  <si>
    <t>Voorraden</t>
  </si>
  <si>
    <t>Vorderingen</t>
  </si>
  <si>
    <t>Eigen vermogen</t>
  </si>
  <si>
    <t>dienst</t>
  </si>
  <si>
    <t xml:space="preserve">jaren </t>
  </si>
  <si>
    <t>leeftijd</t>
  </si>
  <si>
    <t>WTF</t>
  </si>
  <si>
    <t>DA</t>
  </si>
  <si>
    <t>DB</t>
  </si>
  <si>
    <t>DC</t>
  </si>
  <si>
    <t>LA</t>
  </si>
  <si>
    <t>LB</t>
  </si>
  <si>
    <t>LC</t>
  </si>
  <si>
    <t>AA</t>
  </si>
  <si>
    <t>AB</t>
  </si>
  <si>
    <t>AC</t>
  </si>
  <si>
    <t>AD</t>
  </si>
  <si>
    <t>DD</t>
  </si>
  <si>
    <t>DE</t>
  </si>
  <si>
    <t>AE</t>
  </si>
  <si>
    <t>LD</t>
  </si>
  <si>
    <t>LE</t>
  </si>
  <si>
    <t>salaristabellen</t>
  </si>
  <si>
    <t>schaal / regel</t>
  </si>
  <si>
    <t>regels</t>
  </si>
  <si>
    <t>DBuit</t>
  </si>
  <si>
    <t>DCuit</t>
  </si>
  <si>
    <t>LIOa</t>
  </si>
  <si>
    <t>LIOb</t>
  </si>
  <si>
    <t>ID1</t>
  </si>
  <si>
    <t>ID3</t>
  </si>
  <si>
    <t>functie</t>
  </si>
  <si>
    <t>KENGETALLEN</t>
  </si>
  <si>
    <t>Langlopende schulden</t>
  </si>
  <si>
    <t>Kortlopende schulden</t>
  </si>
  <si>
    <t>ID2</t>
  </si>
  <si>
    <t>TABELLEN</t>
  </si>
  <si>
    <t xml:space="preserve">totaal </t>
  </si>
  <si>
    <t>schooljaar</t>
  </si>
  <si>
    <t>naam</t>
  </si>
  <si>
    <t>Salarisgegevens</t>
  </si>
  <si>
    <t>Werktijdfactor (WTF)</t>
  </si>
  <si>
    <t>Loonkosten</t>
  </si>
  <si>
    <t>aanschaf</t>
  </si>
  <si>
    <t>jaar van</t>
  </si>
  <si>
    <t>bruto salaris</t>
  </si>
  <si>
    <t>loonkosten</t>
  </si>
  <si>
    <t>t-1</t>
  </si>
  <si>
    <t>SCHOOL/ KALENDERJAREN</t>
  </si>
  <si>
    <t>LOONKOSTEN/ SALARISTABEL</t>
  </si>
  <si>
    <t>situatie per</t>
  </si>
  <si>
    <t>termijn</t>
  </si>
  <si>
    <t>(maand)</t>
  </si>
  <si>
    <t>werkg. last</t>
  </si>
  <si>
    <t>stand voorziening  per 31/12</t>
  </si>
  <si>
    <t>Voorzieningen</t>
  </si>
  <si>
    <t>schaal</t>
  </si>
  <si>
    <t>bapo</t>
  </si>
  <si>
    <t>gecorr.</t>
  </si>
  <si>
    <t>sofinummer</t>
  </si>
  <si>
    <t>J1</t>
  </si>
  <si>
    <t>J2</t>
  </si>
  <si>
    <t>J3</t>
  </si>
  <si>
    <t>J4</t>
  </si>
  <si>
    <t>J5</t>
  </si>
  <si>
    <t>J6</t>
  </si>
  <si>
    <t>afschrijving</t>
  </si>
  <si>
    <t>investering</t>
  </si>
  <si>
    <t>begrotingsjaar 1</t>
  </si>
  <si>
    <t>begrotingsjaar 2</t>
  </si>
  <si>
    <t>begrotingsjaar 3</t>
  </si>
  <si>
    <t>begrotingsjaar 4</t>
  </si>
  <si>
    <t>Jubilea</t>
  </si>
  <si>
    <t>kosten</t>
  </si>
  <si>
    <t>trede</t>
  </si>
  <si>
    <t>2006/07</t>
  </si>
  <si>
    <t>2007/08</t>
  </si>
  <si>
    <t>2008/09</t>
  </si>
  <si>
    <t>2009/10</t>
  </si>
  <si>
    <t>2010/11</t>
  </si>
  <si>
    <t>teldatum</t>
  </si>
  <si>
    <t>Financiële baten</t>
  </si>
  <si>
    <t>Buitengewone baten</t>
  </si>
  <si>
    <t>Buitengewone lasten</t>
  </si>
  <si>
    <t>Financiële lasten</t>
  </si>
  <si>
    <t>huidig (school)jaar</t>
  </si>
  <si>
    <t>Gebouwen en terreinen</t>
  </si>
  <si>
    <t>Inventaris en apparatuur</t>
  </si>
  <si>
    <t>Overige materiële vaste activa</t>
  </si>
  <si>
    <t>aanschafprijs</t>
  </si>
  <si>
    <t>afschrijvings-</t>
  </si>
  <si>
    <t>omschrijving</t>
  </si>
  <si>
    <t>activagroep</t>
  </si>
  <si>
    <t>(per eenheid)</t>
  </si>
  <si>
    <t>groep</t>
  </si>
  <si>
    <t xml:space="preserve">lokaal / </t>
  </si>
  <si>
    <t>kalenderjaar</t>
  </si>
  <si>
    <t>Overige baten</t>
  </si>
  <si>
    <t>Overige overheidsbijdragen</t>
  </si>
  <si>
    <t>Afschrijvingen</t>
  </si>
  <si>
    <t>Huisvestingslasten</t>
  </si>
  <si>
    <t>Overige instellingslasten</t>
  </si>
  <si>
    <t>Rijksbijdragen OCW</t>
  </si>
  <si>
    <t>Leermiddelen PO</t>
  </si>
  <si>
    <t>laatste</t>
  </si>
  <si>
    <t>beslisregel</t>
  </si>
  <si>
    <t>Waarde activa per 31-12</t>
  </si>
  <si>
    <t>aanschaf-</t>
  </si>
  <si>
    <t>waarde</t>
  </si>
  <si>
    <t>per jaar</t>
  </si>
  <si>
    <t>totaal</t>
  </si>
  <si>
    <t>Waarde activa per 01-01</t>
  </si>
  <si>
    <t xml:space="preserve">totaal afschrijvingen </t>
  </si>
  <si>
    <t>geboorte</t>
  </si>
  <si>
    <t>datum</t>
  </si>
  <si>
    <t>oop</t>
  </si>
  <si>
    <t>(minus)</t>
  </si>
  <si>
    <t>totale baten</t>
  </si>
  <si>
    <t xml:space="preserve">Persoonsgegevens </t>
  </si>
  <si>
    <t>Egalisatierekening investeringssubsidies</t>
  </si>
  <si>
    <t>Leermiddelen</t>
  </si>
  <si>
    <t>diensttijd</t>
  </si>
  <si>
    <t>waarde per 01/01</t>
  </si>
  <si>
    <t xml:space="preserve">salaris </t>
  </si>
  <si>
    <t>meerh sbo DB10</t>
  </si>
  <si>
    <t>meerh sbo DB11</t>
  </si>
  <si>
    <t>meerh sbo DCuit15</t>
  </si>
  <si>
    <t>meerh sbo DC13</t>
  </si>
  <si>
    <t>meerh bas DA11</t>
  </si>
  <si>
    <t>informatief</t>
  </si>
  <si>
    <t>Bapo</t>
  </si>
  <si>
    <t xml:space="preserve">ACTIVAOVERZICHT </t>
  </si>
  <si>
    <t>Lasten personeelsbeleid</t>
  </si>
  <si>
    <t xml:space="preserve">Immateriële vaste activa </t>
  </si>
  <si>
    <t>Financiële vaste activa</t>
  </si>
  <si>
    <t>Materiële vaste activa</t>
  </si>
  <si>
    <t>Liquide middelen</t>
  </si>
  <si>
    <t>Investeringen</t>
  </si>
  <si>
    <t xml:space="preserve">Desinvesteringen </t>
  </si>
  <si>
    <t>Dotatie groot onderhoud o.b.v. mop</t>
  </si>
  <si>
    <r>
      <t xml:space="preserve">Afschrijvingen (vanuit </t>
    </r>
    <r>
      <rPr>
        <b/>
        <u val="single"/>
        <sz val="10"/>
        <rFont val="Arial"/>
        <family val="2"/>
      </rPr>
      <t>eerste waardering</t>
    </r>
    <r>
      <rPr>
        <b/>
        <sz val="10"/>
        <rFont val="Arial"/>
        <family val="2"/>
      </rPr>
      <t>)</t>
    </r>
  </si>
  <si>
    <t>Contractkosten inhuur onderhoud</t>
  </si>
  <si>
    <t>Huur</t>
  </si>
  <si>
    <t>Gas, electriciteit en water</t>
  </si>
  <si>
    <t>Contractkosten inhuur (schoonmaakbedrijf)</t>
  </si>
  <si>
    <t>Contractkosten inhuur (administratiekantoor)</t>
  </si>
  <si>
    <t>Overige administratielasten</t>
  </si>
  <si>
    <t>Inventaris uit exploitatie</t>
  </si>
  <si>
    <t>Apparatuur uit exploitatie (incl. ICT)</t>
  </si>
  <si>
    <t>Kengetallen OCW- richtlijn jaarverslaggeving PO</t>
  </si>
  <si>
    <t>Schoonmaakmiddelen en -materialen</t>
  </si>
  <si>
    <t>ICT (niet verplicht)</t>
  </si>
  <si>
    <t>sponsoring</t>
  </si>
  <si>
    <t>ouderbijdragen</t>
  </si>
  <si>
    <t>gemeentelijke bijdragen</t>
  </si>
  <si>
    <t>Baten gewone bedrijfsvoering</t>
  </si>
  <si>
    <t>Lasten gewone bedrijfsvoering</t>
  </si>
  <si>
    <t>Financiële baten en lasten</t>
  </si>
  <si>
    <t>Butengewone bedrijfsvoering</t>
  </si>
  <si>
    <t>Resultaat gewone bedrijfsvoering</t>
  </si>
  <si>
    <t>Resultaat na buitengewone baten en lasten</t>
  </si>
  <si>
    <t>Resultaat na financiële baten en lasten</t>
  </si>
  <si>
    <t>Salarissen en sociale lasten</t>
  </si>
  <si>
    <t>totale lasten</t>
  </si>
  <si>
    <t>personele lasten</t>
  </si>
  <si>
    <t>administratie</t>
  </si>
  <si>
    <t>schoonmaak</t>
  </si>
  <si>
    <t>inventaris en apparatuur</t>
  </si>
  <si>
    <t>leermiddelen</t>
  </si>
  <si>
    <t>huisvesting</t>
  </si>
  <si>
    <t>energie en water (niet verplicht)</t>
  </si>
  <si>
    <t>budget naar bestuur (personeel)</t>
  </si>
  <si>
    <t>budget naar bestuur (materieel)</t>
  </si>
  <si>
    <t>LOONKOSTEN BOVENSCHOOLS</t>
  </si>
  <si>
    <t>MEERJAREN EXPLOITATIEBEGROTING BESTUURSKANTOOR</t>
  </si>
  <si>
    <t>Naam school</t>
  </si>
  <si>
    <t>Brinnummer</t>
  </si>
  <si>
    <t xml:space="preserve"> </t>
  </si>
  <si>
    <t>Datum laatste wijziging</t>
  </si>
  <si>
    <t>MEERJAREN EXPLOITATIEBEGROTING</t>
  </si>
  <si>
    <t>per leerling</t>
  </si>
  <si>
    <t>MEERJARENINVESTERINGSPLAN (MIP) T.L.V. BESTUURSKANTOOR</t>
  </si>
  <si>
    <t xml:space="preserve">school </t>
  </si>
  <si>
    <t>bestuur</t>
  </si>
  <si>
    <t>Exploitatieresultaat</t>
  </si>
  <si>
    <t xml:space="preserve">aantal leerlingen onderbouw </t>
  </si>
  <si>
    <t xml:space="preserve">aantal leerlingen bovenbouw </t>
  </si>
  <si>
    <t>aantal gewichtsleerlingen</t>
  </si>
  <si>
    <t>aantal leerlingen bas</t>
  </si>
  <si>
    <t>FTE directie</t>
  </si>
  <si>
    <t>FTE onderwijzend personeel</t>
  </si>
  <si>
    <t>FTE onderwijs ondersteunend personeel</t>
  </si>
  <si>
    <t>leerlinggebonden financiering (rugzakjes)</t>
  </si>
  <si>
    <t>van samenwerkingverband WSNS</t>
  </si>
  <si>
    <t>aantal /</t>
  </si>
  <si>
    <t>eenheden</t>
  </si>
  <si>
    <t>werkgeverslasten</t>
  </si>
  <si>
    <t>eigen bijdrage bapo (dir, op en oop &gt;8 / oop&lt;=8))</t>
  </si>
  <si>
    <t>werkgeverslaten bij opname bapo</t>
  </si>
  <si>
    <t>Voorziening Personeel</t>
  </si>
  <si>
    <t>Onttrekking personeelsvoorziening (informatief)</t>
  </si>
  <si>
    <t>voorziening 2</t>
  </si>
  <si>
    <t>voorziening 3</t>
  </si>
  <si>
    <t>Dotaties personeelsvoorziening</t>
  </si>
  <si>
    <t>Bapo ten laste van het bestuur</t>
  </si>
  <si>
    <t>aantal leerlingen sbo</t>
  </si>
  <si>
    <t>Leerlinggebonden financiering (rugzakjes)</t>
  </si>
  <si>
    <t>Van samenwerkingverband WSNS</t>
  </si>
  <si>
    <t>administratief personeel bovenschools</t>
  </si>
  <si>
    <t>ICT bovenschools (personeel en materieel)</t>
  </si>
  <si>
    <t>schoonmaakpersoneel bovenschools</t>
  </si>
  <si>
    <t>(op schooljaarbasis)</t>
  </si>
  <si>
    <t>sofinr.</t>
  </si>
  <si>
    <t>versie</t>
  </si>
  <si>
    <t>Het model is beveiligd met het wachtwoord:</t>
  </si>
  <si>
    <t>vosabb</t>
  </si>
  <si>
    <t xml:space="preserve">onder Extra/Beveiliging/Blad beveiligen. </t>
  </si>
  <si>
    <t>Desgewenst kunt u het model dus aanpassen, maar kennis van Excel is dan wel vereist.</t>
  </si>
  <si>
    <t>De invoer bij de aangegeven cellen spreekt voor zich. Voor een juiste begroting moeten de witte cellen worden ingevuld.</t>
  </si>
  <si>
    <t xml:space="preserve">In de gele cellen doet het model middels een formule een voorstel (veelal uitgaand van een situatie van krimp noch groei). Deze </t>
  </si>
  <si>
    <t>cellen zijn echter overschrijfbaar / niet beveiligd. De overige cellen zijn beveiligd met een wachtwoord.</t>
  </si>
  <si>
    <t>Hierna de kanttekeningen bij die invoer waar dat nodig is.</t>
  </si>
  <si>
    <t xml:space="preserve">In dit werkblad dienen de personele gegevens te worden opgegeven die noodzakelijk zijn voor de berekening van de loonkosten. Omdat in de latere </t>
  </si>
  <si>
    <t xml:space="preserve">schooljaren de gegevens van de eerdere schooljaren worden gebruikt voor het maken van berekeningen, is het noodzakelijk ook de personeelsleden </t>
  </si>
  <si>
    <t xml:space="preserve">die in latere jaren worden benoemd alvast in het eerste schooljaar op te nemen. Voor de jaren waarin ze nog niet zijn aangesteld wordt hun </t>
  </si>
  <si>
    <t xml:space="preserve">De kosten van BAPO worden apart berekend en weergegeven, evenals de gratificatie voor jubilea. De BAPO kosten worden ten laste gebracht van </t>
  </si>
  <si>
    <t xml:space="preserve">De totale loonkosten worden in de laatste kolom weergegeven, ter informatie en voor vergelijking met soortgelijke gegevens van het </t>
  </si>
  <si>
    <t xml:space="preserve">administratiekantoor (AK). In dat kader is het van belang er op te wijzen dat in dit instrument geen exacte loonberekening met alle specifieke </t>
  </si>
  <si>
    <t>Hiervoor is het vereist dat alle investeringen vanaf 1 januari 2006 en de toekomstige investeringen (gedurende tenminste de komende vijf jaren)</t>
  </si>
  <si>
    <t>in kaart worden gebracht.</t>
  </si>
  <si>
    <t>Activa</t>
  </si>
  <si>
    <t xml:space="preserve">Wanneer u een eerste waardering c.q inventarisatie in het kader van de startbalans heeft laten uitvoeren, kunt u in dit werkblad tevens </t>
  </si>
  <si>
    <t>Nadere informatie</t>
  </si>
  <si>
    <t xml:space="preserve">Hebt u vragen of opmerkingen, adviezen enzovoorts over dit instrument, dan zijn we daar nieuwsgierig naar: </t>
  </si>
  <si>
    <t xml:space="preserve">Bé Keizer, tel.: 0348-405251 of e-mail: bkeizer@vosabb.nl </t>
  </si>
  <si>
    <t xml:space="preserve">Reinier Goedhart, tel.: 0348-405220 of e-mail: rgoedhart@vosabb.nl </t>
  </si>
  <si>
    <t xml:space="preserve">Dit werkblad geeft een overzicht van alle baten en lasten van het bestuurskantoor per schooljaar.  </t>
  </si>
  <si>
    <t>Werkblad 1, 2, 3 e.v.</t>
  </si>
  <si>
    <t>In dit werkblad worden de afschrijvingen bepaald die ten laste van de (materiële) exploitatie van het bestuur worden gebracht.</t>
  </si>
  <si>
    <t>Rijksbijdragen OCW (via onttrekking scholen)</t>
  </si>
  <si>
    <t>Overgedragen budget personeel</t>
  </si>
  <si>
    <t>Overgedragen budget materieel</t>
  </si>
  <si>
    <t>Ouderbijdragen</t>
  </si>
  <si>
    <t>Verhuur onroerende zaken</t>
  </si>
  <si>
    <t>Aan derden doorberekende kosten (tewerkstelling)</t>
  </si>
  <si>
    <t>Schenkingen</t>
  </si>
  <si>
    <t>Sponsoring</t>
  </si>
  <si>
    <t>Van samenwerkingsverband WSNS</t>
  </si>
  <si>
    <t>Gemeentelijke bijdragen</t>
  </si>
  <si>
    <t xml:space="preserve">Overige </t>
  </si>
  <si>
    <t xml:space="preserve">werktijdfactor dan 0,0000. Ook is het van belang dat er een naam ingevuld wordt (geldt ook bij op en oop), anders worden de berekeningen in die  </t>
  </si>
  <si>
    <t>regel niet uitgevoerd.</t>
  </si>
  <si>
    <t xml:space="preserve">De werkgeverslasten zijn opgenomen in de tabellen in cel G26 en cel J26. </t>
  </si>
  <si>
    <t>afschrijvingslasten vanuit de eerste waardering worden ten laste van de exploitatie gebracht.</t>
  </si>
  <si>
    <t>personele lasten (loonkosten)</t>
  </si>
  <si>
    <t>Effecten (&lt; 1 jaar)</t>
  </si>
  <si>
    <t xml:space="preserve">In dit werkblad worden de kengetallen berekend voor dat deel dat ten laste komt van het het bestuurskantoor. Het bedrag per leerling bij een </t>
  </si>
  <si>
    <t>FTE bovenschools</t>
  </si>
  <si>
    <t>Bapo (bestuurskantoor en eventueel scholen)</t>
  </si>
  <si>
    <t>In de opgaven bij de rijen onder Voorziening personeel (D77) dient u er op te letten wat u al per school hebt ingevuld en wat u hier invult.</t>
  </si>
  <si>
    <t>Hebt u het al volledig per school ingevuld dan hier alleen de opgave van hetgeen bij het bestuurskantoor wordt gedoteerd en onttrokken.</t>
  </si>
  <si>
    <t xml:space="preserve">Is er alleen sprake van een bovenschoolse voorziening dan dient u de dotaties en onttrekkingen die ook betrekking hebben op de scholen </t>
  </si>
  <si>
    <t>hier op te geven.</t>
  </si>
  <si>
    <t>bepaald kengetal kan toegevoegd worden aan het kengetal van de afzonderlijke school om het kengetal teruggerekend per school te verkrijgen.</t>
  </si>
  <si>
    <t xml:space="preserve">De opgave van de kengetallen aan het ministerie vraagt de opgave per school en ook die van het bestuurskantoor (zie toelichting </t>
  </si>
  <si>
    <t xml:space="preserve">OCW-voorschrift Jaarverslaggeving' van jan 2005, ook te vinden op de website van Cfi onder thema's). </t>
  </si>
  <si>
    <t>de voorziening BAPO die in het werkblad 'begr (bk)' aan de orde is geweest.</t>
  </si>
  <si>
    <t>Dit werkblad geeft een overzicht van hetgeen is ingevuld in de werkbladen 'mip' en 'mop'.</t>
  </si>
  <si>
    <t xml:space="preserve">De jeugdsalarissen lopen automatisch door in de betreffende schaal in latere jaren wanneer geen sprake meer is van jeugdsalarissen. </t>
  </si>
  <si>
    <t>huisvestings- / onderhouds-personeel bovenschools</t>
  </si>
  <si>
    <t xml:space="preserve">Klein onderhoud en exploitatie </t>
  </si>
  <si>
    <t>Personele lasten</t>
  </si>
  <si>
    <t>Handleiding bij Sommatiemodel geld 2007</t>
  </si>
  <si>
    <t>(alle investeringen vanaf 1 januari 2006 tot heden + alle toekomstige investeringen)</t>
  </si>
  <si>
    <t>VOORZIENING GROOT ONDERHOUD</t>
  </si>
  <si>
    <t>Procedure</t>
  </si>
  <si>
    <t>1. Voer per jaar de bestedingen in bij "Onttrekking" die op grond van een recent meerjarenonderhoudsplan (MOP) worden voorgesteld.</t>
  </si>
  <si>
    <t>2. Bepaal de dotatielasten gelijkmatig over de jaren heen (egalisastie van kosten) op een dergelijke manier dat deze voorziening nooit negatief zal uitvallen.</t>
  </si>
  <si>
    <t>Stand voorziening onderhoud per 01-01</t>
  </si>
  <si>
    <t>Dotatie vanuit exploitatie (materieel)</t>
  </si>
  <si>
    <t>Onttrekking</t>
  </si>
  <si>
    <t>- meubilair</t>
  </si>
  <si>
    <t>- ICT</t>
  </si>
  <si>
    <t>01-01-07</t>
  </si>
  <si>
    <t>Overige</t>
  </si>
  <si>
    <t>aanltal cumi leerlingen sbo</t>
  </si>
  <si>
    <t>aantal leerlingen (v)so jonger dan 8 jaar</t>
  </si>
  <si>
    <t>aantal leerlingen (v)so  8 jaar en ouder</t>
  </si>
  <si>
    <t>aantal leerlingen (v)so</t>
  </si>
  <si>
    <t>aantal cumi leerlingen (v)so</t>
  </si>
  <si>
    <t>aantal SO-leerlingen</t>
  </si>
  <si>
    <t>aantal VSO-leerlingen</t>
  </si>
  <si>
    <t>TAB SO</t>
  </si>
  <si>
    <t>TAB VSO</t>
  </si>
  <si>
    <t>PAB</t>
  </si>
  <si>
    <t>School omvat MG</t>
  </si>
  <si>
    <t>Verbrede  toelating SO</t>
  </si>
  <si>
    <t>Verbrede  toelating VSO</t>
  </si>
  <si>
    <t>Leerlingen basisschool</t>
  </si>
  <si>
    <t>Leerlingen speciale basisschool</t>
  </si>
  <si>
    <t>Leerlingen (voortgezet) speciaal onderwijs</t>
  </si>
  <si>
    <t>Begroting (bestuurskantoor)</t>
  </si>
  <si>
    <t>Begroting (bestuur totaal)</t>
  </si>
  <si>
    <t xml:space="preserve">Dit werkblad geeft een overzicht van alle baten en lasten van het totale bestuur (bestuurskantoor en scholen) op basis van kalenderjaar. </t>
  </si>
  <si>
    <t xml:space="preserve">Meerjarenonderhoudsplan </t>
  </si>
  <si>
    <t xml:space="preserve">In dit werkblad vult u de onttrekkingen aan de voorziening groot onderhoud (van het bestuur). Dit zijn de aanschaffen die op grond van de </t>
  </si>
  <si>
    <t xml:space="preserve">meerjarenonderhoudsplanning (MOP) worden voorgesteld. </t>
  </si>
  <si>
    <t xml:space="preserve">Meerjareninvesteringsplan </t>
  </si>
  <si>
    <t>met de bekostigingsgegevens per april 2007</t>
  </si>
  <si>
    <t>d</t>
  </si>
  <si>
    <t>basisschool</t>
  </si>
  <si>
    <t>00aa</t>
  </si>
  <si>
    <t>SBO</t>
  </si>
  <si>
    <t>11BB</t>
  </si>
  <si>
    <t>00AA</t>
  </si>
  <si>
    <t>begrotingsjaar 5</t>
  </si>
  <si>
    <t>2011/12</t>
  </si>
  <si>
    <t>(V)SO</t>
  </si>
  <si>
    <t>ouderschapsverlof</t>
  </si>
  <si>
    <t>scholing</t>
  </si>
  <si>
    <t>gratificaties en toelagen</t>
  </si>
  <si>
    <t>a</t>
  </si>
  <si>
    <t>alg dir</t>
  </si>
  <si>
    <t>van alles</t>
  </si>
  <si>
    <t xml:space="preserve">In deze applicatie kunnen de uitkomsten van de meerjarenbegroting geld bas 2007, de meerjarenbegroting geld sbo 2007 en de </t>
  </si>
  <si>
    <t xml:space="preserve">premies en dergelijke is opgenomen, maar uitgegaan wordt van een vast percentage als werkgeverslasten. </t>
  </si>
  <si>
    <t xml:space="preserve">Voor het schooljaar 2006-2007 en de daaropvolgende schooljaren zijn de werkgeverslasten door VOS/ABB geraamd op 48,2% resp. 48,1%. </t>
  </si>
  <si>
    <t xml:space="preserve">Daarbij dient opgemerkt te worden dat dit een ruwe raming betreft en het wordt aangeraden op grond van de eigen historische gegevens zo </t>
  </si>
  <si>
    <t>mogelijk een nauwkeuriger percentage vast te stellen.</t>
  </si>
  <si>
    <t xml:space="preserve">de boekwaarden (rij 14-19) en afschrijvingslasten (rij 60-65) vanuit deze eerste waardering meenemen. De boekwaarden vanuit de eerste waardering </t>
  </si>
  <si>
    <t xml:space="preserve">tezamen met de boekwaarden vanuit de investeringen na 1 januari 2006, vormen de totale boekwaarde van de materiële vaste activa. De </t>
  </si>
  <si>
    <t>meerjarenbegroting geld (V)SO 2007 worden gesommeerd waardoor een totaaloverzicht op bestuursniveau ontstaat.</t>
  </si>
  <si>
    <t>In deze werkbladen moeten de aangegeven gedeelten uit de werkbladen 'som' vanuit de meerjarenbegroting geld bas 2007, de meerjarenbegroting geld</t>
  </si>
  <si>
    <t xml:space="preserve">sbo 2007 en de meerjarenbegroting geld (V)SO 2007 worden geplakt. De procedure hierbij staat beschreven in het werkblad 'som' van de desbetreffende </t>
  </si>
  <si>
    <t xml:space="preserve">meerjarenbegrotingen. De nummeraanduiding van de tabbladen kunt u wijzigen in de naam of het Brinnummer van de betreffende school. Dit kan eenvoudig </t>
  </si>
  <si>
    <t>door het tabblad met de rechtermuisknop aan te klikken en via 'naam wijzigen' de gewenste omschrijving op te geven.</t>
  </si>
  <si>
    <t>KENGETALLEN BESTUURSKANTOOR</t>
  </si>
  <si>
    <t>Kengetallen (bestuur totaal)</t>
  </si>
  <si>
    <t>Kengetallen (bestuurskantoor)</t>
  </si>
  <si>
    <t xml:space="preserve">In dit werkblad worden de kengetallen berekend op bestuursniveau. Voor de kengetallen die van het bestuurskantoor geleverd moeten worden, </t>
  </si>
  <si>
    <t xml:space="preserve">zie hierna bij 'kengetallen bestuurskantoor'. De kengetallen op bestuursniveau hebben alleen een interne functie. Het geeft het gemiddelde van alle </t>
  </si>
  <si>
    <t>scholen inclusief het bestuurskantoor. De relevantie zal bij samenvoeging van verschillende schoolsoorten minder groot zijn.</t>
  </si>
  <si>
    <t>Door de sommatie per schoolsoort uit te voeren met het deel wat voor die schoolsoort toegerekend wordt aan het bestuurskantoor kan men ook</t>
  </si>
  <si>
    <t>voor de eigen scholen per schoolsoort kengetallen verkrijgen die het gemiddelde zijn voor die schoolsoort.</t>
  </si>
  <si>
    <t>aantal cumi leerlingen sbo</t>
  </si>
</sst>
</file>

<file path=xl/styles.xml><?xml version="1.0" encoding="utf-8"?>
<styleSheet xmlns="http://schemas.openxmlformats.org/spreadsheetml/2006/main">
  <numFmts count="52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_-&quot;€&quot;\ * #,##0_-;_-&quot;€&quot;\ * #,##0\-;_-&quot;€&quot;\ * &quot;-&quot;??_-;_-@_-"/>
    <numFmt numFmtId="165" formatCode="_-&quot;€&quot;\ * #,##0_-;[Red]_-&quot;€&quot;\ * #,##0\-;_-&quot;€&quot;\ * &quot;-&quot;??_-;_-@_-"/>
    <numFmt numFmtId="166" formatCode="&quot;€&quot;\ #,##0.00_-"/>
    <numFmt numFmtId="167" formatCode="&quot;€&quot;\ #,##0_-"/>
    <numFmt numFmtId="168" formatCode="#,##0_ ;\-#,##0\ "/>
    <numFmt numFmtId="169" formatCode="#,##0.00_ ;\-#,##0.00\ "/>
    <numFmt numFmtId="170" formatCode="0.0000"/>
    <numFmt numFmtId="171" formatCode="d\ mmmm\ yyyy"/>
    <numFmt numFmtId="172" formatCode="_-&quot;€&quot;\ * #,##0.00_-;_-&quot;€&quot;\ * #,##0.00\-;_-&quot;€&quot;\ * &quot;-&quot;_-;_-@_-"/>
    <numFmt numFmtId="173" formatCode="dd/mm/yy"/>
    <numFmt numFmtId="174" formatCode="_-&quot;€&quot;\ * #,##0.0_-;_-&quot;€&quot;\ * #,##0.0\-;_-&quot;€&quot;\ * &quot;-&quot;?_-;_-@_-"/>
    <numFmt numFmtId="175" formatCode="0.00;[Red]0.00"/>
    <numFmt numFmtId="176" formatCode="_-&quot;€&quot;\ * #,##0_-;_-&quot;€&quot;\ * #,##0\-;_-&quot;€&quot;\ * &quot;-&quot;?_-;_-@_-"/>
    <numFmt numFmtId="177" formatCode="0.0%"/>
    <numFmt numFmtId="178" formatCode="[$-413]dddd\ d\ mmmm\ yyyy"/>
    <numFmt numFmtId="179" formatCode="_-&quot;€&quot;\ * #,##0.0000_-;_-&quot;€&quot;\ * #,##0.0000\-;_-&quot;€&quot;\ * &quot;-&quot;????_-;_-@_-"/>
    <numFmt numFmtId="180" formatCode="0.00000"/>
    <numFmt numFmtId="181" formatCode="0.000000"/>
    <numFmt numFmtId="182" formatCode="0.000"/>
    <numFmt numFmtId="183" formatCode="0.0"/>
    <numFmt numFmtId="184" formatCode="0.000%"/>
    <numFmt numFmtId="185" formatCode="#,##0.000_ ;\-#,##0.000\ "/>
    <numFmt numFmtId="186" formatCode="#,##0.0_ ;\-#,##0.0\ "/>
    <numFmt numFmtId="187" formatCode="#,##0.0000_ ;\-#,##0.0000\ "/>
    <numFmt numFmtId="188" formatCode="0.0000000000"/>
    <numFmt numFmtId="189" formatCode="0.00000000000"/>
    <numFmt numFmtId="190" formatCode="0.000000000"/>
    <numFmt numFmtId="191" formatCode="0.00000000"/>
    <numFmt numFmtId="192" formatCode="0.0000000"/>
    <numFmt numFmtId="193" formatCode="_-&quot;€&quot;\ * #,##0.000_-;_-&quot;€&quot;\ * #,##0.000\-;_-&quot;€&quot;\ * &quot;-&quot;??_-;_-@_-"/>
    <numFmt numFmtId="194" formatCode="_-&quot;€&quot;\ * #,##0.0_-;_-&quot;€&quot;\ * #,##0.0\-;_-&quot;€&quot;\ * &quot;-&quot;??_-;_-@_-"/>
    <numFmt numFmtId="195" formatCode="_-&quot;€&quot;\ * #,##0.0_-;_-&quot;€&quot;\ * #,##0.0\-;_-&quot;€&quot;\ * &quot;-&quot;_-;_-@_-"/>
    <numFmt numFmtId="196" formatCode="_-&quot;€&quot;\ * #,##0.000_-;_-&quot;€&quot;\ * #,##0.000\-;_-&quot;€&quot;\ * &quot;-&quot;_-;_-@_-"/>
    <numFmt numFmtId="197" formatCode="_-&quot;€&quot;\ * #,##0.0000_-;_-&quot;€&quot;\ * #,##0.0000\-;_-&quot;€&quot;\ * &quot;-&quot;_-;_-@_-"/>
    <numFmt numFmtId="198" formatCode="_-&quot;€&quot;\ * #,##0.00000_-;_-&quot;€&quot;\ * #,##0.00000\-;_-&quot;€&quot;\ * &quot;-&quot;_-;_-@_-"/>
    <numFmt numFmtId="199" formatCode="_-&quot;€&quot;\ * #,##0.000000_-;_-&quot;€&quot;\ * #,##0.000000\-;_-&quot;€&quot;\ * &quot;-&quot;_-;_-@_-"/>
    <numFmt numFmtId="200" formatCode="&quot;€&quot;\ #,##0.000_-"/>
    <numFmt numFmtId="201" formatCode="&quot;€&quot;\ #,##0.0000_-"/>
    <numFmt numFmtId="202" formatCode="&quot;€&quot;\ #,##0.0_-"/>
    <numFmt numFmtId="203" formatCode="_-&quot;€&quot;\ * #,##0.0000_-;_-&quot;€&quot;\ * #,##0.0000\-;_-&quot;€&quot;\ * &quot;-&quot;??_-;_-@_-"/>
    <numFmt numFmtId="204" formatCode="_-&quot;€&quot;\ * #,##0.00000_-;_-&quot;€&quot;\ * #,##0.00000\-;_-&quot;€&quot;\ * &quot;-&quot;??_-;_-@_-"/>
    <numFmt numFmtId="205" formatCode="0.0000%"/>
    <numFmt numFmtId="206" formatCode="d/mmm/yyyy"/>
    <numFmt numFmtId="207" formatCode="dd/mmm/yy"/>
  </numFmts>
  <fonts count="32">
    <font>
      <sz val="10"/>
      <name val="Arial"/>
      <family val="0"/>
    </font>
    <font>
      <sz val="8"/>
      <name val="Tahoma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9"/>
      <name val="Arial"/>
      <family val="2"/>
    </font>
    <font>
      <sz val="8"/>
      <name val="Arial"/>
      <family val="2"/>
    </font>
    <font>
      <b/>
      <i/>
      <sz val="9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10"/>
      <name val="Arial"/>
      <family val="2"/>
    </font>
    <font>
      <b/>
      <i/>
      <sz val="12"/>
      <name val="Arial"/>
      <family val="2"/>
    </font>
    <font>
      <i/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4"/>
      <color indexed="62"/>
      <name val="Arial"/>
      <family val="2"/>
    </font>
    <font>
      <sz val="10"/>
      <color indexed="62"/>
      <name val="Arial"/>
      <family val="2"/>
    </font>
    <font>
      <i/>
      <sz val="10"/>
      <color indexed="62"/>
      <name val="Arial"/>
      <family val="2"/>
    </font>
    <font>
      <sz val="9"/>
      <name val="Arial"/>
      <family val="2"/>
    </font>
    <font>
      <i/>
      <sz val="12"/>
      <name val="Arial"/>
      <family val="2"/>
    </font>
    <font>
      <b/>
      <sz val="11"/>
      <color indexed="10"/>
      <name val="Arial"/>
      <family val="2"/>
    </font>
    <font>
      <sz val="9"/>
      <name val="Tahoma"/>
      <family val="2"/>
    </font>
    <font>
      <i/>
      <sz val="11"/>
      <name val="Arial"/>
      <family val="2"/>
    </font>
    <font>
      <b/>
      <sz val="10"/>
      <color indexed="62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40">
    <xf numFmtId="0" fontId="0" fillId="0" borderId="0" xfId="0" applyAlignment="1">
      <alignment/>
    </xf>
    <xf numFmtId="0" fontId="0" fillId="2" borderId="1" xfId="0" applyFont="1" applyFill="1" applyBorder="1" applyAlignment="1" applyProtection="1">
      <alignment/>
      <protection/>
    </xf>
    <xf numFmtId="0" fontId="0" fillId="2" borderId="2" xfId="0" applyFont="1" applyFill="1" applyBorder="1" applyAlignment="1" applyProtection="1">
      <alignment/>
      <protection/>
    </xf>
    <xf numFmtId="0" fontId="0" fillId="2" borderId="3" xfId="0" applyFont="1" applyFill="1" applyBorder="1" applyAlignment="1" applyProtection="1">
      <alignment/>
      <protection/>
    </xf>
    <xf numFmtId="0" fontId="9" fillId="2" borderId="0" xfId="0" applyFont="1" applyFill="1" applyBorder="1" applyAlignment="1" applyProtection="1">
      <alignment/>
      <protection/>
    </xf>
    <xf numFmtId="0" fontId="0" fillId="2" borderId="0" xfId="0" applyFont="1" applyFill="1" applyBorder="1" applyAlignment="1" applyProtection="1">
      <alignment/>
      <protection/>
    </xf>
    <xf numFmtId="0" fontId="0" fillId="2" borderId="4" xfId="0" applyFont="1" applyFill="1" applyBorder="1" applyAlignment="1" applyProtection="1">
      <alignment/>
      <protection/>
    </xf>
    <xf numFmtId="0" fontId="10" fillId="2" borderId="0" xfId="0" applyFont="1" applyFill="1" applyBorder="1" applyAlignment="1" applyProtection="1">
      <alignment horizontal="right"/>
      <protection/>
    </xf>
    <xf numFmtId="0" fontId="10" fillId="2" borderId="0" xfId="0" applyFont="1" applyFill="1" applyBorder="1" applyAlignment="1" applyProtection="1">
      <alignment/>
      <protection/>
    </xf>
    <xf numFmtId="0" fontId="11" fillId="2" borderId="0" xfId="0" applyFont="1" applyFill="1" applyBorder="1" applyAlignment="1" applyProtection="1">
      <alignment horizontal="center"/>
      <protection/>
    </xf>
    <xf numFmtId="0" fontId="9" fillId="2" borderId="3" xfId="0" applyFont="1" applyFill="1" applyBorder="1" applyAlignment="1" applyProtection="1">
      <alignment/>
      <protection/>
    </xf>
    <xf numFmtId="0" fontId="0" fillId="2" borderId="0" xfId="0" applyFont="1" applyFill="1" applyBorder="1" applyAlignment="1" applyProtection="1">
      <alignment horizontal="left"/>
      <protection/>
    </xf>
    <xf numFmtId="0" fontId="10" fillId="2" borderId="0" xfId="0" applyFont="1" applyFill="1" applyBorder="1" applyAlignment="1" applyProtection="1">
      <alignment/>
      <protection/>
    </xf>
    <xf numFmtId="0" fontId="0" fillId="2" borderId="5" xfId="0" applyFont="1" applyFill="1" applyBorder="1" applyAlignment="1" applyProtection="1">
      <alignment/>
      <protection/>
    </xf>
    <xf numFmtId="0" fontId="0" fillId="2" borderId="6" xfId="0" applyFont="1" applyFill="1" applyBorder="1" applyAlignment="1" applyProtection="1">
      <alignment/>
      <protection/>
    </xf>
    <xf numFmtId="0" fontId="0" fillId="2" borderId="7" xfId="0" applyFont="1" applyFill="1" applyBorder="1" applyAlignment="1" applyProtection="1">
      <alignment/>
      <protection/>
    </xf>
    <xf numFmtId="0" fontId="0" fillId="2" borderId="8" xfId="0" applyFont="1" applyFill="1" applyBorder="1" applyAlignment="1" applyProtection="1">
      <alignment/>
      <protection/>
    </xf>
    <xf numFmtId="0" fontId="0" fillId="2" borderId="0" xfId="0" applyNumberFormat="1" applyFont="1" applyFill="1" applyBorder="1" applyAlignment="1" applyProtection="1">
      <alignment/>
      <protection/>
    </xf>
    <xf numFmtId="0" fontId="0" fillId="2" borderId="0" xfId="0" applyFont="1" applyFill="1" applyBorder="1" applyAlignment="1" applyProtection="1">
      <alignment horizontal="center"/>
      <protection locked="0"/>
    </xf>
    <xf numFmtId="42" fontId="0" fillId="2" borderId="0" xfId="0" applyNumberFormat="1" applyFont="1" applyFill="1" applyBorder="1" applyAlignment="1" applyProtection="1">
      <alignment horizontal="center"/>
      <protection locked="0"/>
    </xf>
    <xf numFmtId="0" fontId="9" fillId="3" borderId="0" xfId="0" applyFont="1" applyFill="1" applyBorder="1" applyAlignment="1" applyProtection="1">
      <alignment horizontal="center"/>
      <protection/>
    </xf>
    <xf numFmtId="0" fontId="0" fillId="3" borderId="0" xfId="0" applyFont="1" applyFill="1" applyBorder="1" applyAlignment="1" applyProtection="1">
      <alignment horizontal="center"/>
      <protection/>
    </xf>
    <xf numFmtId="0" fontId="0" fillId="3" borderId="0" xfId="0" applyFont="1" applyFill="1" applyBorder="1" applyAlignment="1" applyProtection="1">
      <alignment horizontal="left"/>
      <protection/>
    </xf>
    <xf numFmtId="0" fontId="10" fillId="3" borderId="0" xfId="0" applyFont="1" applyFill="1" applyBorder="1" applyAlignment="1" applyProtection="1">
      <alignment horizontal="left"/>
      <protection/>
    </xf>
    <xf numFmtId="2" fontId="10" fillId="3" borderId="0" xfId="0" applyNumberFormat="1" applyFont="1" applyFill="1" applyBorder="1" applyAlignment="1" applyProtection="1">
      <alignment horizontal="center"/>
      <protection/>
    </xf>
    <xf numFmtId="0" fontId="11" fillId="3" borderId="0" xfId="0" applyFont="1" applyFill="1" applyBorder="1" applyAlignment="1" applyProtection="1">
      <alignment horizontal="center"/>
      <protection/>
    </xf>
    <xf numFmtId="0" fontId="22" fillId="2" borderId="3" xfId="0" applyFont="1" applyFill="1" applyBorder="1" applyAlignment="1" applyProtection="1">
      <alignment/>
      <protection/>
    </xf>
    <xf numFmtId="2" fontId="0" fillId="3" borderId="0" xfId="0" applyNumberFormat="1" applyFont="1" applyFill="1" applyBorder="1" applyAlignment="1" applyProtection="1">
      <alignment horizontal="center"/>
      <protection/>
    </xf>
    <xf numFmtId="42" fontId="11" fillId="3" borderId="0" xfId="0" applyNumberFormat="1" applyFont="1" applyFill="1" applyBorder="1" applyAlignment="1" applyProtection="1">
      <alignment horizontal="center"/>
      <protection/>
    </xf>
    <xf numFmtId="42" fontId="0" fillId="3" borderId="0" xfId="0" applyNumberFormat="1" applyFont="1" applyFill="1" applyBorder="1" applyAlignment="1" applyProtection="1">
      <alignment horizontal="center"/>
      <protection/>
    </xf>
    <xf numFmtId="42" fontId="9" fillId="3" borderId="0" xfId="0" applyNumberFormat="1" applyFont="1" applyFill="1" applyBorder="1" applyAlignment="1" applyProtection="1">
      <alignment horizontal="center"/>
      <protection/>
    </xf>
    <xf numFmtId="0" fontId="10" fillId="3" borderId="0" xfId="0" applyNumberFormat="1" applyFont="1" applyFill="1" applyBorder="1" applyAlignment="1" applyProtection="1">
      <alignment horizontal="left"/>
      <protection/>
    </xf>
    <xf numFmtId="170" fontId="0" fillId="3" borderId="0" xfId="0" applyNumberFormat="1" applyFont="1" applyFill="1" applyBorder="1" applyAlignment="1" applyProtection="1">
      <alignment horizontal="center"/>
      <protection/>
    </xf>
    <xf numFmtId="42" fontId="0" fillId="3" borderId="0" xfId="0" applyNumberFormat="1" applyFont="1" applyFill="1" applyBorder="1" applyAlignment="1" applyProtection="1">
      <alignment/>
      <protection/>
    </xf>
    <xf numFmtId="1" fontId="10" fillId="3" borderId="0" xfId="0" applyNumberFormat="1" applyFont="1" applyFill="1" applyBorder="1" applyAlignment="1" applyProtection="1">
      <alignment horizontal="center"/>
      <protection/>
    </xf>
    <xf numFmtId="42" fontId="10" fillId="3" borderId="0" xfId="0" applyNumberFormat="1" applyFont="1" applyFill="1" applyBorder="1" applyAlignment="1" applyProtection="1">
      <alignment horizontal="center"/>
      <protection/>
    </xf>
    <xf numFmtId="0" fontId="0" fillId="4" borderId="0" xfId="0" applyFont="1" applyFill="1" applyBorder="1" applyAlignment="1" applyProtection="1">
      <alignment horizontal="left"/>
      <protection/>
    </xf>
    <xf numFmtId="0" fontId="9" fillId="4" borderId="0" xfId="0" applyFont="1" applyFill="1" applyBorder="1" applyAlignment="1" applyProtection="1">
      <alignment horizontal="left"/>
      <protection/>
    </xf>
    <xf numFmtId="0" fontId="10" fillId="4" borderId="0" xfId="0" applyFont="1" applyFill="1" applyBorder="1" applyAlignment="1" applyProtection="1">
      <alignment horizontal="left"/>
      <protection/>
    </xf>
    <xf numFmtId="2" fontId="10" fillId="4" borderId="0" xfId="0" applyNumberFormat="1" applyFont="1" applyFill="1" applyBorder="1" applyAlignment="1" applyProtection="1">
      <alignment horizontal="center"/>
      <protection/>
    </xf>
    <xf numFmtId="0" fontId="9" fillId="4" borderId="0" xfId="0" applyFont="1" applyFill="1" applyBorder="1" applyAlignment="1" applyProtection="1">
      <alignment/>
      <protection/>
    </xf>
    <xf numFmtId="0" fontId="10" fillId="4" borderId="0" xfId="0" applyFont="1" applyFill="1" applyBorder="1" applyAlignment="1" applyProtection="1">
      <alignment horizontal="right"/>
      <protection/>
    </xf>
    <xf numFmtId="0" fontId="0" fillId="4" borderId="0" xfId="0" applyFont="1" applyFill="1" applyBorder="1" applyAlignment="1" applyProtection="1">
      <alignment/>
      <protection/>
    </xf>
    <xf numFmtId="0" fontId="9" fillId="4" borderId="0" xfId="0" applyFont="1" applyFill="1" applyBorder="1" applyAlignment="1" applyProtection="1">
      <alignment horizontal="center"/>
      <protection/>
    </xf>
    <xf numFmtId="0" fontId="0" fillId="4" borderId="0" xfId="0" applyFont="1" applyFill="1" applyBorder="1" applyAlignment="1" applyProtection="1">
      <alignment horizontal="center"/>
      <protection/>
    </xf>
    <xf numFmtId="0" fontId="10" fillId="2" borderId="0" xfId="0" applyFont="1" applyFill="1" applyBorder="1" applyAlignment="1" applyProtection="1">
      <alignment horizontal="left"/>
      <protection/>
    </xf>
    <xf numFmtId="0" fontId="0" fillId="2" borderId="0" xfId="0" applyFont="1" applyFill="1" applyBorder="1" applyAlignment="1" applyProtection="1">
      <alignment horizontal="center"/>
      <protection/>
    </xf>
    <xf numFmtId="1" fontId="0" fillId="2" borderId="0" xfId="0" applyNumberFormat="1" applyFont="1" applyFill="1" applyBorder="1" applyAlignment="1" applyProtection="1">
      <alignment horizontal="center"/>
      <protection/>
    </xf>
    <xf numFmtId="0" fontId="9" fillId="2" borderId="4" xfId="0" applyFont="1" applyFill="1" applyBorder="1" applyAlignment="1" applyProtection="1">
      <alignment/>
      <protection/>
    </xf>
    <xf numFmtId="2" fontId="0" fillId="2" borderId="0" xfId="0" applyNumberFormat="1" applyFont="1" applyFill="1" applyBorder="1" applyAlignment="1" applyProtection="1">
      <alignment horizontal="center"/>
      <protection/>
    </xf>
    <xf numFmtId="0" fontId="11" fillId="2" borderId="3" xfId="0" applyFont="1" applyFill="1" applyBorder="1" applyAlignment="1" applyProtection="1">
      <alignment/>
      <protection/>
    </xf>
    <xf numFmtId="0" fontId="11" fillId="2" borderId="0" xfId="0" applyFont="1" applyFill="1" applyBorder="1" applyAlignment="1" applyProtection="1">
      <alignment horizontal="left"/>
      <protection/>
    </xf>
    <xf numFmtId="0" fontId="11" fillId="2" borderId="4" xfId="0" applyFont="1" applyFill="1" applyBorder="1" applyAlignment="1" applyProtection="1">
      <alignment/>
      <protection/>
    </xf>
    <xf numFmtId="42" fontId="0" fillId="2" borderId="0" xfId="0" applyNumberFormat="1" applyFont="1" applyFill="1" applyBorder="1" applyAlignment="1" applyProtection="1">
      <alignment horizontal="center"/>
      <protection/>
    </xf>
    <xf numFmtId="0" fontId="11" fillId="2" borderId="0" xfId="0" applyFont="1" applyFill="1" applyBorder="1" applyAlignment="1" applyProtection="1">
      <alignment/>
      <protection/>
    </xf>
    <xf numFmtId="0" fontId="9" fillId="2" borderId="0" xfId="0" applyFont="1" applyFill="1" applyBorder="1" applyAlignment="1" applyProtection="1" quotePrefix="1">
      <alignment horizontal="right"/>
      <protection/>
    </xf>
    <xf numFmtId="0" fontId="10" fillId="2" borderId="0" xfId="0" applyNumberFormat="1" applyFont="1" applyFill="1" applyBorder="1" applyAlignment="1" applyProtection="1">
      <alignment horizontal="right"/>
      <protection/>
    </xf>
    <xf numFmtId="170" fontId="0" fillId="2" borderId="0" xfId="0" applyNumberFormat="1" applyFont="1" applyFill="1" applyBorder="1" applyAlignment="1" applyProtection="1">
      <alignment horizontal="center"/>
      <protection/>
    </xf>
    <xf numFmtId="0" fontId="0" fillId="2" borderId="0" xfId="0" applyNumberFormat="1" applyFont="1" applyFill="1" applyBorder="1" applyAlignment="1" applyProtection="1">
      <alignment horizontal="center"/>
      <protection/>
    </xf>
    <xf numFmtId="164" fontId="0" fillId="2" borderId="0" xfId="0" applyNumberFormat="1" applyFont="1" applyFill="1" applyBorder="1" applyAlignment="1" applyProtection="1">
      <alignment/>
      <protection/>
    </xf>
    <xf numFmtId="0" fontId="0" fillId="4" borderId="0" xfId="0" applyNumberFormat="1" applyFont="1" applyFill="1" applyBorder="1" applyAlignment="1" applyProtection="1">
      <alignment/>
      <protection/>
    </xf>
    <xf numFmtId="0" fontId="10" fillId="4" borderId="0" xfId="0" applyFont="1" applyFill="1" applyBorder="1" applyAlignment="1" applyProtection="1">
      <alignment/>
      <protection/>
    </xf>
    <xf numFmtId="0" fontId="11" fillId="4" borderId="0" xfId="0" applyFont="1" applyFill="1" applyBorder="1" applyAlignment="1" applyProtection="1">
      <alignment horizontal="left"/>
      <protection/>
    </xf>
    <xf numFmtId="42" fontId="11" fillId="4" borderId="0" xfId="0" applyNumberFormat="1" applyFont="1" applyFill="1" applyBorder="1" applyAlignment="1" applyProtection="1">
      <alignment horizontal="center"/>
      <protection/>
    </xf>
    <xf numFmtId="0" fontId="11" fillId="4" borderId="0" xfId="0" applyFont="1" applyFill="1" applyBorder="1" applyAlignment="1" applyProtection="1">
      <alignment/>
      <protection/>
    </xf>
    <xf numFmtId="170" fontId="0" fillId="4" borderId="0" xfId="0" applyNumberFormat="1" applyFont="1" applyFill="1" applyBorder="1" applyAlignment="1" applyProtection="1">
      <alignment horizontal="center"/>
      <protection/>
    </xf>
    <xf numFmtId="0" fontId="0" fillId="4" borderId="0" xfId="0" applyNumberFormat="1" applyFont="1" applyFill="1" applyBorder="1" applyAlignment="1" applyProtection="1">
      <alignment horizontal="center"/>
      <protection/>
    </xf>
    <xf numFmtId="0" fontId="11" fillId="2" borderId="0" xfId="0" applyFont="1" applyFill="1" applyBorder="1" applyAlignment="1" applyProtection="1">
      <alignment horizontal="right"/>
      <protection/>
    </xf>
    <xf numFmtId="0" fontId="10" fillId="4" borderId="0" xfId="0" applyNumberFormat="1" applyFont="1" applyFill="1" applyBorder="1" applyAlignment="1" applyProtection="1">
      <alignment horizontal="left"/>
      <protection/>
    </xf>
    <xf numFmtId="164" fontId="0" fillId="4" borderId="0" xfId="0" applyNumberFormat="1" applyFont="1" applyFill="1" applyBorder="1" applyAlignment="1" applyProtection="1">
      <alignment/>
      <protection/>
    </xf>
    <xf numFmtId="170" fontId="9" fillId="3" borderId="0" xfId="0" applyNumberFormat="1" applyFont="1" applyFill="1" applyBorder="1" applyAlignment="1" applyProtection="1">
      <alignment horizontal="center"/>
      <protection/>
    </xf>
    <xf numFmtId="170" fontId="10" fillId="3" borderId="0" xfId="0" applyNumberFormat="1" applyFont="1" applyFill="1" applyBorder="1" applyAlignment="1" applyProtection="1">
      <alignment horizontal="center"/>
      <protection/>
    </xf>
    <xf numFmtId="0" fontId="19" fillId="2" borderId="0" xfId="0" applyFont="1" applyFill="1" applyBorder="1" applyAlignment="1" applyProtection="1">
      <alignment/>
      <protection/>
    </xf>
    <xf numFmtId="0" fontId="19" fillId="2" borderId="0" xfId="0" applyNumberFormat="1" applyFont="1" applyFill="1" applyBorder="1" applyAlignment="1" applyProtection="1">
      <alignment/>
      <protection/>
    </xf>
    <xf numFmtId="170" fontId="0" fillId="2" borderId="0" xfId="0" applyNumberFormat="1" applyFont="1" applyFill="1" applyBorder="1" applyAlignment="1" applyProtection="1">
      <alignment/>
      <protection/>
    </xf>
    <xf numFmtId="42" fontId="0" fillId="2" borderId="0" xfId="0" applyNumberFormat="1" applyFont="1" applyFill="1" applyBorder="1" applyAlignment="1" applyProtection="1">
      <alignment/>
      <protection/>
    </xf>
    <xf numFmtId="2" fontId="0" fillId="2" borderId="0" xfId="0" applyNumberFormat="1" applyFont="1" applyFill="1" applyBorder="1" applyAlignment="1" applyProtection="1">
      <alignment/>
      <protection/>
    </xf>
    <xf numFmtId="0" fontId="0" fillId="2" borderId="0" xfId="0" applyNumberFormat="1" applyFont="1" applyFill="1" applyAlignment="1" applyProtection="1">
      <alignment/>
      <protection/>
    </xf>
    <xf numFmtId="42" fontId="0" fillId="2" borderId="0" xfId="0" applyNumberFormat="1" applyFont="1" applyFill="1" applyAlignment="1" applyProtection="1">
      <alignment/>
      <protection/>
    </xf>
    <xf numFmtId="170" fontId="0" fillId="2" borderId="0" xfId="0" applyNumberFormat="1" applyFont="1" applyFill="1" applyAlignment="1" applyProtection="1">
      <alignment horizontal="center"/>
      <protection/>
    </xf>
    <xf numFmtId="0" fontId="0" fillId="2" borderId="0" xfId="0" applyNumberFormat="1" applyFont="1" applyFill="1" applyAlignment="1" applyProtection="1">
      <alignment horizontal="center"/>
      <protection/>
    </xf>
    <xf numFmtId="170" fontId="0" fillId="2" borderId="0" xfId="0" applyNumberFormat="1" applyFont="1" applyFill="1" applyAlignment="1" applyProtection="1">
      <alignment/>
      <protection/>
    </xf>
    <xf numFmtId="1" fontId="0" fillId="2" borderId="0" xfId="0" applyNumberFormat="1" applyFont="1" applyFill="1" applyAlignment="1" applyProtection="1">
      <alignment/>
      <protection/>
    </xf>
    <xf numFmtId="0" fontId="16" fillId="2" borderId="0" xfId="0" applyFont="1" applyFill="1" applyBorder="1" applyAlignment="1" applyProtection="1">
      <alignment/>
      <protection/>
    </xf>
    <xf numFmtId="0" fontId="18" fillId="2" borderId="0" xfId="0" applyFont="1" applyFill="1" applyBorder="1" applyAlignment="1" applyProtection="1">
      <alignment horizontal="left"/>
      <protection/>
    </xf>
    <xf numFmtId="0" fontId="16" fillId="2" borderId="0" xfId="0" applyNumberFormat="1" applyFont="1" applyFill="1" applyBorder="1" applyAlignment="1" applyProtection="1">
      <alignment horizontal="center"/>
      <protection/>
    </xf>
    <xf numFmtId="0" fontId="16" fillId="2" borderId="0" xfId="0" applyNumberFormat="1" applyFont="1" applyFill="1" applyBorder="1" applyAlignment="1" applyProtection="1">
      <alignment/>
      <protection/>
    </xf>
    <xf numFmtId="170" fontId="16" fillId="2" borderId="0" xfId="0" applyNumberFormat="1" applyFont="1" applyFill="1" applyBorder="1" applyAlignment="1" applyProtection="1">
      <alignment horizontal="center"/>
      <protection/>
    </xf>
    <xf numFmtId="170" fontId="16" fillId="2" borderId="0" xfId="0" applyNumberFormat="1" applyFont="1" applyFill="1" applyBorder="1" applyAlignment="1" applyProtection="1">
      <alignment/>
      <protection/>
    </xf>
    <xf numFmtId="164" fontId="16" fillId="2" borderId="0" xfId="0" applyNumberFormat="1" applyFont="1" applyFill="1" applyBorder="1" applyAlignment="1" applyProtection="1">
      <alignment/>
      <protection/>
    </xf>
    <xf numFmtId="42" fontId="16" fillId="2" borderId="0" xfId="0" applyNumberFormat="1" applyFont="1" applyFill="1" applyBorder="1" applyAlignment="1" applyProtection="1">
      <alignment/>
      <protection/>
    </xf>
    <xf numFmtId="2" fontId="16" fillId="2" borderId="0" xfId="0" applyNumberFormat="1" applyFont="1" applyFill="1" applyBorder="1" applyAlignment="1" applyProtection="1">
      <alignment/>
      <protection/>
    </xf>
    <xf numFmtId="0" fontId="20" fillId="2" borderId="0" xfId="0" applyFont="1" applyFill="1" applyBorder="1" applyAlignment="1" applyProtection="1">
      <alignment horizontal="left"/>
      <protection/>
    </xf>
    <xf numFmtId="171" fontId="21" fillId="2" borderId="0" xfId="0" applyNumberFormat="1" applyFont="1" applyFill="1" applyBorder="1" applyAlignment="1" applyProtection="1">
      <alignment horizontal="left" indent="1"/>
      <protection/>
    </xf>
    <xf numFmtId="0" fontId="21" fillId="2" borderId="0" xfId="0" applyFont="1" applyFill="1" applyBorder="1" applyAlignment="1" applyProtection="1">
      <alignment horizontal="left" indent="1"/>
      <protection/>
    </xf>
    <xf numFmtId="164" fontId="0" fillId="2" borderId="0" xfId="0" applyNumberFormat="1" applyFont="1" applyFill="1" applyBorder="1" applyAlignment="1" applyProtection="1">
      <alignment horizontal="center"/>
      <protection/>
    </xf>
    <xf numFmtId="0" fontId="0" fillId="2" borderId="0" xfId="0" applyFont="1" applyFill="1" applyBorder="1" applyAlignment="1" applyProtection="1">
      <alignment/>
      <protection/>
    </xf>
    <xf numFmtId="164" fontId="10" fillId="2" borderId="0" xfId="0" applyNumberFormat="1" applyFont="1" applyFill="1" applyBorder="1" applyAlignment="1" applyProtection="1">
      <alignment horizontal="center"/>
      <protection/>
    </xf>
    <xf numFmtId="170" fontId="10" fillId="2" borderId="0" xfId="0" applyNumberFormat="1" applyFont="1" applyFill="1" applyBorder="1" applyAlignment="1" applyProtection="1">
      <alignment horizontal="center"/>
      <protection/>
    </xf>
    <xf numFmtId="1" fontId="10" fillId="2" borderId="0" xfId="0" applyNumberFormat="1" applyFont="1" applyFill="1" applyBorder="1" applyAlignment="1" applyProtection="1">
      <alignment horizontal="center"/>
      <protection/>
    </xf>
    <xf numFmtId="164" fontId="0" fillId="2" borderId="0" xfId="21" applyNumberFormat="1" applyFont="1" applyFill="1" applyBorder="1" applyAlignment="1" applyProtection="1">
      <alignment/>
      <protection/>
    </xf>
    <xf numFmtId="0" fontId="0" fillId="2" borderId="0" xfId="0" applyFont="1" applyFill="1" applyBorder="1" applyAlignment="1" applyProtection="1">
      <alignment horizontal="left"/>
      <protection locked="0"/>
    </xf>
    <xf numFmtId="170" fontId="0" fillId="2" borderId="0" xfId="21" applyNumberFormat="1" applyFont="1" applyFill="1" applyBorder="1" applyAlignment="1" applyProtection="1">
      <alignment horizontal="center"/>
      <protection locked="0"/>
    </xf>
    <xf numFmtId="0" fontId="0" fillId="2" borderId="0" xfId="0" applyNumberFormat="1" applyFont="1" applyFill="1" applyBorder="1" applyAlignment="1" applyProtection="1">
      <alignment horizontal="center"/>
      <protection locked="0"/>
    </xf>
    <xf numFmtId="170" fontId="0" fillId="2" borderId="0" xfId="0" applyNumberFormat="1" applyFont="1" applyFill="1" applyBorder="1" applyAlignment="1" applyProtection="1">
      <alignment horizontal="center"/>
      <protection locked="0"/>
    </xf>
    <xf numFmtId="164" fontId="9" fillId="2" borderId="0" xfId="0" applyNumberFormat="1" applyFont="1" applyFill="1" applyBorder="1" applyAlignment="1" applyProtection="1">
      <alignment/>
      <protection/>
    </xf>
    <xf numFmtId="164" fontId="9" fillId="2" borderId="6" xfId="0" applyNumberFormat="1" applyFont="1" applyFill="1" applyBorder="1" applyAlignment="1" applyProtection="1">
      <alignment/>
      <protection/>
    </xf>
    <xf numFmtId="167" fontId="0" fillId="2" borderId="0" xfId="0" applyNumberFormat="1" applyFont="1" applyFill="1" applyBorder="1" applyAlignment="1" applyProtection="1">
      <alignment/>
      <protection/>
    </xf>
    <xf numFmtId="0" fontId="19" fillId="2" borderId="0" xfId="0" applyNumberFormat="1" applyFont="1" applyFill="1" applyBorder="1" applyAlignment="1" applyProtection="1">
      <alignment horizontal="center"/>
      <protection/>
    </xf>
    <xf numFmtId="0" fontId="19" fillId="2" borderId="0" xfId="0" applyFont="1" applyFill="1" applyBorder="1" applyAlignment="1" applyProtection="1">
      <alignment horizontal="center"/>
      <protection/>
    </xf>
    <xf numFmtId="170" fontId="19" fillId="2" borderId="0" xfId="0" applyNumberFormat="1" applyFont="1" applyFill="1" applyBorder="1" applyAlignment="1" applyProtection="1">
      <alignment horizontal="center"/>
      <protection/>
    </xf>
    <xf numFmtId="170" fontId="19" fillId="2" borderId="0" xfId="0" applyNumberFormat="1" applyFont="1" applyFill="1" applyBorder="1" applyAlignment="1" applyProtection="1">
      <alignment/>
      <protection/>
    </xf>
    <xf numFmtId="164" fontId="19" fillId="2" borderId="0" xfId="0" applyNumberFormat="1" applyFont="1" applyFill="1" applyBorder="1" applyAlignment="1" applyProtection="1">
      <alignment/>
      <protection/>
    </xf>
    <xf numFmtId="42" fontId="19" fillId="2" borderId="0" xfId="0" applyNumberFormat="1" applyFont="1" applyFill="1" applyBorder="1" applyAlignment="1" applyProtection="1">
      <alignment/>
      <protection/>
    </xf>
    <xf numFmtId="2" fontId="19" fillId="2" borderId="0" xfId="0" applyNumberFormat="1" applyFont="1" applyFill="1" applyBorder="1" applyAlignment="1" applyProtection="1">
      <alignment/>
      <protection/>
    </xf>
    <xf numFmtId="0" fontId="0" fillId="3" borderId="0" xfId="0" applyFont="1" applyFill="1" applyBorder="1" applyAlignment="1" applyProtection="1">
      <alignment/>
      <protection/>
    </xf>
    <xf numFmtId="0" fontId="0" fillId="3" borderId="0" xfId="0" applyNumberFormat="1" applyFont="1" applyFill="1" applyBorder="1" applyAlignment="1" applyProtection="1">
      <alignment horizontal="center"/>
      <protection/>
    </xf>
    <xf numFmtId="164" fontId="10" fillId="3" borderId="0" xfId="0" applyNumberFormat="1" applyFont="1" applyFill="1" applyBorder="1" applyAlignment="1" applyProtection="1">
      <alignment horizontal="center"/>
      <protection/>
    </xf>
    <xf numFmtId="0" fontId="10" fillId="3" borderId="0" xfId="0" applyFont="1" applyFill="1" applyBorder="1" applyAlignment="1" applyProtection="1">
      <alignment horizontal="center"/>
      <protection/>
    </xf>
    <xf numFmtId="0" fontId="10" fillId="3" borderId="0" xfId="0" applyNumberFormat="1" applyFont="1" applyFill="1" applyBorder="1" applyAlignment="1" applyProtection="1">
      <alignment horizontal="center"/>
      <protection/>
    </xf>
    <xf numFmtId="164" fontId="0" fillId="3" borderId="0" xfId="21" applyNumberFormat="1" applyFont="1" applyFill="1" applyBorder="1" applyAlignment="1" applyProtection="1">
      <alignment/>
      <protection/>
    </xf>
    <xf numFmtId="164" fontId="0" fillId="4" borderId="0" xfId="0" applyNumberFormat="1" applyFont="1" applyFill="1" applyBorder="1" applyAlignment="1" applyProtection="1">
      <alignment horizontal="center"/>
      <protection/>
    </xf>
    <xf numFmtId="164" fontId="10" fillId="4" borderId="0" xfId="0" applyNumberFormat="1" applyFont="1" applyFill="1" applyBorder="1" applyAlignment="1" applyProtection="1">
      <alignment horizontal="center"/>
      <protection/>
    </xf>
    <xf numFmtId="170" fontId="10" fillId="4" borderId="0" xfId="0" applyNumberFormat="1" applyFont="1" applyFill="1" applyBorder="1" applyAlignment="1" applyProtection="1">
      <alignment horizontal="center"/>
      <protection/>
    </xf>
    <xf numFmtId="1" fontId="10" fillId="4" borderId="0" xfId="0" applyNumberFormat="1" applyFont="1" applyFill="1" applyBorder="1" applyAlignment="1" applyProtection="1">
      <alignment horizontal="center"/>
      <protection/>
    </xf>
    <xf numFmtId="0" fontId="10" fillId="4" borderId="0" xfId="0" applyFont="1" applyFill="1" applyBorder="1" applyAlignment="1" applyProtection="1">
      <alignment horizontal="center"/>
      <protection/>
    </xf>
    <xf numFmtId="0" fontId="10" fillId="4" borderId="0" xfId="0" applyNumberFormat="1" applyFont="1" applyFill="1" applyBorder="1" applyAlignment="1" applyProtection="1">
      <alignment horizontal="center"/>
      <protection/>
    </xf>
    <xf numFmtId="164" fontId="0" fillId="4" borderId="0" xfId="21" applyNumberFormat="1" applyFont="1" applyFill="1" applyBorder="1" applyAlignment="1" applyProtection="1">
      <alignment/>
      <protection/>
    </xf>
    <xf numFmtId="42" fontId="10" fillId="4" borderId="0" xfId="0" applyNumberFormat="1" applyFont="1" applyFill="1" applyBorder="1" applyAlignment="1" applyProtection="1">
      <alignment horizontal="center"/>
      <protection/>
    </xf>
    <xf numFmtId="164" fontId="9" fillId="4" borderId="0" xfId="0" applyNumberFormat="1" applyFont="1" applyFill="1" applyBorder="1" applyAlignment="1" applyProtection="1">
      <alignment/>
      <protection/>
    </xf>
    <xf numFmtId="42" fontId="9" fillId="4" borderId="0" xfId="0" applyNumberFormat="1" applyFont="1" applyFill="1" applyBorder="1" applyAlignment="1" applyProtection="1">
      <alignment/>
      <protection/>
    </xf>
    <xf numFmtId="170" fontId="0" fillId="4" borderId="0" xfId="0" applyNumberFormat="1" applyFont="1" applyFill="1" applyBorder="1" applyAlignment="1" applyProtection="1">
      <alignment/>
      <protection/>
    </xf>
    <xf numFmtId="42" fontId="0" fillId="4" borderId="0" xfId="0" applyNumberFormat="1" applyFont="1" applyFill="1" applyBorder="1" applyAlignment="1" applyProtection="1">
      <alignment/>
      <protection/>
    </xf>
    <xf numFmtId="2" fontId="0" fillId="4" borderId="0" xfId="0" applyNumberFormat="1" applyFont="1" applyFill="1" applyBorder="1" applyAlignment="1" applyProtection="1">
      <alignment/>
      <protection/>
    </xf>
    <xf numFmtId="2" fontId="9" fillId="4" borderId="0" xfId="0" applyNumberFormat="1" applyFont="1" applyFill="1" applyBorder="1" applyAlignment="1" applyProtection="1">
      <alignment/>
      <protection/>
    </xf>
    <xf numFmtId="0" fontId="14" fillId="4" borderId="0" xfId="0" applyFont="1" applyFill="1" applyBorder="1" applyAlignment="1" applyProtection="1">
      <alignment/>
      <protection/>
    </xf>
    <xf numFmtId="164" fontId="0" fillId="4" borderId="0" xfId="21" applyNumberFormat="1" applyFont="1" applyFill="1" applyBorder="1" applyAlignment="1" applyProtection="1">
      <alignment horizontal="left"/>
      <protection/>
    </xf>
    <xf numFmtId="0" fontId="9" fillId="4" borderId="0" xfId="0" applyNumberFormat="1" applyFont="1" applyFill="1" applyBorder="1" applyAlignment="1" applyProtection="1">
      <alignment horizontal="center"/>
      <protection/>
    </xf>
    <xf numFmtId="164" fontId="0" fillId="3" borderId="0" xfId="21" applyNumberFormat="1" applyFont="1" applyFill="1" applyBorder="1" applyAlignment="1" applyProtection="1">
      <alignment horizontal="left"/>
      <protection/>
    </xf>
    <xf numFmtId="164" fontId="9" fillId="3" borderId="0" xfId="0" applyNumberFormat="1" applyFont="1" applyFill="1" applyBorder="1" applyAlignment="1" applyProtection="1">
      <alignment/>
      <protection/>
    </xf>
    <xf numFmtId="42" fontId="9" fillId="3" borderId="0" xfId="0" applyNumberFormat="1" applyFont="1" applyFill="1" applyBorder="1" applyAlignment="1" applyProtection="1">
      <alignment/>
      <protection/>
    </xf>
    <xf numFmtId="2" fontId="9" fillId="3" borderId="0" xfId="0" applyNumberFormat="1" applyFont="1" applyFill="1" applyBorder="1" applyAlignment="1" applyProtection="1">
      <alignment/>
      <protection/>
    </xf>
    <xf numFmtId="164" fontId="10" fillId="4" borderId="0" xfId="0" applyNumberFormat="1" applyFont="1" applyFill="1" applyBorder="1" applyAlignment="1" applyProtection="1">
      <alignment horizontal="left"/>
      <protection/>
    </xf>
    <xf numFmtId="1" fontId="19" fillId="2" borderId="0" xfId="0" applyNumberFormat="1" applyFont="1" applyFill="1" applyBorder="1" applyAlignment="1" applyProtection="1">
      <alignment/>
      <protection/>
    </xf>
    <xf numFmtId="1" fontId="0" fillId="2" borderId="0" xfId="0" applyNumberFormat="1" applyFont="1" applyFill="1" applyBorder="1" applyAlignment="1" applyProtection="1">
      <alignment/>
      <protection/>
    </xf>
    <xf numFmtId="1" fontId="16" fillId="2" borderId="0" xfId="0" applyNumberFormat="1" applyFont="1" applyFill="1" applyBorder="1" applyAlignment="1" applyProtection="1">
      <alignment/>
      <protection/>
    </xf>
    <xf numFmtId="164" fontId="0" fillId="2" borderId="0" xfId="21" applyNumberFormat="1" applyFont="1" applyFill="1" applyBorder="1" applyAlignment="1" applyProtection="1">
      <alignment horizontal="left"/>
      <protection/>
    </xf>
    <xf numFmtId="0" fontId="9" fillId="3" borderId="0" xfId="0" applyNumberFormat="1" applyFont="1" applyFill="1" applyBorder="1" applyAlignment="1" applyProtection="1">
      <alignment horizontal="center"/>
      <protection/>
    </xf>
    <xf numFmtId="0" fontId="14" fillId="4" borderId="0" xfId="0" applyFont="1" applyFill="1" applyBorder="1" applyAlignment="1" applyProtection="1">
      <alignment horizontal="left"/>
      <protection/>
    </xf>
    <xf numFmtId="2" fontId="9" fillId="3" borderId="0" xfId="0" applyNumberFormat="1" applyFont="1" applyFill="1" applyBorder="1" applyAlignment="1" applyProtection="1">
      <alignment horizontal="center"/>
      <protection/>
    </xf>
    <xf numFmtId="164" fontId="10" fillId="3" borderId="0" xfId="0" applyNumberFormat="1" applyFont="1" applyFill="1" applyBorder="1" applyAlignment="1" applyProtection="1">
      <alignment horizontal="left"/>
      <protection/>
    </xf>
    <xf numFmtId="1" fontId="10" fillId="3" borderId="0" xfId="0" applyNumberFormat="1" applyFont="1" applyFill="1" applyBorder="1" applyAlignment="1" applyProtection="1">
      <alignment horizontal="left"/>
      <protection/>
    </xf>
    <xf numFmtId="164" fontId="0" fillId="2" borderId="1" xfId="0" applyNumberFormat="1" applyFont="1" applyFill="1" applyBorder="1" applyAlignment="1" applyProtection="1">
      <alignment/>
      <protection/>
    </xf>
    <xf numFmtId="0" fontId="0" fillId="2" borderId="0" xfId="0" applyFont="1" applyFill="1" applyBorder="1" applyAlignment="1" applyProtection="1">
      <alignment horizontal="right"/>
      <protection/>
    </xf>
    <xf numFmtId="0" fontId="9" fillId="2" borderId="0" xfId="0" applyFont="1" applyFill="1" applyBorder="1" applyAlignment="1" applyProtection="1">
      <alignment horizontal="right"/>
      <protection/>
    </xf>
    <xf numFmtId="0" fontId="13" fillId="2" borderId="0" xfId="0" applyFont="1" applyFill="1" applyBorder="1" applyAlignment="1" applyProtection="1">
      <alignment/>
      <protection/>
    </xf>
    <xf numFmtId="1" fontId="0" fillId="2" borderId="0" xfId="0" applyNumberFormat="1" applyFont="1" applyFill="1" applyBorder="1" applyAlignment="1" applyProtection="1">
      <alignment horizontal="left"/>
      <protection locked="0"/>
    </xf>
    <xf numFmtId="0" fontId="9" fillId="2" borderId="6" xfId="0" applyFont="1" applyFill="1" applyBorder="1" applyAlignment="1" applyProtection="1">
      <alignment horizontal="right"/>
      <protection/>
    </xf>
    <xf numFmtId="0" fontId="9" fillId="4" borderId="0" xfId="0" applyFont="1" applyFill="1" applyBorder="1" applyAlignment="1" applyProtection="1">
      <alignment horizontal="right"/>
      <protection/>
    </xf>
    <xf numFmtId="0" fontId="22" fillId="2" borderId="0" xfId="0" applyFont="1" applyFill="1" applyBorder="1" applyAlignment="1" applyProtection="1">
      <alignment/>
      <protection/>
    </xf>
    <xf numFmtId="1" fontId="9" fillId="4" borderId="0" xfId="0" applyNumberFormat="1" applyFont="1" applyFill="1" applyBorder="1" applyAlignment="1" applyProtection="1">
      <alignment/>
      <protection/>
    </xf>
    <xf numFmtId="1" fontId="0" fillId="4" borderId="0" xfId="0" applyNumberFormat="1" applyFont="1" applyFill="1" applyBorder="1" applyAlignment="1" applyProtection="1">
      <alignment/>
      <protection/>
    </xf>
    <xf numFmtId="164" fontId="11" fillId="3" borderId="0" xfId="21" applyNumberFormat="1" applyFont="1" applyFill="1" applyBorder="1" applyAlignment="1" applyProtection="1">
      <alignment/>
      <protection/>
    </xf>
    <xf numFmtId="0" fontId="10" fillId="2" borderId="6" xfId="0" applyFont="1" applyFill="1" applyBorder="1" applyAlignment="1" applyProtection="1">
      <alignment/>
      <protection/>
    </xf>
    <xf numFmtId="0" fontId="11" fillId="4" borderId="0" xfId="0" applyFont="1" applyFill="1" applyBorder="1" applyAlignment="1" applyProtection="1">
      <alignment horizontal="right"/>
      <protection/>
    </xf>
    <xf numFmtId="42" fontId="0" fillId="3" borderId="0" xfId="0" applyNumberFormat="1" applyFont="1" applyFill="1" applyBorder="1" applyAlignment="1" applyProtection="1">
      <alignment/>
      <protection/>
    </xf>
    <xf numFmtId="44" fontId="10" fillId="2" borderId="0" xfId="21" applyNumberFormat="1" applyFont="1" applyFill="1" applyBorder="1" applyAlignment="1" applyProtection="1">
      <alignment/>
      <protection/>
    </xf>
    <xf numFmtId="0" fontId="9" fillId="2" borderId="3" xfId="0" applyFont="1" applyFill="1" applyBorder="1" applyAlignment="1" applyProtection="1">
      <alignment horizontal="left"/>
      <protection/>
    </xf>
    <xf numFmtId="44" fontId="10" fillId="4" borderId="0" xfId="21" applyNumberFormat="1" applyFont="1" applyFill="1" applyBorder="1" applyAlignment="1" applyProtection="1">
      <alignment/>
      <protection/>
    </xf>
    <xf numFmtId="164" fontId="10" fillId="4" borderId="0" xfId="0" applyNumberFormat="1" applyFont="1" applyFill="1" applyBorder="1" applyAlignment="1" applyProtection="1">
      <alignment horizontal="right"/>
      <protection/>
    </xf>
    <xf numFmtId="42" fontId="11" fillId="3" borderId="0" xfId="0" applyNumberFormat="1" applyFont="1" applyFill="1" applyBorder="1" applyAlignment="1" applyProtection="1">
      <alignment/>
      <protection/>
    </xf>
    <xf numFmtId="164" fontId="9" fillId="3" borderId="0" xfId="0" applyNumberFormat="1" applyFont="1" applyFill="1" applyBorder="1" applyAlignment="1" applyProtection="1">
      <alignment horizontal="right"/>
      <protection/>
    </xf>
    <xf numFmtId="164" fontId="10" fillId="4" borderId="0" xfId="0" applyNumberFormat="1" applyFont="1" applyFill="1" applyBorder="1" applyAlignment="1" applyProtection="1">
      <alignment/>
      <protection/>
    </xf>
    <xf numFmtId="44" fontId="10" fillId="2" borderId="4" xfId="21" applyNumberFormat="1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left"/>
      <protection/>
    </xf>
    <xf numFmtId="1" fontId="5" fillId="0" borderId="0" xfId="0" applyNumberFormat="1" applyFont="1" applyFill="1" applyBorder="1" applyAlignment="1" applyProtection="1">
      <alignment/>
      <protection/>
    </xf>
    <xf numFmtId="167" fontId="5" fillId="0" borderId="0" xfId="0" applyNumberFormat="1" applyFont="1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 horizontal="left"/>
      <protection/>
    </xf>
    <xf numFmtId="0" fontId="7" fillId="0" borderId="0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 horizontal="left"/>
      <protection/>
    </xf>
    <xf numFmtId="0" fontId="7" fillId="0" borderId="0" xfId="0" applyFont="1" applyFill="1" applyBorder="1" applyAlignment="1" applyProtection="1">
      <alignment/>
      <protection/>
    </xf>
    <xf numFmtId="166" fontId="7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/>
      <protection/>
    </xf>
    <xf numFmtId="166" fontId="9" fillId="0" borderId="0" xfId="0" applyNumberFormat="1" applyFont="1" applyFill="1" applyBorder="1" applyAlignment="1" applyProtection="1">
      <alignment/>
      <protection/>
    </xf>
    <xf numFmtId="1" fontId="0" fillId="0" borderId="0" xfId="0" applyNumberFormat="1" applyFont="1" applyFill="1" applyBorder="1" applyAlignment="1" applyProtection="1">
      <alignment/>
      <protection/>
    </xf>
    <xf numFmtId="167" fontId="0" fillId="0" borderId="0" xfId="0" applyNumberFormat="1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center"/>
      <protection/>
    </xf>
    <xf numFmtId="166" fontId="5" fillId="0" borderId="0" xfId="0" applyNumberFormat="1" applyFont="1" applyFill="1" applyBorder="1" applyAlignment="1" applyProtection="1">
      <alignment/>
      <protection/>
    </xf>
    <xf numFmtId="1" fontId="7" fillId="0" borderId="0" xfId="0" applyNumberFormat="1" applyFont="1" applyFill="1" applyBorder="1" applyAlignment="1" applyProtection="1">
      <alignment/>
      <protection/>
    </xf>
    <xf numFmtId="167" fontId="7" fillId="0" borderId="0" xfId="0" applyNumberFormat="1" applyFont="1" applyFill="1" applyBorder="1" applyAlignment="1" applyProtection="1">
      <alignment/>
      <protection/>
    </xf>
    <xf numFmtId="0" fontId="7" fillId="4" borderId="0" xfId="0" applyFont="1" applyFill="1" applyBorder="1" applyAlignment="1" applyProtection="1">
      <alignment/>
      <protection/>
    </xf>
    <xf numFmtId="0" fontId="7" fillId="4" borderId="0" xfId="0" applyFont="1" applyFill="1" applyBorder="1" applyAlignment="1" applyProtection="1">
      <alignment horizontal="left"/>
      <protection/>
    </xf>
    <xf numFmtId="0" fontId="7" fillId="4" borderId="0" xfId="0" applyFont="1" applyFill="1" applyBorder="1" applyAlignment="1" applyProtection="1">
      <alignment/>
      <protection/>
    </xf>
    <xf numFmtId="0" fontId="9" fillId="4" borderId="0" xfId="0" applyFont="1" applyFill="1" applyBorder="1" applyAlignment="1" applyProtection="1">
      <alignment/>
      <protection/>
    </xf>
    <xf numFmtId="0" fontId="15" fillId="4" borderId="0" xfId="0" applyFont="1" applyFill="1" applyBorder="1" applyAlignment="1" applyProtection="1">
      <alignment/>
      <protection/>
    </xf>
    <xf numFmtId="0" fontId="5" fillId="4" borderId="0" xfId="0" applyFont="1" applyFill="1" applyBorder="1" applyAlignment="1" applyProtection="1">
      <alignment/>
      <protection/>
    </xf>
    <xf numFmtId="16" fontId="7" fillId="4" borderId="0" xfId="0" applyNumberFormat="1" applyFont="1" applyFill="1" applyBorder="1" applyAlignment="1" applyProtection="1">
      <alignment horizontal="center"/>
      <protection/>
    </xf>
    <xf numFmtId="0" fontId="7" fillId="4" borderId="0" xfId="0" applyFont="1" applyFill="1" applyBorder="1" applyAlignment="1" applyProtection="1">
      <alignment horizontal="center"/>
      <protection/>
    </xf>
    <xf numFmtId="0" fontId="5" fillId="4" borderId="0" xfId="0" applyFont="1" applyFill="1" applyBorder="1" applyAlignment="1" applyProtection="1">
      <alignment horizontal="center"/>
      <protection/>
    </xf>
    <xf numFmtId="0" fontId="5" fillId="4" borderId="0" xfId="0" applyFont="1" applyFill="1" applyBorder="1" applyAlignment="1" applyProtection="1">
      <alignment/>
      <protection/>
    </xf>
    <xf numFmtId="0" fontId="5" fillId="3" borderId="0" xfId="0" applyFont="1" applyFill="1" applyBorder="1" applyAlignment="1" applyProtection="1">
      <alignment horizontal="center"/>
      <protection/>
    </xf>
    <xf numFmtId="0" fontId="5" fillId="4" borderId="0" xfId="0" applyFont="1" applyFill="1" applyBorder="1" applyAlignment="1" applyProtection="1">
      <alignment horizontal="left"/>
      <protection/>
    </xf>
    <xf numFmtId="0" fontId="7" fillId="4" borderId="0" xfId="0" applyNumberFormat="1" applyFont="1" applyFill="1" applyBorder="1" applyAlignment="1" applyProtection="1">
      <alignment horizontal="center"/>
      <protection/>
    </xf>
    <xf numFmtId="0" fontId="5" fillId="4" borderId="0" xfId="0" applyFont="1" applyFill="1" applyBorder="1" applyAlignment="1" applyProtection="1">
      <alignment horizontal="right"/>
      <protection/>
    </xf>
    <xf numFmtId="10" fontId="6" fillId="4" borderId="0" xfId="0" applyNumberFormat="1" applyFont="1" applyFill="1" applyBorder="1" applyAlignment="1" applyProtection="1">
      <alignment horizontal="center"/>
      <protection/>
    </xf>
    <xf numFmtId="9" fontId="7" fillId="4" borderId="0" xfId="20" applyFont="1" applyFill="1" applyBorder="1" applyAlignment="1" applyProtection="1">
      <alignment/>
      <protection/>
    </xf>
    <xf numFmtId="0" fontId="5" fillId="4" borderId="0" xfId="0" applyNumberFormat="1" applyFont="1" applyFill="1" applyBorder="1" applyAlignment="1" applyProtection="1">
      <alignment/>
      <protection/>
    </xf>
    <xf numFmtId="1" fontId="7" fillId="4" borderId="0" xfId="0" applyNumberFormat="1" applyFont="1" applyFill="1" applyBorder="1" applyAlignment="1" applyProtection="1">
      <alignment horizontal="center"/>
      <protection/>
    </xf>
    <xf numFmtId="1" fontId="7" fillId="4" borderId="0" xfId="0" applyNumberFormat="1" applyFont="1" applyFill="1" applyBorder="1" applyAlignment="1" applyProtection="1">
      <alignment horizontal="right"/>
      <protection/>
    </xf>
    <xf numFmtId="49" fontId="5" fillId="4" borderId="0" xfId="0" applyNumberFormat="1" applyFont="1" applyFill="1" applyBorder="1" applyAlignment="1" applyProtection="1">
      <alignment horizontal="right"/>
      <protection/>
    </xf>
    <xf numFmtId="49" fontId="5" fillId="4" borderId="0" xfId="0" applyNumberFormat="1" applyFont="1" applyFill="1" applyBorder="1" applyAlignment="1" applyProtection="1">
      <alignment horizontal="left"/>
      <protection/>
    </xf>
    <xf numFmtId="3" fontId="8" fillId="4" borderId="0" xfId="0" applyNumberFormat="1" applyFont="1" applyFill="1" applyBorder="1" applyAlignment="1" applyProtection="1">
      <alignment/>
      <protection/>
    </xf>
    <xf numFmtId="0" fontId="0" fillId="2" borderId="0" xfId="0" applyFill="1" applyBorder="1" applyAlignment="1" applyProtection="1">
      <alignment horizontal="center"/>
      <protection locked="0"/>
    </xf>
    <xf numFmtId="42" fontId="0" fillId="3" borderId="0" xfId="0" applyNumberFormat="1" applyFill="1" applyBorder="1" applyAlignment="1" applyProtection="1">
      <alignment horizontal="center"/>
      <protection/>
    </xf>
    <xf numFmtId="1" fontId="10" fillId="4" borderId="0" xfId="0" applyNumberFormat="1" applyFont="1" applyFill="1" applyBorder="1" applyAlignment="1" applyProtection="1" quotePrefix="1">
      <alignment horizontal="center"/>
      <protection/>
    </xf>
    <xf numFmtId="0" fontId="25" fillId="4" borderId="0" xfId="0" applyFont="1" applyFill="1" applyBorder="1" applyAlignment="1" applyProtection="1">
      <alignment horizontal="center"/>
      <protection/>
    </xf>
    <xf numFmtId="42" fontId="24" fillId="3" borderId="0" xfId="0" applyNumberFormat="1" applyFont="1" applyFill="1" applyBorder="1" applyAlignment="1" applyProtection="1">
      <alignment horizontal="center"/>
      <protection/>
    </xf>
    <xf numFmtId="0" fontId="13" fillId="2" borderId="4" xfId="0" applyFont="1" applyFill="1" applyBorder="1" applyAlignment="1" applyProtection="1">
      <alignment/>
      <protection/>
    </xf>
    <xf numFmtId="42" fontId="0" fillId="2" borderId="0" xfId="0" applyNumberFormat="1" applyFont="1" applyFill="1" applyBorder="1" applyAlignment="1" applyProtection="1">
      <alignment/>
      <protection locked="0"/>
    </xf>
    <xf numFmtId="42" fontId="0" fillId="2" borderId="0" xfId="0" applyNumberFormat="1" applyFont="1" applyFill="1" applyBorder="1" applyAlignment="1" applyProtection="1">
      <alignment/>
      <protection locked="0"/>
    </xf>
    <xf numFmtId="0" fontId="0" fillId="2" borderId="1" xfId="0" applyNumberFormat="1" applyFont="1" applyFill="1" applyBorder="1" applyAlignment="1" applyProtection="1">
      <alignment/>
      <protection/>
    </xf>
    <xf numFmtId="0" fontId="10" fillId="2" borderId="3" xfId="0" applyFont="1" applyFill="1" applyBorder="1" applyAlignment="1" applyProtection="1">
      <alignment horizontal="right"/>
      <protection/>
    </xf>
    <xf numFmtId="0" fontId="11" fillId="2" borderId="3" xfId="0" applyFont="1" applyFill="1" applyBorder="1" applyAlignment="1" applyProtection="1">
      <alignment horizontal="right"/>
      <protection/>
    </xf>
    <xf numFmtId="0" fontId="13" fillId="2" borderId="5" xfId="0" applyFont="1" applyFill="1" applyBorder="1" applyAlignment="1" applyProtection="1">
      <alignment/>
      <protection/>
    </xf>
    <xf numFmtId="0" fontId="13" fillId="2" borderId="6" xfId="0" applyFont="1" applyFill="1" applyBorder="1" applyAlignment="1" applyProtection="1">
      <alignment/>
      <protection/>
    </xf>
    <xf numFmtId="0" fontId="13" fillId="2" borderId="7" xfId="0" applyFont="1" applyFill="1" applyBorder="1" applyAlignment="1" applyProtection="1">
      <alignment/>
      <protection/>
    </xf>
    <xf numFmtId="170" fontId="9" fillId="4" borderId="0" xfId="0" applyNumberFormat="1" applyFont="1" applyFill="1" applyBorder="1" applyAlignment="1" applyProtection="1">
      <alignment horizontal="center"/>
      <protection/>
    </xf>
    <xf numFmtId="0" fontId="0" fillId="2" borderId="1" xfId="0" applyFont="1" applyFill="1" applyBorder="1" applyAlignment="1" applyProtection="1">
      <alignment horizontal="center"/>
      <protection/>
    </xf>
    <xf numFmtId="42" fontId="9" fillId="3" borderId="0" xfId="0" applyNumberFormat="1" applyFont="1" applyFill="1" applyBorder="1" applyAlignment="1" applyProtection="1">
      <alignment/>
      <protection/>
    </xf>
    <xf numFmtId="0" fontId="22" fillId="2" borderId="0" xfId="0" applyFont="1" applyFill="1" applyBorder="1" applyAlignment="1" applyProtection="1">
      <alignment horizontal="left"/>
      <protection/>
    </xf>
    <xf numFmtId="42" fontId="0" fillId="2" borderId="1" xfId="0" applyNumberFormat="1" applyFont="1" applyFill="1" applyBorder="1" applyAlignment="1" applyProtection="1">
      <alignment/>
      <protection/>
    </xf>
    <xf numFmtId="171" fontId="9" fillId="2" borderId="0" xfId="0" applyNumberFormat="1" applyFont="1" applyFill="1" applyBorder="1" applyAlignment="1" applyProtection="1">
      <alignment horizontal="left"/>
      <protection/>
    </xf>
    <xf numFmtId="0" fontId="0" fillId="2" borderId="6" xfId="0" applyNumberFormat="1" applyFont="1" applyFill="1" applyBorder="1" applyAlignment="1" applyProtection="1">
      <alignment/>
      <protection/>
    </xf>
    <xf numFmtId="0" fontId="13" fillId="2" borderId="0" xfId="0" applyFont="1" applyFill="1" applyBorder="1" applyAlignment="1" applyProtection="1">
      <alignment/>
      <protection/>
    </xf>
    <xf numFmtId="0" fontId="13" fillId="2" borderId="0" xfId="0" applyFont="1" applyFill="1" applyBorder="1" applyAlignment="1" applyProtection="1">
      <alignment horizontal="center"/>
      <protection/>
    </xf>
    <xf numFmtId="42" fontId="13" fillId="2" borderId="0" xfId="0" applyNumberFormat="1" applyFont="1" applyFill="1" applyBorder="1" applyAlignment="1" applyProtection="1">
      <alignment horizontal="center"/>
      <protection/>
    </xf>
    <xf numFmtId="42" fontId="13" fillId="2" borderId="0" xfId="0" applyNumberFormat="1" applyFont="1" applyFill="1" applyBorder="1" applyAlignment="1" applyProtection="1">
      <alignment/>
      <protection/>
    </xf>
    <xf numFmtId="0" fontId="17" fillId="2" borderId="0" xfId="0" applyFont="1" applyFill="1" applyBorder="1" applyAlignment="1" applyProtection="1">
      <alignment/>
      <protection/>
    </xf>
    <xf numFmtId="42" fontId="0" fillId="5" borderId="0" xfId="0" applyNumberFormat="1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/>
      <protection/>
    </xf>
    <xf numFmtId="42" fontId="0" fillId="2" borderId="1" xfId="0" applyNumberFormat="1" applyFont="1" applyFill="1" applyBorder="1" applyAlignment="1" applyProtection="1">
      <alignment horizontal="center"/>
      <protection/>
    </xf>
    <xf numFmtId="42" fontId="0" fillId="2" borderId="6" xfId="0" applyNumberFormat="1" applyFont="1" applyFill="1" applyBorder="1" applyAlignment="1" applyProtection="1">
      <alignment horizontal="center"/>
      <protection/>
    </xf>
    <xf numFmtId="42" fontId="0" fillId="2" borderId="6" xfId="0" applyNumberFormat="1" applyFont="1" applyFill="1" applyBorder="1" applyAlignment="1" applyProtection="1">
      <alignment/>
      <protection/>
    </xf>
    <xf numFmtId="0" fontId="0" fillId="4" borderId="0" xfId="0" applyFill="1" applyBorder="1" applyAlignment="1" applyProtection="1">
      <alignment/>
      <protection/>
    </xf>
    <xf numFmtId="42" fontId="0" fillId="5" borderId="0" xfId="0" applyNumberFormat="1" applyFont="1" applyFill="1" applyBorder="1" applyAlignment="1" applyProtection="1">
      <alignment/>
      <protection locked="0"/>
    </xf>
    <xf numFmtId="0" fontId="22" fillId="2" borderId="0" xfId="0" applyFont="1" applyFill="1" applyBorder="1" applyAlignment="1" applyProtection="1">
      <alignment horizontal="center"/>
      <protection/>
    </xf>
    <xf numFmtId="0" fontId="0" fillId="2" borderId="0" xfId="0" applyFill="1" applyBorder="1" applyAlignment="1" applyProtection="1">
      <alignment/>
      <protection/>
    </xf>
    <xf numFmtId="0" fontId="10" fillId="2" borderId="0" xfId="0" applyFont="1" applyFill="1" applyBorder="1" applyAlignment="1" applyProtection="1">
      <alignment horizontal="center"/>
      <protection/>
    </xf>
    <xf numFmtId="0" fontId="0" fillId="4" borderId="0" xfId="0" applyFill="1" applyBorder="1" applyAlignment="1" applyProtection="1">
      <alignment horizontal="center"/>
      <protection/>
    </xf>
    <xf numFmtId="0" fontId="23" fillId="2" borderId="0" xfId="0" applyFont="1" applyFill="1" applyBorder="1" applyAlignment="1" applyProtection="1">
      <alignment/>
      <protection/>
    </xf>
    <xf numFmtId="0" fontId="24" fillId="2" borderId="0" xfId="0" applyFont="1" applyFill="1" applyBorder="1" applyAlignment="1" applyProtection="1">
      <alignment/>
      <protection/>
    </xf>
    <xf numFmtId="0" fontId="24" fillId="4" borderId="0" xfId="0" applyFont="1" applyFill="1" applyBorder="1" applyAlignment="1" applyProtection="1">
      <alignment/>
      <protection/>
    </xf>
    <xf numFmtId="173" fontId="5" fillId="3" borderId="0" xfId="0" applyNumberFormat="1" applyFont="1" applyFill="1" applyBorder="1" applyAlignment="1" applyProtection="1">
      <alignment horizontal="center"/>
      <protection/>
    </xf>
    <xf numFmtId="0" fontId="0" fillId="2" borderId="0" xfId="0" applyFill="1" applyBorder="1" applyAlignment="1" applyProtection="1">
      <alignment horizontal="left"/>
      <protection locked="0"/>
    </xf>
    <xf numFmtId="49" fontId="5" fillId="0" borderId="0" xfId="0" applyNumberFormat="1" applyFont="1" applyFill="1" applyBorder="1" applyAlignment="1" applyProtection="1">
      <alignment/>
      <protection/>
    </xf>
    <xf numFmtId="14" fontId="9" fillId="0" borderId="0" xfId="0" applyNumberFormat="1" applyFont="1" applyFill="1" applyBorder="1" applyAlignment="1" applyProtection="1">
      <alignment/>
      <protection/>
    </xf>
    <xf numFmtId="42" fontId="0" fillId="2" borderId="0" xfId="0" applyNumberFormat="1" applyFill="1" applyBorder="1" applyAlignment="1" applyProtection="1">
      <alignment horizontal="center"/>
      <protection locked="0"/>
    </xf>
    <xf numFmtId="0" fontId="22" fillId="0" borderId="0" xfId="0" applyFont="1" applyFill="1" applyBorder="1" applyAlignment="1" applyProtection="1">
      <alignment/>
      <protection/>
    </xf>
    <xf numFmtId="0" fontId="22" fillId="0" borderId="0" xfId="0" applyFont="1" applyFill="1" applyBorder="1" applyAlignment="1" applyProtection="1">
      <alignment horizontal="left"/>
      <protection/>
    </xf>
    <xf numFmtId="0" fontId="0" fillId="2" borderId="1" xfId="0" applyFont="1" applyFill="1" applyBorder="1" applyAlignment="1" applyProtection="1">
      <alignment horizontal="left"/>
      <protection/>
    </xf>
    <xf numFmtId="170" fontId="0" fillId="2" borderId="1" xfId="0" applyNumberFormat="1" applyFont="1" applyFill="1" applyBorder="1" applyAlignment="1" applyProtection="1">
      <alignment horizontal="center"/>
      <protection/>
    </xf>
    <xf numFmtId="0" fontId="0" fillId="2" borderId="1" xfId="0" applyNumberFormat="1" applyFont="1" applyFill="1" applyBorder="1" applyAlignment="1" applyProtection="1">
      <alignment horizontal="center"/>
      <protection/>
    </xf>
    <xf numFmtId="170" fontId="0" fillId="2" borderId="1" xfId="0" applyNumberFormat="1" applyFont="1" applyFill="1" applyBorder="1" applyAlignment="1" applyProtection="1">
      <alignment/>
      <protection/>
    </xf>
    <xf numFmtId="2" fontId="0" fillId="2" borderId="1" xfId="0" applyNumberFormat="1" applyFont="1" applyFill="1" applyBorder="1" applyAlignment="1" applyProtection="1">
      <alignment/>
      <protection/>
    </xf>
    <xf numFmtId="0" fontId="12" fillId="2" borderId="3" xfId="0" applyFont="1" applyFill="1" applyBorder="1" applyAlignment="1" applyProtection="1">
      <alignment horizontal="left"/>
      <protection/>
    </xf>
    <xf numFmtId="0" fontId="19" fillId="2" borderId="4" xfId="0" applyFont="1" applyFill="1" applyBorder="1" applyAlignment="1" applyProtection="1">
      <alignment/>
      <protection/>
    </xf>
    <xf numFmtId="0" fontId="16" fillId="2" borderId="3" xfId="0" applyFont="1" applyFill="1" applyBorder="1" applyAlignment="1" applyProtection="1">
      <alignment/>
      <protection/>
    </xf>
    <xf numFmtId="0" fontId="16" fillId="2" borderId="4" xfId="0" applyFont="1" applyFill="1" applyBorder="1" applyAlignment="1" applyProtection="1">
      <alignment/>
      <protection/>
    </xf>
    <xf numFmtId="164" fontId="0" fillId="2" borderId="4" xfId="0" applyNumberFormat="1" applyFont="1" applyFill="1" applyBorder="1" applyAlignment="1" applyProtection="1">
      <alignment horizontal="center"/>
      <protection/>
    </xf>
    <xf numFmtId="164" fontId="10" fillId="2" borderId="4" xfId="0" applyNumberFormat="1" applyFont="1" applyFill="1" applyBorder="1" applyAlignment="1" applyProtection="1">
      <alignment horizontal="center"/>
      <protection/>
    </xf>
    <xf numFmtId="2" fontId="0" fillId="2" borderId="6" xfId="0" applyNumberFormat="1" applyFont="1" applyFill="1" applyBorder="1" applyAlignment="1" applyProtection="1">
      <alignment horizontal="center"/>
      <protection/>
    </xf>
    <xf numFmtId="164" fontId="0" fillId="2" borderId="6" xfId="21" applyNumberFormat="1" applyFont="1" applyFill="1" applyBorder="1" applyAlignment="1" applyProtection="1">
      <alignment/>
      <protection/>
    </xf>
    <xf numFmtId="170" fontId="0" fillId="2" borderId="6" xfId="0" applyNumberFormat="1" applyFont="1" applyFill="1" applyBorder="1" applyAlignment="1" applyProtection="1">
      <alignment horizontal="center"/>
      <protection/>
    </xf>
    <xf numFmtId="164" fontId="0" fillId="2" borderId="6" xfId="21" applyNumberFormat="1" applyFont="1" applyFill="1" applyBorder="1" applyAlignment="1" applyProtection="1">
      <alignment horizontal="left"/>
      <protection/>
    </xf>
    <xf numFmtId="164" fontId="0" fillId="2" borderId="1" xfId="21" applyNumberFormat="1" applyFont="1" applyFill="1" applyBorder="1" applyAlignment="1" applyProtection="1">
      <alignment horizontal="left"/>
      <protection/>
    </xf>
    <xf numFmtId="167" fontId="0" fillId="4" borderId="0" xfId="0" applyNumberFormat="1" applyFont="1" applyFill="1" applyBorder="1" applyAlignment="1" applyProtection="1">
      <alignment/>
      <protection/>
    </xf>
    <xf numFmtId="167" fontId="0" fillId="2" borderId="6" xfId="0" applyNumberFormat="1" applyFont="1" applyFill="1" applyBorder="1" applyAlignment="1" applyProtection="1">
      <alignment/>
      <protection/>
    </xf>
    <xf numFmtId="42" fontId="0" fillId="6" borderId="0" xfId="0" applyNumberFormat="1" applyFont="1" applyFill="1" applyBorder="1" applyAlignment="1" applyProtection="1">
      <alignment/>
      <protection locked="0"/>
    </xf>
    <xf numFmtId="1" fontId="0" fillId="4" borderId="0" xfId="0" applyNumberFormat="1" applyFont="1" applyFill="1" applyBorder="1" applyAlignment="1" applyProtection="1">
      <alignment horizontal="left"/>
      <protection/>
    </xf>
    <xf numFmtId="0" fontId="10" fillId="2" borderId="1" xfId="0" applyFont="1" applyFill="1" applyBorder="1" applyAlignment="1" applyProtection="1">
      <alignment/>
      <protection/>
    </xf>
    <xf numFmtId="164" fontId="0" fillId="3" borderId="0" xfId="21" applyNumberFormat="1" applyFont="1" applyFill="1" applyBorder="1" applyAlignment="1" applyProtection="1">
      <alignment horizontal="center"/>
      <protection/>
    </xf>
    <xf numFmtId="42" fontId="0" fillId="3" borderId="0" xfId="0" applyNumberFormat="1" applyFont="1" applyFill="1" applyBorder="1" applyAlignment="1" applyProtection="1">
      <alignment horizontal="left"/>
      <protection/>
    </xf>
    <xf numFmtId="0" fontId="9" fillId="2" borderId="0" xfId="0" applyNumberFormat="1" applyFont="1" applyFill="1" applyBorder="1" applyAlignment="1" applyProtection="1">
      <alignment horizontal="left"/>
      <protection/>
    </xf>
    <xf numFmtId="164" fontId="0" fillId="4" borderId="0" xfId="21" applyNumberFormat="1" applyFont="1" applyFill="1" applyBorder="1" applyAlignment="1" applyProtection="1">
      <alignment horizontal="center"/>
      <protection/>
    </xf>
    <xf numFmtId="0" fontId="0" fillId="4" borderId="0" xfId="0" applyFont="1" applyFill="1" applyBorder="1" applyAlignment="1" applyProtection="1">
      <alignment horizontal="left" indent="1"/>
      <protection/>
    </xf>
    <xf numFmtId="42" fontId="0" fillId="4" borderId="0" xfId="0" applyNumberFormat="1" applyFont="1" applyFill="1" applyBorder="1" applyAlignment="1" applyProtection="1">
      <alignment horizontal="left"/>
      <protection/>
    </xf>
    <xf numFmtId="42" fontId="10" fillId="4" borderId="0" xfId="0" applyNumberFormat="1" applyFont="1" applyFill="1" applyBorder="1" applyAlignment="1" applyProtection="1">
      <alignment/>
      <protection/>
    </xf>
    <xf numFmtId="0" fontId="11" fillId="2" borderId="5" xfId="0" applyFont="1" applyFill="1" applyBorder="1" applyAlignment="1" applyProtection="1">
      <alignment/>
      <protection/>
    </xf>
    <xf numFmtId="42" fontId="9" fillId="3" borderId="0" xfId="0" applyNumberFormat="1" applyFont="1" applyFill="1" applyBorder="1" applyAlignment="1" applyProtection="1">
      <alignment horizontal="left"/>
      <protection/>
    </xf>
    <xf numFmtId="0" fontId="0" fillId="6" borderId="0" xfId="0" applyFont="1" applyFill="1" applyBorder="1" applyAlignment="1" applyProtection="1">
      <alignment horizontal="left"/>
      <protection locked="0"/>
    </xf>
    <xf numFmtId="0" fontId="0" fillId="6" borderId="0" xfId="0" applyFont="1" applyFill="1" applyBorder="1" applyAlignment="1" applyProtection="1">
      <alignment/>
      <protection locked="0"/>
    </xf>
    <xf numFmtId="171" fontId="0" fillId="6" borderId="0" xfId="0" applyNumberFormat="1" applyFont="1" applyFill="1" applyBorder="1" applyAlignment="1" applyProtection="1">
      <alignment horizontal="left"/>
      <protection locked="0"/>
    </xf>
    <xf numFmtId="42" fontId="0" fillId="6" borderId="0" xfId="0" applyNumberFormat="1" applyFont="1" applyFill="1" applyBorder="1" applyAlignment="1" applyProtection="1">
      <alignment horizontal="center"/>
      <protection locked="0"/>
    </xf>
    <xf numFmtId="187" fontId="0" fillId="6" borderId="0" xfId="0" applyNumberFormat="1" applyFont="1" applyFill="1" applyBorder="1" applyAlignment="1" applyProtection="1">
      <alignment horizontal="center"/>
      <protection locked="0"/>
    </xf>
    <xf numFmtId="0" fontId="18" fillId="2" borderId="0" xfId="0" applyFont="1" applyFill="1" applyBorder="1" applyAlignment="1" applyProtection="1">
      <alignment horizontal="center"/>
      <protection/>
    </xf>
    <xf numFmtId="14" fontId="0" fillId="2" borderId="0" xfId="0" applyNumberFormat="1" applyFont="1" applyFill="1" applyBorder="1" applyAlignment="1" applyProtection="1">
      <alignment horizontal="center"/>
      <protection locked="0"/>
    </xf>
    <xf numFmtId="14" fontId="0" fillId="3" borderId="0" xfId="0" applyNumberFormat="1" applyFont="1" applyFill="1" applyBorder="1" applyAlignment="1" applyProtection="1">
      <alignment horizontal="center"/>
      <protection/>
    </xf>
    <xf numFmtId="10" fontId="7" fillId="3" borderId="0" xfId="0" applyNumberFormat="1" applyFont="1" applyFill="1" applyBorder="1" applyAlignment="1" applyProtection="1">
      <alignment horizontal="center"/>
      <protection/>
    </xf>
    <xf numFmtId="0" fontId="5" fillId="2" borderId="0" xfId="0" applyFont="1" applyFill="1" applyBorder="1" applyAlignment="1" applyProtection="1">
      <alignment/>
      <protection/>
    </xf>
    <xf numFmtId="0" fontId="5" fillId="2" borderId="0" xfId="0" applyFont="1" applyFill="1" applyBorder="1" applyAlignment="1" applyProtection="1">
      <alignment horizontal="left"/>
      <protection/>
    </xf>
    <xf numFmtId="10" fontId="6" fillId="2" borderId="0" xfId="0" applyNumberFormat="1" applyFont="1" applyFill="1" applyBorder="1" applyAlignment="1" applyProtection="1">
      <alignment horizontal="center"/>
      <protection/>
    </xf>
    <xf numFmtId="0" fontId="5" fillId="2" borderId="0" xfId="0" applyFont="1" applyFill="1" applyBorder="1" applyAlignment="1" applyProtection="1">
      <alignment horizontal="center"/>
      <protection/>
    </xf>
    <xf numFmtId="166" fontId="5" fillId="2" borderId="0" xfId="0" applyNumberFormat="1" applyFont="1" applyFill="1" applyBorder="1" applyAlignment="1" applyProtection="1">
      <alignment/>
      <protection/>
    </xf>
    <xf numFmtId="1" fontId="5" fillId="2" borderId="0" xfId="0" applyNumberFormat="1" applyFont="1" applyFill="1" applyBorder="1" applyAlignment="1" applyProtection="1">
      <alignment/>
      <protection/>
    </xf>
    <xf numFmtId="167" fontId="5" fillId="2" borderId="0" xfId="0" applyNumberFormat="1" applyFont="1" applyFill="1" applyBorder="1" applyAlignment="1" applyProtection="1">
      <alignment/>
      <protection/>
    </xf>
    <xf numFmtId="164" fontId="10" fillId="2" borderId="0" xfId="0" applyNumberFormat="1" applyFont="1" applyFill="1" applyBorder="1" applyAlignment="1" applyProtection="1">
      <alignment horizontal="right"/>
      <protection/>
    </xf>
    <xf numFmtId="164" fontId="11" fillId="3" borderId="0" xfId="21" applyNumberFormat="1" applyFont="1" applyFill="1" applyBorder="1" applyAlignment="1" applyProtection="1">
      <alignment horizontal="left"/>
      <protection/>
    </xf>
    <xf numFmtId="0" fontId="9" fillId="4" borderId="0" xfId="0" applyNumberFormat="1" applyFont="1" applyFill="1" applyBorder="1" applyAlignment="1" applyProtection="1">
      <alignment horizontal="left"/>
      <protection/>
    </xf>
    <xf numFmtId="0" fontId="27" fillId="2" borderId="0" xfId="0" applyFont="1" applyFill="1" applyBorder="1" applyAlignment="1" applyProtection="1">
      <alignment/>
      <protection/>
    </xf>
    <xf numFmtId="0" fontId="16" fillId="2" borderId="0" xfId="0" applyFont="1" applyFill="1" applyBorder="1" applyAlignment="1" applyProtection="1">
      <alignment horizontal="left"/>
      <protection/>
    </xf>
    <xf numFmtId="0" fontId="16" fillId="2" borderId="0" xfId="0" applyFont="1" applyFill="1" applyBorder="1" applyAlignment="1" applyProtection="1">
      <alignment horizontal="center"/>
      <protection/>
    </xf>
    <xf numFmtId="173" fontId="5" fillId="2" borderId="0" xfId="0" applyNumberFormat="1" applyFont="1" applyFill="1" applyBorder="1" applyAlignment="1" applyProtection="1">
      <alignment horizontal="center"/>
      <protection/>
    </xf>
    <xf numFmtId="3" fontId="5" fillId="2" borderId="0" xfId="0" applyNumberFormat="1" applyFont="1" applyFill="1" applyBorder="1" applyAlignment="1" applyProtection="1">
      <alignment/>
      <protection/>
    </xf>
    <xf numFmtId="0" fontId="11" fillId="2" borderId="8" xfId="0" applyFont="1" applyFill="1" applyBorder="1" applyAlignment="1" applyProtection="1">
      <alignment/>
      <protection/>
    </xf>
    <xf numFmtId="0" fontId="0" fillId="2" borderId="6" xfId="0" applyFont="1" applyFill="1" applyBorder="1" applyAlignment="1" applyProtection="1">
      <alignment horizontal="left"/>
      <protection/>
    </xf>
    <xf numFmtId="42" fontId="0" fillId="4" borderId="0" xfId="21" applyNumberFormat="1" applyFont="1" applyFill="1" applyBorder="1" applyAlignment="1" applyProtection="1">
      <alignment horizontal="left"/>
      <protection/>
    </xf>
    <xf numFmtId="42" fontId="9" fillId="3" borderId="0" xfId="21" applyNumberFormat="1" applyFont="1" applyFill="1" applyBorder="1" applyAlignment="1" applyProtection="1">
      <alignment horizontal="left"/>
      <protection/>
    </xf>
    <xf numFmtId="42" fontId="9" fillId="4" borderId="0" xfId="0" applyNumberFormat="1" applyFont="1" applyFill="1" applyBorder="1" applyAlignment="1" applyProtection="1">
      <alignment horizontal="left"/>
      <protection/>
    </xf>
    <xf numFmtId="42" fontId="0" fillId="2" borderId="0" xfId="21" applyNumberFormat="1" applyFont="1" applyFill="1" applyBorder="1" applyAlignment="1" applyProtection="1">
      <alignment horizontal="left"/>
      <protection locked="0"/>
    </xf>
    <xf numFmtId="42" fontId="0" fillId="5" borderId="0" xfId="21" applyNumberFormat="1" applyFont="1" applyFill="1" applyBorder="1" applyAlignment="1" applyProtection="1">
      <alignment horizontal="left"/>
      <protection locked="0"/>
    </xf>
    <xf numFmtId="42" fontId="0" fillId="2" borderId="0" xfId="0" applyNumberFormat="1" applyFont="1" applyFill="1" applyBorder="1" applyAlignment="1" applyProtection="1">
      <alignment horizontal="left"/>
      <protection locked="0"/>
    </xf>
    <xf numFmtId="0" fontId="0" fillId="2" borderId="0" xfId="0" applyNumberFormat="1" applyFont="1" applyFill="1" applyBorder="1" applyAlignment="1" applyProtection="1">
      <alignment/>
      <protection locked="0"/>
    </xf>
    <xf numFmtId="10" fontId="10" fillId="3" borderId="0" xfId="0" applyNumberFormat="1" applyFont="1" applyFill="1" applyBorder="1" applyAlignment="1" applyProtection="1">
      <alignment horizontal="center"/>
      <protection/>
    </xf>
    <xf numFmtId="14" fontId="0" fillId="2" borderId="0" xfId="0" applyNumberFormat="1" applyFont="1" applyFill="1" applyBorder="1" applyAlignment="1" applyProtection="1">
      <alignment horizontal="center"/>
      <protection/>
    </xf>
    <xf numFmtId="170" fontId="0" fillId="2" borderId="0" xfId="21" applyNumberFormat="1" applyFont="1" applyFill="1" applyBorder="1" applyAlignment="1" applyProtection="1">
      <alignment horizontal="center"/>
      <protection/>
    </xf>
    <xf numFmtId="170" fontId="0" fillId="4" borderId="0" xfId="21" applyNumberFormat="1" applyFont="1" applyFill="1" applyBorder="1" applyAlignment="1" applyProtection="1">
      <alignment horizontal="center"/>
      <protection/>
    </xf>
    <xf numFmtId="0" fontId="0" fillId="2" borderId="6" xfId="0" applyFont="1" applyFill="1" applyBorder="1" applyAlignment="1" applyProtection="1">
      <alignment horizontal="center"/>
      <protection/>
    </xf>
    <xf numFmtId="14" fontId="0" fillId="2" borderId="6" xfId="0" applyNumberFormat="1" applyFont="1" applyFill="1" applyBorder="1" applyAlignment="1" applyProtection="1">
      <alignment horizontal="center"/>
      <protection/>
    </xf>
    <xf numFmtId="0" fontId="0" fillId="2" borderId="6" xfId="0" applyNumberFormat="1" applyFont="1" applyFill="1" applyBorder="1" applyAlignment="1" applyProtection="1">
      <alignment horizontal="center"/>
      <protection/>
    </xf>
    <xf numFmtId="170" fontId="0" fillId="2" borderId="6" xfId="21" applyNumberFormat="1" applyFont="1" applyFill="1" applyBorder="1" applyAlignment="1" applyProtection="1">
      <alignment horizontal="center"/>
      <protection/>
    </xf>
    <xf numFmtId="10" fontId="4" fillId="3" borderId="0" xfId="0" applyNumberFormat="1" applyFont="1" applyFill="1" applyBorder="1" applyAlignment="1" applyProtection="1">
      <alignment horizontal="center"/>
      <protection/>
    </xf>
    <xf numFmtId="10" fontId="26" fillId="0" borderId="0" xfId="0" applyNumberFormat="1" applyFont="1" applyFill="1" applyBorder="1" applyAlignment="1" applyProtection="1">
      <alignment horizontal="center"/>
      <protection locked="0"/>
    </xf>
    <xf numFmtId="10" fontId="26" fillId="5" borderId="0" xfId="0" applyNumberFormat="1" applyFont="1" applyFill="1" applyBorder="1" applyAlignment="1" applyProtection="1">
      <alignment horizontal="center"/>
      <protection locked="0"/>
    </xf>
    <xf numFmtId="0" fontId="21" fillId="2" borderId="3" xfId="0" applyFont="1" applyFill="1" applyBorder="1" applyAlignment="1" applyProtection="1">
      <alignment/>
      <protection/>
    </xf>
    <xf numFmtId="0" fontId="21" fillId="4" borderId="0" xfId="0" applyFont="1" applyFill="1" applyBorder="1" applyAlignment="1" applyProtection="1">
      <alignment/>
      <protection/>
    </xf>
    <xf numFmtId="0" fontId="21" fillId="4" borderId="0" xfId="0" applyFont="1" applyFill="1" applyBorder="1" applyAlignment="1" applyProtection="1">
      <alignment horizontal="left"/>
      <protection/>
    </xf>
    <xf numFmtId="164" fontId="21" fillId="3" borderId="0" xfId="0" applyNumberFormat="1" applyFont="1" applyFill="1" applyBorder="1" applyAlignment="1" applyProtection="1">
      <alignment/>
      <protection/>
    </xf>
    <xf numFmtId="0" fontId="21" fillId="2" borderId="4" xfId="0" applyFont="1" applyFill="1" applyBorder="1" applyAlignment="1" applyProtection="1">
      <alignment/>
      <protection/>
    </xf>
    <xf numFmtId="0" fontId="21" fillId="2" borderId="0" xfId="0" applyFont="1" applyFill="1" applyBorder="1" applyAlignment="1" applyProtection="1">
      <alignment/>
      <protection/>
    </xf>
    <xf numFmtId="10" fontId="26" fillId="3" borderId="0" xfId="0" applyNumberFormat="1" applyFont="1" applyFill="1" applyBorder="1" applyAlignment="1" applyProtection="1">
      <alignment horizontal="center"/>
      <protection/>
    </xf>
    <xf numFmtId="168" fontId="0" fillId="6" borderId="0" xfId="0" applyNumberFormat="1" applyFont="1" applyFill="1" applyBorder="1" applyAlignment="1" applyProtection="1">
      <alignment horizontal="right"/>
      <protection locked="0"/>
    </xf>
    <xf numFmtId="187" fontId="0" fillId="6" borderId="0" xfId="0" applyNumberFormat="1" applyFont="1" applyFill="1" applyBorder="1" applyAlignment="1" applyProtection="1">
      <alignment horizontal="right"/>
      <protection locked="0"/>
    </xf>
    <xf numFmtId="0" fontId="10" fillId="6" borderId="0" xfId="0" applyFont="1" applyFill="1" applyBorder="1" applyAlignment="1" applyProtection="1">
      <alignment horizontal="center"/>
      <protection locked="0"/>
    </xf>
    <xf numFmtId="0" fontId="9" fillId="2" borderId="0" xfId="0" applyFont="1" applyFill="1" applyBorder="1" applyAlignment="1" applyProtection="1">
      <alignment horizontal="left"/>
      <protection/>
    </xf>
    <xf numFmtId="0" fontId="0" fillId="3" borderId="6" xfId="0" applyNumberFormat="1" applyFont="1" applyFill="1" applyBorder="1" applyAlignment="1" applyProtection="1">
      <alignment horizontal="center"/>
      <protection/>
    </xf>
    <xf numFmtId="0" fontId="0" fillId="4" borderId="1" xfId="0" applyFill="1" applyBorder="1" applyAlignment="1" applyProtection="1">
      <alignment/>
      <protection/>
    </xf>
    <xf numFmtId="0" fontId="0" fillId="2" borderId="1" xfId="0" applyFill="1" applyBorder="1" applyAlignment="1" applyProtection="1">
      <alignment horizontal="left"/>
      <protection locked="0"/>
    </xf>
    <xf numFmtId="0" fontId="30" fillId="2" borderId="0" xfId="0" applyFont="1" applyFill="1" applyBorder="1" applyAlignment="1" applyProtection="1">
      <alignment/>
      <protection/>
    </xf>
    <xf numFmtId="42" fontId="0" fillId="3" borderId="0" xfId="21" applyNumberFormat="1" applyFont="1" applyFill="1" applyBorder="1" applyAlignment="1" applyProtection="1">
      <alignment horizontal="left"/>
      <protection/>
    </xf>
    <xf numFmtId="0" fontId="0" fillId="2" borderId="8" xfId="0" applyFill="1" applyBorder="1" applyAlignment="1" applyProtection="1">
      <alignment/>
      <protection/>
    </xf>
    <xf numFmtId="0" fontId="0" fillId="2" borderId="1" xfId="0" applyFill="1" applyBorder="1" applyAlignment="1" applyProtection="1">
      <alignment/>
      <protection/>
    </xf>
    <xf numFmtId="0" fontId="0" fillId="2" borderId="2" xfId="0" applyFill="1" applyBorder="1" applyAlignment="1" applyProtection="1">
      <alignment/>
      <protection/>
    </xf>
    <xf numFmtId="0" fontId="0" fillId="2" borderId="3" xfId="0" applyFill="1" applyBorder="1" applyAlignment="1" applyProtection="1">
      <alignment/>
      <protection/>
    </xf>
    <xf numFmtId="0" fontId="0" fillId="2" borderId="4" xfId="0" applyFill="1" applyBorder="1" applyAlignment="1" applyProtection="1">
      <alignment/>
      <protection/>
    </xf>
    <xf numFmtId="0" fontId="22" fillId="2" borderId="4" xfId="0" applyFont="1" applyFill="1" applyBorder="1" applyAlignment="1" applyProtection="1">
      <alignment/>
      <protection/>
    </xf>
    <xf numFmtId="0" fontId="10" fillId="2" borderId="3" xfId="0" applyFont="1" applyFill="1" applyBorder="1" applyAlignment="1" applyProtection="1">
      <alignment horizontal="center"/>
      <protection/>
    </xf>
    <xf numFmtId="0" fontId="10" fillId="2" borderId="4" xfId="0" applyFont="1" applyFill="1" applyBorder="1" applyAlignment="1" applyProtection="1">
      <alignment horizontal="center"/>
      <protection/>
    </xf>
    <xf numFmtId="0" fontId="0" fillId="2" borderId="5" xfId="0" applyFill="1" applyBorder="1" applyAlignment="1" applyProtection="1">
      <alignment/>
      <protection/>
    </xf>
    <xf numFmtId="0" fontId="0" fillId="2" borderId="6" xfId="0" applyFill="1" applyBorder="1" applyAlignment="1" applyProtection="1">
      <alignment/>
      <protection/>
    </xf>
    <xf numFmtId="0" fontId="0" fillId="2" borderId="7" xfId="0" applyFill="1" applyBorder="1" applyAlignment="1" applyProtection="1">
      <alignment/>
      <protection/>
    </xf>
    <xf numFmtId="0" fontId="0" fillId="4" borderId="6" xfId="0" applyFill="1" applyBorder="1" applyAlignment="1" applyProtection="1">
      <alignment/>
      <protection/>
    </xf>
    <xf numFmtId="0" fontId="0" fillId="2" borderId="6" xfId="0" applyFill="1" applyBorder="1" applyAlignment="1" applyProtection="1">
      <alignment horizontal="left"/>
      <protection locked="0"/>
    </xf>
    <xf numFmtId="0" fontId="0" fillId="2" borderId="6" xfId="0" applyFon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42" fontId="0" fillId="2" borderId="6" xfId="0" applyNumberFormat="1" applyFill="1" applyBorder="1" applyAlignment="1" applyProtection="1">
      <alignment horizontal="center"/>
      <protection locked="0"/>
    </xf>
    <xf numFmtId="0" fontId="0" fillId="4" borderId="6" xfId="0" applyFill="1" applyBorder="1" applyAlignment="1" applyProtection="1">
      <alignment horizontal="center"/>
      <protection/>
    </xf>
    <xf numFmtId="42" fontId="0" fillId="3" borderId="6" xfId="0" applyNumberFormat="1" applyFill="1" applyBorder="1" applyAlignment="1" applyProtection="1">
      <alignment horizontal="center"/>
      <protection/>
    </xf>
    <xf numFmtId="42" fontId="0" fillId="3" borderId="6" xfId="0" applyNumberFormat="1" applyFont="1" applyFill="1" applyBorder="1" applyAlignment="1" applyProtection="1">
      <alignment horizontal="center"/>
      <protection/>
    </xf>
    <xf numFmtId="0" fontId="0" fillId="2" borderId="1" xfId="0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42" fontId="0" fillId="2" borderId="1" xfId="0" applyNumberFormat="1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/>
      <protection/>
    </xf>
    <xf numFmtId="42" fontId="0" fillId="3" borderId="1" xfId="0" applyNumberFormat="1" applyFill="1" applyBorder="1" applyAlignment="1" applyProtection="1">
      <alignment horizontal="center"/>
      <protection/>
    </xf>
    <xf numFmtId="42" fontId="0" fillId="3" borderId="1" xfId="0" applyNumberFormat="1" applyFont="1" applyFill="1" applyBorder="1" applyAlignment="1" applyProtection="1">
      <alignment horizontal="center"/>
      <protection/>
    </xf>
    <xf numFmtId="0" fontId="0" fillId="3" borderId="1" xfId="0" applyNumberFormat="1" applyFont="1" applyFill="1" applyBorder="1" applyAlignment="1" applyProtection="1">
      <alignment horizontal="center"/>
      <protection/>
    </xf>
    <xf numFmtId="0" fontId="0" fillId="4" borderId="0" xfId="0" applyFont="1" applyFill="1" applyBorder="1" applyAlignment="1" applyProtection="1" quotePrefix="1">
      <alignment horizontal="left"/>
      <protection/>
    </xf>
    <xf numFmtId="3" fontId="5" fillId="6" borderId="0" xfId="0" applyNumberFormat="1" applyFont="1" applyFill="1" applyBorder="1" applyAlignment="1" applyProtection="1">
      <alignment horizontal="center"/>
      <protection locked="0"/>
    </xf>
    <xf numFmtId="0" fontId="5" fillId="0" borderId="8" xfId="0" applyFont="1" applyFill="1" applyBorder="1" applyAlignment="1" applyProtection="1">
      <alignment/>
      <protection/>
    </xf>
    <xf numFmtId="0" fontId="5" fillId="0" borderId="1" xfId="0" applyFont="1" applyFill="1" applyBorder="1" applyAlignment="1" applyProtection="1">
      <alignment/>
      <protection/>
    </xf>
    <xf numFmtId="0" fontId="5" fillId="0" borderId="1" xfId="0" applyFont="1" applyFill="1" applyBorder="1" applyAlignment="1" applyProtection="1">
      <alignment horizontal="left"/>
      <protection/>
    </xf>
    <xf numFmtId="0" fontId="5" fillId="0" borderId="2" xfId="0" applyFont="1" applyFill="1" applyBorder="1" applyAlignment="1" applyProtection="1">
      <alignment/>
      <protection/>
    </xf>
    <xf numFmtId="0" fontId="5" fillId="0" borderId="3" xfId="0" applyFont="1" applyFill="1" applyBorder="1" applyAlignment="1" applyProtection="1">
      <alignment/>
      <protection/>
    </xf>
    <xf numFmtId="0" fontId="5" fillId="0" borderId="4" xfId="0" applyFont="1" applyFill="1" applyBorder="1" applyAlignment="1" applyProtection="1">
      <alignment/>
      <protection/>
    </xf>
    <xf numFmtId="0" fontId="12" fillId="0" borderId="3" xfId="0" applyFont="1" applyFill="1" applyBorder="1" applyAlignment="1" applyProtection="1">
      <alignment horizontal="left"/>
      <protection/>
    </xf>
    <xf numFmtId="0" fontId="0" fillId="0" borderId="3" xfId="0" applyFont="1" applyFill="1" applyBorder="1" applyAlignment="1" applyProtection="1">
      <alignment/>
      <protection/>
    </xf>
    <xf numFmtId="0" fontId="0" fillId="0" borderId="4" xfId="0" applyFont="1" applyFill="1" applyBorder="1" applyAlignment="1" applyProtection="1">
      <alignment/>
      <protection/>
    </xf>
    <xf numFmtId="0" fontId="5" fillId="2" borderId="3" xfId="0" applyFont="1" applyFill="1" applyBorder="1" applyAlignment="1" applyProtection="1">
      <alignment/>
      <protection/>
    </xf>
    <xf numFmtId="0" fontId="5" fillId="2" borderId="4" xfId="0" applyFont="1" applyFill="1" applyBorder="1" applyAlignment="1" applyProtection="1">
      <alignment/>
      <protection/>
    </xf>
    <xf numFmtId="0" fontId="7" fillId="0" borderId="3" xfId="0" applyFont="1" applyFill="1" applyBorder="1" applyAlignment="1" applyProtection="1">
      <alignment/>
      <protection/>
    </xf>
    <xf numFmtId="0" fontId="7" fillId="0" borderId="4" xfId="0" applyFont="1" applyFill="1" applyBorder="1" applyAlignment="1" applyProtection="1">
      <alignment/>
      <protection/>
    </xf>
    <xf numFmtId="0" fontId="5" fillId="2" borderId="5" xfId="0" applyFont="1" applyFill="1" applyBorder="1" applyAlignment="1" applyProtection="1">
      <alignment/>
      <protection/>
    </xf>
    <xf numFmtId="0" fontId="5" fillId="2" borderId="6" xfId="0" applyFont="1" applyFill="1" applyBorder="1" applyAlignment="1" applyProtection="1">
      <alignment/>
      <protection/>
    </xf>
    <xf numFmtId="0" fontId="5" fillId="2" borderId="6" xfId="0" applyFont="1" applyFill="1" applyBorder="1" applyAlignment="1" applyProtection="1">
      <alignment horizontal="left"/>
      <protection/>
    </xf>
    <xf numFmtId="0" fontId="5" fillId="2" borderId="6" xfId="0" applyFont="1" applyFill="1" applyBorder="1" applyAlignment="1" applyProtection="1">
      <alignment horizontal="center"/>
      <protection/>
    </xf>
    <xf numFmtId="0" fontId="5" fillId="2" borderId="7" xfId="0" applyFont="1" applyFill="1" applyBorder="1" applyAlignment="1" applyProtection="1">
      <alignment/>
      <protection/>
    </xf>
    <xf numFmtId="0" fontId="9" fillId="4" borderId="0" xfId="0" applyNumberFormat="1" applyFont="1" applyFill="1" applyBorder="1" applyAlignment="1" applyProtection="1">
      <alignment/>
      <protection/>
    </xf>
    <xf numFmtId="42" fontId="24" fillId="3" borderId="0" xfId="0" applyNumberFormat="1" applyFont="1" applyFill="1" applyBorder="1" applyAlignment="1" applyProtection="1">
      <alignment/>
      <protection/>
    </xf>
    <xf numFmtId="42" fontId="31" fillId="3" borderId="0" xfId="0" applyNumberFormat="1" applyFont="1" applyFill="1" applyBorder="1" applyAlignment="1" applyProtection="1">
      <alignment/>
      <protection/>
    </xf>
    <xf numFmtId="206" fontId="0" fillId="4" borderId="0" xfId="0" applyNumberFormat="1" applyFont="1" applyFill="1" applyBorder="1" applyAlignment="1" applyProtection="1">
      <alignment horizontal="left"/>
      <protection/>
    </xf>
    <xf numFmtId="0" fontId="9" fillId="2" borderId="8" xfId="0" applyFont="1" applyFill="1" applyBorder="1" applyAlignment="1" applyProtection="1">
      <alignment/>
      <protection/>
    </xf>
    <xf numFmtId="0" fontId="0" fillId="2" borderId="1" xfId="0" applyFont="1" applyFill="1" applyBorder="1" applyAlignment="1" applyProtection="1">
      <alignment horizontal="right"/>
      <protection/>
    </xf>
    <xf numFmtId="0" fontId="0" fillId="2" borderId="0" xfId="0" applyFont="1" applyFill="1" applyBorder="1" applyAlignment="1" applyProtection="1">
      <alignment/>
      <protection locked="0"/>
    </xf>
    <xf numFmtId="0" fontId="0" fillId="5" borderId="0" xfId="0" applyFont="1" applyFill="1" applyBorder="1" applyAlignment="1" applyProtection="1">
      <alignment horizontal="center"/>
      <protection/>
    </xf>
    <xf numFmtId="0" fontId="0" fillId="5" borderId="0" xfId="0" applyNumberFormat="1" applyFont="1" applyFill="1" applyBorder="1" applyAlignment="1" applyProtection="1">
      <alignment horizontal="center"/>
      <protection/>
    </xf>
    <xf numFmtId="170" fontId="0" fillId="5" borderId="0" xfId="0" applyNumberFormat="1" applyFont="1" applyFill="1" applyBorder="1" applyAlignment="1" applyProtection="1">
      <alignment horizontal="center"/>
      <protection/>
    </xf>
    <xf numFmtId="0" fontId="0" fillId="2" borderId="0" xfId="0" applyFill="1" applyAlignment="1" applyProtection="1">
      <alignment/>
      <protection/>
    </xf>
    <xf numFmtId="0" fontId="13" fillId="2" borderId="0" xfId="0" applyFont="1" applyFill="1" applyAlignment="1" applyProtection="1">
      <alignment/>
      <protection/>
    </xf>
    <xf numFmtId="42" fontId="0" fillId="5" borderId="0" xfId="0" applyNumberFormat="1" applyFont="1" applyFill="1" applyBorder="1" applyAlignment="1" applyProtection="1">
      <alignment/>
      <protection locked="0"/>
    </xf>
    <xf numFmtId="0" fontId="24" fillId="4" borderId="0" xfId="0" applyFont="1" applyFill="1" applyBorder="1" applyAlignment="1" applyProtection="1">
      <alignment horizontal="center"/>
      <protection/>
    </xf>
    <xf numFmtId="3" fontId="7" fillId="6" borderId="0" xfId="0" applyNumberFormat="1" applyFont="1" applyFill="1" applyBorder="1" applyAlignment="1" applyProtection="1">
      <alignment horizontal="center"/>
      <protection locked="0"/>
    </xf>
    <xf numFmtId="0" fontId="5" fillId="6" borderId="0" xfId="0" applyFont="1" applyFill="1" applyBorder="1" applyAlignment="1" applyProtection="1">
      <alignment horizontal="center"/>
      <protection locked="0"/>
    </xf>
    <xf numFmtId="3" fontId="0" fillId="6" borderId="0" xfId="0" applyNumberFormat="1" applyFill="1" applyBorder="1" applyAlignment="1" applyProtection="1">
      <alignment/>
      <protection locked="0"/>
    </xf>
    <xf numFmtId="1" fontId="7" fillId="6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Border="1" applyAlignment="1">
      <alignment/>
    </xf>
    <xf numFmtId="0" fontId="21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28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 quotePrefix="1">
      <alignment/>
    </xf>
    <xf numFmtId="0" fontId="9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0" xfId="17" applyFont="1" applyBorder="1" applyAlignment="1">
      <alignment/>
    </xf>
    <xf numFmtId="0" fontId="9" fillId="5" borderId="0" xfId="0" applyFont="1" applyFill="1" applyBorder="1" applyAlignment="1">
      <alignment horizontal="center"/>
    </xf>
    <xf numFmtId="42" fontId="0" fillId="6" borderId="0" xfId="0" applyNumberFormat="1" applyFont="1" applyFill="1" applyBorder="1" applyAlignment="1" applyProtection="1">
      <alignment horizontal="left"/>
      <protection locked="0"/>
    </xf>
    <xf numFmtId="0" fontId="0" fillId="6" borderId="0" xfId="0" applyFont="1" applyFill="1" applyBorder="1" applyAlignment="1" applyProtection="1">
      <alignment horizontal="right"/>
      <protection locked="0"/>
    </xf>
    <xf numFmtId="10" fontId="26" fillId="2" borderId="0" xfId="0" applyNumberFormat="1" applyFont="1" applyFill="1" applyBorder="1" applyAlignment="1" applyProtection="1">
      <alignment horizontal="center"/>
      <protection locked="0"/>
    </xf>
    <xf numFmtId="1" fontId="0" fillId="6" borderId="0" xfId="0" applyNumberFormat="1" applyFont="1" applyFill="1" applyBorder="1" applyAlignment="1" applyProtection="1">
      <alignment horizontal="right"/>
      <protection locked="0"/>
    </xf>
    <xf numFmtId="0" fontId="0" fillId="0" borderId="0" xfId="0" applyFill="1" applyBorder="1" applyAlignment="1">
      <alignment/>
    </xf>
    <xf numFmtId="0" fontId="10" fillId="2" borderId="0" xfId="0" applyFont="1" applyFill="1" applyBorder="1" applyAlignment="1" applyProtection="1">
      <alignment horizontal="right"/>
      <protection/>
    </xf>
    <xf numFmtId="0" fontId="9" fillId="3" borderId="0" xfId="0" applyFont="1" applyFill="1" applyBorder="1" applyAlignment="1" applyProtection="1">
      <alignment horizontal="center"/>
      <protection/>
    </xf>
    <xf numFmtId="0" fontId="0" fillId="3" borderId="0" xfId="0" applyFont="1" applyFill="1" applyBorder="1" applyAlignment="1" applyProtection="1">
      <alignment horizontal="center"/>
      <protection/>
    </xf>
    <xf numFmtId="170" fontId="9" fillId="3" borderId="0" xfId="0" applyNumberFormat="1" applyFont="1" applyFill="1" applyBorder="1" applyAlignment="1" applyProtection="1">
      <alignment horizontal="center"/>
      <protection/>
    </xf>
    <xf numFmtId="49" fontId="9" fillId="2" borderId="0" xfId="0" applyNumberFormat="1" applyFont="1" applyFill="1" applyBorder="1" applyAlignment="1" applyProtection="1">
      <alignment horizontal="center"/>
      <protection locked="0"/>
    </xf>
    <xf numFmtId="49" fontId="0" fillId="2" borderId="0" xfId="0" applyNumberFormat="1" applyFill="1" applyBorder="1" applyAlignment="1" applyProtection="1">
      <alignment/>
      <protection locked="0"/>
    </xf>
    <xf numFmtId="0" fontId="7" fillId="4" borderId="0" xfId="0" applyFont="1" applyFill="1" applyBorder="1" applyAlignment="1" applyProtection="1">
      <alignment horizontal="center"/>
      <protection/>
    </xf>
  </cellXfs>
  <cellStyles count="9">
    <cellStyle name="Normal" xfId="0"/>
    <cellStyle name="Euro" xfId="15"/>
    <cellStyle name="Followed Hyperlink" xfId="16"/>
    <cellStyle name="Hyperlink" xfId="17"/>
    <cellStyle name="Comma" xfId="18"/>
    <cellStyle name="Comma [0]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438150</xdr:colOff>
      <xdr:row>1</xdr:row>
      <xdr:rowOff>57150</xdr:rowOff>
    </xdr:from>
    <xdr:to>
      <xdr:col>14</xdr:col>
      <xdr:colOff>723900</xdr:colOff>
      <xdr:row>4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6125" y="219075"/>
          <a:ext cx="15049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30</xdr:col>
      <xdr:colOff>85725</xdr:colOff>
      <xdr:row>1</xdr:row>
      <xdr:rowOff>57150</xdr:rowOff>
    </xdr:from>
    <xdr:to>
      <xdr:col>32</xdr:col>
      <xdr:colOff>161925</xdr:colOff>
      <xdr:row>4</xdr:row>
      <xdr:rowOff>0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83525" y="219075"/>
          <a:ext cx="15049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876300</xdr:colOff>
      <xdr:row>1</xdr:row>
      <xdr:rowOff>57150</xdr:rowOff>
    </xdr:from>
    <xdr:to>
      <xdr:col>9</xdr:col>
      <xdr:colOff>133350</xdr:colOff>
      <xdr:row>4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6125" y="219075"/>
          <a:ext cx="15049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847725</xdr:colOff>
      <xdr:row>1</xdr:row>
      <xdr:rowOff>57150</xdr:rowOff>
    </xdr:from>
    <xdr:to>
      <xdr:col>9</xdr:col>
      <xdr:colOff>123825</xdr:colOff>
      <xdr:row>4</xdr:row>
      <xdr:rowOff>0</xdr:rowOff>
    </xdr:to>
    <xdr:pic>
      <xdr:nvPicPr>
        <xdr:cNvPr id="1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0" y="219075"/>
          <a:ext cx="15049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866775</xdr:colOff>
      <xdr:row>1</xdr:row>
      <xdr:rowOff>57150</xdr:rowOff>
    </xdr:from>
    <xdr:to>
      <xdr:col>9</xdr:col>
      <xdr:colOff>123825</xdr:colOff>
      <xdr:row>4</xdr:row>
      <xdr:rowOff>0</xdr:rowOff>
    </xdr:to>
    <xdr:pic>
      <xdr:nvPicPr>
        <xdr:cNvPr id="1" name="Picture 1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86600" y="219075"/>
          <a:ext cx="15049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847725</xdr:colOff>
      <xdr:row>1</xdr:row>
      <xdr:rowOff>57150</xdr:rowOff>
    </xdr:from>
    <xdr:to>
      <xdr:col>9</xdr:col>
      <xdr:colOff>123825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0" y="219075"/>
          <a:ext cx="15049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447675</xdr:colOff>
      <xdr:row>1</xdr:row>
      <xdr:rowOff>66675</xdr:rowOff>
    </xdr:from>
    <xdr:to>
      <xdr:col>29</xdr:col>
      <xdr:colOff>142875</xdr:colOff>
      <xdr:row>4</xdr:row>
      <xdr:rowOff>0</xdr:rowOff>
    </xdr:to>
    <xdr:pic>
      <xdr:nvPicPr>
        <xdr:cNvPr id="1" name="Picture 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92150" y="228600"/>
          <a:ext cx="15049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895350</xdr:colOff>
      <xdr:row>1</xdr:row>
      <xdr:rowOff>66675</xdr:rowOff>
    </xdr:from>
    <xdr:to>
      <xdr:col>15</xdr:col>
      <xdr:colOff>152400</xdr:colOff>
      <xdr:row>4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49350" y="238125"/>
          <a:ext cx="15049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333375</xdr:colOff>
      <xdr:row>1</xdr:row>
      <xdr:rowOff>57150</xdr:rowOff>
    </xdr:from>
    <xdr:to>
      <xdr:col>28</xdr:col>
      <xdr:colOff>142875</xdr:colOff>
      <xdr:row>4</xdr:row>
      <xdr:rowOff>0</xdr:rowOff>
    </xdr:to>
    <xdr:pic>
      <xdr:nvPicPr>
        <xdr:cNvPr id="1" name="Picture 1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326225" y="228600"/>
          <a:ext cx="15049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904875</xdr:colOff>
      <xdr:row>1</xdr:row>
      <xdr:rowOff>66675</xdr:rowOff>
    </xdr:from>
    <xdr:to>
      <xdr:col>15</xdr:col>
      <xdr:colOff>161925</xdr:colOff>
      <xdr:row>4</xdr:row>
      <xdr:rowOff>9525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68400" y="238125"/>
          <a:ext cx="15049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keizer@vosabb.nl" TargetMode="External" /><Relationship Id="rId2" Type="http://schemas.openxmlformats.org/officeDocument/2006/relationships/hyperlink" Target="mailto:rgoedhart@vosabb.nl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4:M114"/>
  <sheetViews>
    <sheetView showGridLines="0" zoomScale="85" zoomScaleNormal="85" workbookViewId="0" topLeftCell="A1">
      <selection activeCell="B2" sqref="B2"/>
    </sheetView>
  </sheetViews>
  <sheetFormatPr defaultColWidth="9.140625" defaultRowHeight="12.75"/>
  <cols>
    <col min="1" max="1" width="5.7109375" style="415" customWidth="1"/>
    <col min="2" max="2" width="2.7109375" style="415" customWidth="1"/>
    <col min="3" max="14" width="9.140625" style="415" customWidth="1"/>
    <col min="15" max="15" width="11.28125" style="415" customWidth="1"/>
    <col min="16" max="16" width="3.00390625" style="415" customWidth="1"/>
    <col min="17" max="16384" width="9.140625" style="415" customWidth="1"/>
  </cols>
  <sheetData>
    <row r="4" spans="3:13" ht="15">
      <c r="C4" s="416" t="s">
        <v>274</v>
      </c>
      <c r="K4" s="417" t="s">
        <v>215</v>
      </c>
      <c r="L4" s="418" t="s">
        <v>311</v>
      </c>
      <c r="M4" s="419"/>
    </row>
    <row r="5" ht="12.75">
      <c r="C5" s="420" t="s">
        <v>310</v>
      </c>
    </row>
    <row r="6" ht="12.75">
      <c r="C6" s="421"/>
    </row>
    <row r="7" ht="12.75">
      <c r="C7" s="421"/>
    </row>
    <row r="8" spans="3:8" ht="12.75">
      <c r="C8" s="415" t="s">
        <v>216</v>
      </c>
      <c r="G8" s="427" t="s">
        <v>217</v>
      </c>
      <c r="H8" s="415" t="s">
        <v>218</v>
      </c>
    </row>
    <row r="9" ht="12.75">
      <c r="C9" s="415" t="s">
        <v>219</v>
      </c>
    </row>
    <row r="11" ht="12.75">
      <c r="C11" s="415" t="s">
        <v>326</v>
      </c>
    </row>
    <row r="12" ht="12.75">
      <c r="C12" s="422" t="s">
        <v>333</v>
      </c>
    </row>
    <row r="13" ht="12.75">
      <c r="C13" s="422"/>
    </row>
    <row r="14" ht="12.75">
      <c r="C14" s="415" t="s">
        <v>220</v>
      </c>
    </row>
    <row r="15" ht="12.75">
      <c r="C15" s="415" t="s">
        <v>221</v>
      </c>
    </row>
    <row r="16" ht="12.75">
      <c r="C16" s="415" t="s">
        <v>222</v>
      </c>
    </row>
    <row r="18" ht="12.75">
      <c r="C18" s="415" t="s">
        <v>223</v>
      </c>
    </row>
    <row r="20" ht="12.75">
      <c r="C20" s="421" t="s">
        <v>304</v>
      </c>
    </row>
    <row r="22" ht="12.75">
      <c r="C22" s="415" t="s">
        <v>305</v>
      </c>
    </row>
    <row r="24" ht="12.75">
      <c r="C24" s="421" t="s">
        <v>339</v>
      </c>
    </row>
    <row r="26" ht="12.75">
      <c r="C26" s="415" t="s">
        <v>341</v>
      </c>
    </row>
    <row r="27" ht="12.75">
      <c r="C27" s="415" t="s">
        <v>342</v>
      </c>
    </row>
    <row r="28" ht="12.75">
      <c r="C28" s="415" t="s">
        <v>343</v>
      </c>
    </row>
    <row r="29" ht="12.75">
      <c r="C29" s="432" t="s">
        <v>344</v>
      </c>
    </row>
    <row r="30" ht="12.75">
      <c r="C30" s="432" t="s">
        <v>345</v>
      </c>
    </row>
    <row r="32" ht="12.75">
      <c r="C32" s="421" t="s">
        <v>303</v>
      </c>
    </row>
    <row r="34" ht="12.75">
      <c r="C34" s="415" t="s">
        <v>238</v>
      </c>
    </row>
    <row r="35" ht="12.75">
      <c r="C35" s="415" t="s">
        <v>261</v>
      </c>
    </row>
    <row r="36" ht="12.75">
      <c r="C36" s="415" t="s">
        <v>262</v>
      </c>
    </row>
    <row r="37" ht="12.75">
      <c r="C37" s="415" t="s">
        <v>263</v>
      </c>
    </row>
    <row r="38" ht="12.75">
      <c r="C38" s="415" t="s">
        <v>264</v>
      </c>
    </row>
    <row r="40" ht="12.75">
      <c r="C40" s="421" t="s">
        <v>340</v>
      </c>
    </row>
    <row r="42" ht="12.75">
      <c r="C42" s="415" t="s">
        <v>258</v>
      </c>
    </row>
    <row r="43" ht="12.75">
      <c r="C43" s="415" t="s">
        <v>265</v>
      </c>
    </row>
    <row r="44" ht="12.75">
      <c r="C44" s="415" t="s">
        <v>266</v>
      </c>
    </row>
    <row r="45" ht="12.75">
      <c r="C45" s="423" t="s">
        <v>267</v>
      </c>
    </row>
    <row r="47" s="422" customFormat="1" ht="12.75">
      <c r="C47" s="424" t="s">
        <v>44</v>
      </c>
    </row>
    <row r="48" s="422" customFormat="1" ht="12.75">
      <c r="C48" s="424"/>
    </row>
    <row r="49" s="422" customFormat="1" ht="12.75">
      <c r="C49" s="425" t="s">
        <v>224</v>
      </c>
    </row>
    <row r="50" s="422" customFormat="1" ht="12.75">
      <c r="C50" s="425" t="s">
        <v>225</v>
      </c>
    </row>
    <row r="51" s="422" customFormat="1" ht="12.75">
      <c r="C51" s="425" t="s">
        <v>226</v>
      </c>
    </row>
    <row r="52" s="422" customFormat="1" ht="12.75">
      <c r="C52" s="425" t="s">
        <v>252</v>
      </c>
    </row>
    <row r="53" s="422" customFormat="1" ht="12.75">
      <c r="C53" s="425" t="s">
        <v>253</v>
      </c>
    </row>
    <row r="54" s="422" customFormat="1" ht="12.75">
      <c r="C54" s="425" t="s">
        <v>270</v>
      </c>
    </row>
    <row r="55" s="422" customFormat="1" ht="12.75">
      <c r="C55" s="425"/>
    </row>
    <row r="56" s="422" customFormat="1" ht="12.75">
      <c r="C56" s="425" t="s">
        <v>227</v>
      </c>
    </row>
    <row r="57" s="422" customFormat="1" ht="12.75">
      <c r="C57" s="425" t="s">
        <v>268</v>
      </c>
    </row>
    <row r="58" s="422" customFormat="1" ht="12.75">
      <c r="C58" s="425" t="s">
        <v>228</v>
      </c>
    </row>
    <row r="59" s="422" customFormat="1" ht="12.75">
      <c r="C59" s="425" t="s">
        <v>229</v>
      </c>
    </row>
    <row r="60" s="422" customFormat="1" ht="12.75">
      <c r="C60" s="425" t="s">
        <v>327</v>
      </c>
    </row>
    <row r="61" s="422" customFormat="1" ht="12.75">
      <c r="C61" s="425"/>
    </row>
    <row r="62" s="422" customFormat="1" ht="12.75">
      <c r="C62" s="425" t="s">
        <v>254</v>
      </c>
    </row>
    <row r="63" s="422" customFormat="1" ht="12.75">
      <c r="C63" s="425" t="s">
        <v>328</v>
      </c>
    </row>
    <row r="64" s="422" customFormat="1" ht="12.75">
      <c r="C64" s="425" t="s">
        <v>329</v>
      </c>
    </row>
    <row r="65" s="422" customFormat="1" ht="12.75">
      <c r="C65" s="425" t="s">
        <v>330</v>
      </c>
    </row>
    <row r="67" ht="12.75">
      <c r="C67" s="421" t="s">
        <v>306</v>
      </c>
    </row>
    <row r="69" ht="12.75">
      <c r="C69" s="415" t="s">
        <v>307</v>
      </c>
    </row>
    <row r="70" ht="12.75">
      <c r="C70" s="415" t="s">
        <v>308</v>
      </c>
    </row>
    <row r="72" ht="12.75">
      <c r="C72" s="421" t="s">
        <v>309</v>
      </c>
    </row>
    <row r="73" ht="12.75">
      <c r="C73" s="421"/>
    </row>
    <row r="74" ht="12.75">
      <c r="C74" s="415" t="s">
        <v>240</v>
      </c>
    </row>
    <row r="75" ht="12.75">
      <c r="C75" s="415" t="s">
        <v>230</v>
      </c>
    </row>
    <row r="76" ht="12.75">
      <c r="C76" s="415" t="s">
        <v>231</v>
      </c>
    </row>
    <row r="78" ht="12.75">
      <c r="C78" s="421" t="s">
        <v>232</v>
      </c>
    </row>
    <row r="80" ht="12.75">
      <c r="C80" s="415" t="s">
        <v>269</v>
      </c>
    </row>
    <row r="81" ht="12.75">
      <c r="C81" s="415" t="s">
        <v>233</v>
      </c>
    </row>
    <row r="82" ht="12.75">
      <c r="C82" s="415" t="s">
        <v>331</v>
      </c>
    </row>
    <row r="83" ht="12.75">
      <c r="C83" s="415" t="s">
        <v>332</v>
      </c>
    </row>
    <row r="84" ht="12.75">
      <c r="C84" s="415" t="s">
        <v>255</v>
      </c>
    </row>
    <row r="86" ht="12.75">
      <c r="C86" s="421" t="s">
        <v>239</v>
      </c>
    </row>
    <row r="88" ht="12.75">
      <c r="C88" s="415" t="s">
        <v>334</v>
      </c>
    </row>
    <row r="89" ht="12.75">
      <c r="C89" s="415" t="s">
        <v>335</v>
      </c>
    </row>
    <row r="90" ht="12.75">
      <c r="C90" s="415" t="s">
        <v>336</v>
      </c>
    </row>
    <row r="91" ht="12.75">
      <c r="C91" s="415" t="s">
        <v>337</v>
      </c>
    </row>
    <row r="93" ht="12.75">
      <c r="C93" s="421" t="s">
        <v>234</v>
      </c>
    </row>
    <row r="94" ht="12.75">
      <c r="C94" s="421"/>
    </row>
    <row r="95" ht="12.75">
      <c r="C95" s="425" t="s">
        <v>235</v>
      </c>
    </row>
    <row r="96" ht="12.75">
      <c r="C96" s="426" t="s">
        <v>236</v>
      </c>
    </row>
    <row r="97" ht="12.75">
      <c r="C97" s="426" t="s">
        <v>237</v>
      </c>
    </row>
    <row r="101" spans="3:5" ht="12.75">
      <c r="C101" s="422"/>
      <c r="D101" s="422"/>
      <c r="E101" s="422"/>
    </row>
    <row r="102" spans="3:5" ht="12.75">
      <c r="C102" s="422"/>
      <c r="D102" s="422"/>
      <c r="E102" s="422"/>
    </row>
    <row r="103" spans="3:5" ht="12.75">
      <c r="C103" s="422"/>
      <c r="D103" s="422"/>
      <c r="E103" s="422"/>
    </row>
    <row r="104" spans="3:5" ht="12.75">
      <c r="C104" s="422"/>
      <c r="D104" s="422"/>
      <c r="E104" s="422"/>
    </row>
    <row r="105" spans="3:5" ht="12.75">
      <c r="C105" s="422"/>
      <c r="D105" s="422"/>
      <c r="E105" s="422"/>
    </row>
    <row r="106" spans="3:5" ht="12.75">
      <c r="C106" s="422"/>
      <c r="D106" s="422"/>
      <c r="E106" s="422"/>
    </row>
    <row r="107" spans="3:5" ht="12.75">
      <c r="C107" s="422"/>
      <c r="D107" s="422"/>
      <c r="E107" s="422"/>
    </row>
    <row r="108" spans="3:5" ht="12.75">
      <c r="C108" s="422"/>
      <c r="D108" s="422"/>
      <c r="E108" s="422"/>
    </row>
    <row r="109" spans="3:5" ht="12.75">
      <c r="C109" s="422"/>
      <c r="D109" s="422"/>
      <c r="E109" s="422"/>
    </row>
    <row r="110" spans="3:5" ht="12.75">
      <c r="C110" s="422"/>
      <c r="D110" s="422"/>
      <c r="E110" s="422"/>
    </row>
    <row r="111" spans="3:5" ht="12.75">
      <c r="C111" s="422"/>
      <c r="D111" s="422"/>
      <c r="E111" s="422"/>
    </row>
    <row r="112" spans="3:5" ht="12.75">
      <c r="C112" s="422"/>
      <c r="D112" s="422"/>
      <c r="E112" s="422"/>
    </row>
    <row r="113" spans="3:5" ht="12.75">
      <c r="C113" s="422"/>
      <c r="D113" s="422"/>
      <c r="E113" s="422"/>
    </row>
    <row r="114" spans="3:5" ht="12.75">
      <c r="C114" s="422"/>
      <c r="D114" s="422"/>
      <c r="E114" s="422"/>
    </row>
  </sheetData>
  <sheetProtection password="DE55" sheet="1" objects="1" scenarios="1"/>
  <hyperlinks>
    <hyperlink ref="C96" r:id="rId1" display="mailto:bkeizer@vosabb.nl"/>
    <hyperlink ref="C97" r:id="rId2" display="mailto:rgoedhart@vosabb.nl"/>
  </hyperlinks>
  <printOptions/>
  <pageMargins left="0.75" right="0.75" top="1" bottom="1" header="0.5" footer="0.5"/>
  <pageSetup horizontalDpi="600" verticalDpi="600" orientation="portrait" paperSize="9" scale="60" r:id="rId4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>
  <sheetPr codeName="Blad9"/>
  <dimension ref="B2:BS417"/>
  <sheetViews>
    <sheetView showGridLines="0" zoomScale="85" zoomScaleNormal="85" zoomScaleSheetLayoutView="50" workbookViewId="0" topLeftCell="A1">
      <selection activeCell="B2" sqref="B2"/>
    </sheetView>
  </sheetViews>
  <sheetFormatPr defaultColWidth="9.140625" defaultRowHeight="12.75" customHeight="1"/>
  <cols>
    <col min="1" max="1" width="5.7109375" style="174" customWidth="1"/>
    <col min="2" max="3" width="2.7109375" style="174" customWidth="1"/>
    <col min="4" max="4" width="25.7109375" style="175" customWidth="1"/>
    <col min="5" max="5" width="2.7109375" style="175" customWidth="1"/>
    <col min="6" max="32" width="10.7109375" style="174" customWidth="1"/>
    <col min="33" max="33" width="2.8515625" style="174" customWidth="1"/>
    <col min="34" max="34" width="2.57421875" style="174" customWidth="1"/>
    <col min="35" max="68" width="9.7109375" style="174" customWidth="1"/>
    <col min="69" max="70" width="9.7109375" style="176" customWidth="1"/>
    <col min="71" max="71" width="9.7109375" style="177" customWidth="1"/>
    <col min="72" max="148" width="9.7109375" style="174" customWidth="1"/>
    <col min="149" max="16384" width="9.140625" style="174" customWidth="1"/>
  </cols>
  <sheetData>
    <row r="1" ht="12.75" customHeight="1" thickBot="1"/>
    <row r="2" spans="2:34" ht="12.75" customHeight="1">
      <c r="B2" s="379"/>
      <c r="C2" s="380"/>
      <c r="D2" s="381"/>
      <c r="E2" s="381"/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380"/>
      <c r="AB2" s="380"/>
      <c r="AC2" s="380"/>
      <c r="AD2" s="380"/>
      <c r="AE2" s="380"/>
      <c r="AF2" s="380"/>
      <c r="AG2" s="380"/>
      <c r="AH2" s="382"/>
    </row>
    <row r="3" spans="2:34" ht="12.75" customHeight="1">
      <c r="B3" s="383"/>
      <c r="AH3" s="384"/>
    </row>
    <row r="4" spans="2:34" ht="18" customHeight="1">
      <c r="B4" s="385"/>
      <c r="C4" s="260" t="s">
        <v>38</v>
      </c>
      <c r="D4" s="259"/>
      <c r="E4" s="178"/>
      <c r="AH4" s="384"/>
    </row>
    <row r="5" spans="2:41" ht="12.75" customHeight="1">
      <c r="B5" s="383"/>
      <c r="D5" s="179"/>
      <c r="E5" s="180"/>
      <c r="F5" s="181"/>
      <c r="G5" s="181"/>
      <c r="H5" s="181"/>
      <c r="I5" s="181"/>
      <c r="J5" s="181"/>
      <c r="AH5" s="384"/>
      <c r="AI5" s="181"/>
      <c r="AJ5" s="181"/>
      <c r="AK5" s="181"/>
      <c r="AN5" s="182"/>
      <c r="AO5" s="182"/>
    </row>
    <row r="6" spans="2:41" ht="12.75" customHeight="1">
      <c r="B6" s="383"/>
      <c r="D6" s="179"/>
      <c r="E6" s="180"/>
      <c r="F6" s="181"/>
      <c r="G6" s="181"/>
      <c r="H6" s="181"/>
      <c r="I6" s="181"/>
      <c r="J6" s="181"/>
      <c r="AH6" s="384"/>
      <c r="AI6" s="181"/>
      <c r="AJ6" s="181"/>
      <c r="AK6" s="181"/>
      <c r="AN6" s="182"/>
      <c r="AO6" s="182"/>
    </row>
    <row r="7" spans="2:41" ht="12.75" customHeight="1">
      <c r="B7" s="383"/>
      <c r="D7" s="179"/>
      <c r="E7" s="180"/>
      <c r="F7" s="181"/>
      <c r="G7" s="181"/>
      <c r="H7" s="181"/>
      <c r="I7" s="181"/>
      <c r="J7" s="181"/>
      <c r="AH7" s="384"/>
      <c r="AI7" s="181"/>
      <c r="AJ7" s="181"/>
      <c r="AK7" s="181"/>
      <c r="AN7" s="182"/>
      <c r="AO7" s="182"/>
    </row>
    <row r="8" spans="2:41" ht="12.75" customHeight="1">
      <c r="B8" s="383"/>
      <c r="C8" s="201"/>
      <c r="D8" s="192"/>
      <c r="E8" s="193"/>
      <c r="F8" s="194"/>
      <c r="G8" s="194"/>
      <c r="H8" s="194"/>
      <c r="I8" s="194"/>
      <c r="J8" s="194"/>
      <c r="AH8" s="384"/>
      <c r="AI8" s="181"/>
      <c r="AJ8" s="181"/>
      <c r="AK8" s="181"/>
      <c r="AN8" s="182"/>
      <c r="AO8" s="182"/>
    </row>
    <row r="9" spans="2:71" s="183" customFormat="1" ht="12.75" customHeight="1">
      <c r="B9" s="386"/>
      <c r="C9" s="42"/>
      <c r="D9" s="195" t="s">
        <v>50</v>
      </c>
      <c r="E9" s="37"/>
      <c r="F9" s="40"/>
      <c r="G9" s="40"/>
      <c r="H9" s="40"/>
      <c r="I9" s="40"/>
      <c r="J9" s="40"/>
      <c r="AH9" s="387"/>
      <c r="AI9" s="184"/>
      <c r="AJ9" s="184"/>
      <c r="AK9" s="184"/>
      <c r="AN9" s="185"/>
      <c r="AO9" s="185"/>
      <c r="BQ9" s="186"/>
      <c r="BR9" s="186"/>
      <c r="BS9" s="187"/>
    </row>
    <row r="10" spans="2:41" ht="12.75" customHeight="1">
      <c r="B10" s="383"/>
      <c r="C10" s="201"/>
      <c r="D10" s="196"/>
      <c r="E10" s="193"/>
      <c r="F10" s="194"/>
      <c r="G10" s="194"/>
      <c r="H10" s="194"/>
      <c r="I10" s="194"/>
      <c r="J10" s="194"/>
      <c r="AH10" s="384"/>
      <c r="AI10" s="181"/>
      <c r="AJ10" s="181"/>
      <c r="AK10" s="181"/>
      <c r="AN10" s="182"/>
      <c r="AO10" s="182"/>
    </row>
    <row r="11" spans="2:34" ht="12.75" customHeight="1">
      <c r="B11" s="383"/>
      <c r="C11" s="201"/>
      <c r="D11" s="197"/>
      <c r="E11" s="193"/>
      <c r="F11" s="198">
        <v>38200</v>
      </c>
      <c r="G11" s="199" t="s">
        <v>49</v>
      </c>
      <c r="H11" s="199" t="s">
        <v>40</v>
      </c>
      <c r="I11" s="199" t="s">
        <v>82</v>
      </c>
      <c r="J11" s="201"/>
      <c r="AH11" s="384"/>
    </row>
    <row r="12" spans="2:34" ht="12.75" customHeight="1">
      <c r="B12" s="383"/>
      <c r="C12" s="201"/>
      <c r="D12" s="197" t="s">
        <v>87</v>
      </c>
      <c r="E12" s="193"/>
      <c r="F12" s="202">
        <v>2006</v>
      </c>
      <c r="G12" s="202">
        <f aca="true" t="shared" si="0" ref="G12:G17">F12-1</f>
        <v>2005</v>
      </c>
      <c r="H12" s="202" t="s">
        <v>77</v>
      </c>
      <c r="I12" s="254">
        <v>38626</v>
      </c>
      <c r="J12" s="201"/>
      <c r="AH12" s="384"/>
    </row>
    <row r="13" spans="2:36" ht="12.75" customHeight="1">
      <c r="B13" s="383"/>
      <c r="C13" s="201"/>
      <c r="D13" s="197" t="s">
        <v>70</v>
      </c>
      <c r="E13" s="201"/>
      <c r="F13" s="202">
        <f>F12+1</f>
        <v>2007</v>
      </c>
      <c r="G13" s="202">
        <f t="shared" si="0"/>
        <v>2006</v>
      </c>
      <c r="H13" s="202" t="s">
        <v>78</v>
      </c>
      <c r="I13" s="254">
        <v>38991</v>
      </c>
      <c r="J13" s="201"/>
      <c r="AH13" s="384"/>
      <c r="AI13" s="303"/>
      <c r="AJ13" s="313"/>
    </row>
    <row r="14" spans="2:36" ht="12.75" customHeight="1">
      <c r="B14" s="383"/>
      <c r="C14" s="201"/>
      <c r="D14" s="197" t="s">
        <v>71</v>
      </c>
      <c r="E14" s="201"/>
      <c r="F14" s="202">
        <f>F13+1</f>
        <v>2008</v>
      </c>
      <c r="G14" s="202">
        <f t="shared" si="0"/>
        <v>2007</v>
      </c>
      <c r="H14" s="202" t="s">
        <v>79</v>
      </c>
      <c r="I14" s="254">
        <v>39356</v>
      </c>
      <c r="J14" s="201"/>
      <c r="AH14" s="384"/>
      <c r="AI14" s="303"/>
      <c r="AJ14" s="313"/>
    </row>
    <row r="15" spans="2:36" ht="12.75" customHeight="1">
      <c r="B15" s="383"/>
      <c r="C15" s="201"/>
      <c r="D15" s="197" t="s">
        <v>72</v>
      </c>
      <c r="E15" s="201"/>
      <c r="F15" s="202">
        <f>F14+1</f>
        <v>2009</v>
      </c>
      <c r="G15" s="202">
        <f t="shared" si="0"/>
        <v>2008</v>
      </c>
      <c r="H15" s="202" t="s">
        <v>80</v>
      </c>
      <c r="I15" s="254">
        <v>39722</v>
      </c>
      <c r="J15" s="201"/>
      <c r="AH15" s="384"/>
      <c r="AI15" s="303"/>
      <c r="AJ15" s="313"/>
    </row>
    <row r="16" spans="2:36" ht="12.75" customHeight="1">
      <c r="B16" s="383"/>
      <c r="C16" s="201"/>
      <c r="D16" s="197" t="s">
        <v>73</v>
      </c>
      <c r="E16" s="201"/>
      <c r="F16" s="202">
        <f>F15+1</f>
        <v>2010</v>
      </c>
      <c r="G16" s="202">
        <f t="shared" si="0"/>
        <v>2009</v>
      </c>
      <c r="H16" s="202" t="s">
        <v>81</v>
      </c>
      <c r="I16" s="254">
        <v>40087</v>
      </c>
      <c r="J16" s="201"/>
      <c r="AH16" s="384"/>
      <c r="AI16" s="303"/>
      <c r="AJ16" s="313"/>
    </row>
    <row r="17" spans="2:36" ht="12.75" customHeight="1">
      <c r="B17" s="383"/>
      <c r="C17" s="201"/>
      <c r="D17" s="197" t="s">
        <v>317</v>
      </c>
      <c r="E17" s="201"/>
      <c r="F17" s="202">
        <f>F16+1</f>
        <v>2011</v>
      </c>
      <c r="G17" s="202">
        <f t="shared" si="0"/>
        <v>2010</v>
      </c>
      <c r="H17" s="202" t="s">
        <v>318</v>
      </c>
      <c r="I17" s="254">
        <v>40452</v>
      </c>
      <c r="J17" s="201"/>
      <c r="AH17" s="384"/>
      <c r="AI17" s="303"/>
      <c r="AJ17" s="313"/>
    </row>
    <row r="18" spans="2:36" ht="12.75" customHeight="1">
      <c r="B18" s="383"/>
      <c r="C18" s="201"/>
      <c r="D18" s="192"/>
      <c r="E18" s="193"/>
      <c r="F18" s="194"/>
      <c r="G18" s="194"/>
      <c r="H18" s="194"/>
      <c r="I18" s="194"/>
      <c r="J18" s="194"/>
      <c r="AH18" s="384"/>
      <c r="AI18" s="303"/>
      <c r="AJ18" s="313"/>
    </row>
    <row r="19" spans="2:34" ht="12.75" customHeight="1">
      <c r="B19" s="383"/>
      <c r="D19" s="179"/>
      <c r="E19" s="180"/>
      <c r="F19" s="181"/>
      <c r="G19" s="181"/>
      <c r="H19" s="181"/>
      <c r="I19" s="181"/>
      <c r="J19" s="181"/>
      <c r="AH19" s="384"/>
    </row>
    <row r="20" spans="2:34" ht="12.75" customHeight="1">
      <c r="B20" s="383"/>
      <c r="D20" s="179"/>
      <c r="E20" s="180"/>
      <c r="F20" s="181"/>
      <c r="G20" s="181"/>
      <c r="H20" s="181"/>
      <c r="I20" s="181"/>
      <c r="J20" s="181"/>
      <c r="AH20" s="384"/>
    </row>
    <row r="21" spans="2:34" ht="12.75" customHeight="1">
      <c r="B21" s="383"/>
      <c r="D21" s="179"/>
      <c r="E21" s="180"/>
      <c r="F21" s="181"/>
      <c r="G21" s="181"/>
      <c r="H21" s="181"/>
      <c r="I21" s="181"/>
      <c r="J21" s="181"/>
      <c r="AH21" s="384"/>
    </row>
    <row r="22" spans="2:34" ht="12.75" customHeight="1">
      <c r="B22" s="383"/>
      <c r="D22" s="179"/>
      <c r="E22" s="180"/>
      <c r="F22" s="181"/>
      <c r="G22" s="181"/>
      <c r="H22" s="181"/>
      <c r="I22" s="181"/>
      <c r="J22" s="181"/>
      <c r="AH22" s="384"/>
    </row>
    <row r="23" spans="2:41" ht="12.75" customHeight="1">
      <c r="B23" s="383"/>
      <c r="C23" s="201"/>
      <c r="D23" s="203"/>
      <c r="E23" s="203"/>
      <c r="F23" s="206"/>
      <c r="G23" s="201"/>
      <c r="H23" s="200"/>
      <c r="I23" s="200"/>
      <c r="J23" s="200"/>
      <c r="K23" s="201"/>
      <c r="L23" s="201"/>
      <c r="M23" s="201"/>
      <c r="N23" s="201"/>
      <c r="O23" s="201"/>
      <c r="P23" s="201"/>
      <c r="Q23" s="201"/>
      <c r="R23" s="201"/>
      <c r="S23" s="201"/>
      <c r="T23" s="201"/>
      <c r="U23" s="201"/>
      <c r="V23" s="201"/>
      <c r="W23" s="201"/>
      <c r="X23" s="201"/>
      <c r="Y23" s="201"/>
      <c r="Z23" s="201"/>
      <c r="AA23" s="201"/>
      <c r="AB23" s="201"/>
      <c r="AC23" s="201"/>
      <c r="AD23" s="201"/>
      <c r="AE23" s="201"/>
      <c r="AF23" s="201"/>
      <c r="AG23" s="201"/>
      <c r="AH23" s="384"/>
      <c r="AN23" s="189"/>
      <c r="AO23" s="189"/>
    </row>
    <row r="24" spans="2:41" ht="12.75" customHeight="1">
      <c r="B24" s="383"/>
      <c r="C24" s="201"/>
      <c r="D24" s="203"/>
      <c r="E24" s="203"/>
      <c r="F24" s="206"/>
      <c r="G24" s="201"/>
      <c r="H24" s="200"/>
      <c r="I24" s="200"/>
      <c r="J24" s="200"/>
      <c r="K24" s="201"/>
      <c r="L24" s="201"/>
      <c r="M24" s="201"/>
      <c r="N24" s="201"/>
      <c r="O24" s="201"/>
      <c r="P24" s="201"/>
      <c r="Q24" s="201"/>
      <c r="R24" s="201"/>
      <c r="S24" s="201"/>
      <c r="T24" s="201"/>
      <c r="U24" s="201"/>
      <c r="V24" s="201"/>
      <c r="W24" s="201"/>
      <c r="X24" s="201"/>
      <c r="Y24" s="201"/>
      <c r="Z24" s="201"/>
      <c r="AA24" s="201"/>
      <c r="AB24" s="201"/>
      <c r="AC24" s="201"/>
      <c r="AD24" s="201"/>
      <c r="AE24" s="201"/>
      <c r="AF24" s="201"/>
      <c r="AG24" s="201"/>
      <c r="AH24" s="384"/>
      <c r="AN24" s="189"/>
      <c r="AO24" s="189"/>
    </row>
    <row r="25" spans="2:41" ht="12.75" customHeight="1">
      <c r="B25" s="383"/>
      <c r="C25" s="201"/>
      <c r="D25" s="203"/>
      <c r="E25" s="203"/>
      <c r="F25" s="206"/>
      <c r="G25" s="439" t="str">
        <f>H12</f>
        <v>2006/07</v>
      </c>
      <c r="H25" s="439"/>
      <c r="I25" s="201"/>
      <c r="J25" s="439" t="str">
        <f>H13</f>
        <v>2007/08</v>
      </c>
      <c r="K25" s="439"/>
      <c r="L25" s="201"/>
      <c r="M25" s="201"/>
      <c r="N25" s="201"/>
      <c r="O25" s="201"/>
      <c r="P25" s="201"/>
      <c r="Q25" s="201"/>
      <c r="R25" s="201"/>
      <c r="S25" s="201"/>
      <c r="T25" s="201"/>
      <c r="U25" s="201"/>
      <c r="V25" s="201"/>
      <c r="W25" s="201"/>
      <c r="X25" s="201"/>
      <c r="Y25" s="201"/>
      <c r="Z25" s="201"/>
      <c r="AA25" s="201"/>
      <c r="AB25" s="201"/>
      <c r="AC25" s="201"/>
      <c r="AD25" s="201"/>
      <c r="AE25" s="201"/>
      <c r="AF25" s="201"/>
      <c r="AG25" s="201"/>
      <c r="AH25" s="384"/>
      <c r="AN25" s="189"/>
      <c r="AO25" s="189"/>
    </row>
    <row r="26" spans="2:41" ht="12.75" customHeight="1">
      <c r="B26" s="383"/>
      <c r="C26" s="201"/>
      <c r="D26" s="203" t="s">
        <v>198</v>
      </c>
      <c r="E26" s="203"/>
      <c r="F26" s="206"/>
      <c r="G26" s="333">
        <v>0.482</v>
      </c>
      <c r="H26" s="341">
        <f>G26</f>
        <v>0.482</v>
      </c>
      <c r="I26" s="201"/>
      <c r="J26" s="430">
        <v>0.481</v>
      </c>
      <c r="K26" s="341">
        <f>J26</f>
        <v>0.481</v>
      </c>
      <c r="L26" s="201"/>
      <c r="M26" s="201"/>
      <c r="N26" s="201"/>
      <c r="O26" s="201"/>
      <c r="P26" s="201"/>
      <c r="Q26" s="201"/>
      <c r="R26" s="201"/>
      <c r="S26" s="201"/>
      <c r="T26" s="201"/>
      <c r="U26" s="201"/>
      <c r="V26" s="201"/>
      <c r="W26" s="201"/>
      <c r="X26" s="201"/>
      <c r="Y26" s="201"/>
      <c r="Z26" s="201"/>
      <c r="AA26" s="201"/>
      <c r="AB26" s="201"/>
      <c r="AC26" s="201"/>
      <c r="AD26" s="201"/>
      <c r="AE26" s="201"/>
      <c r="AF26" s="201"/>
      <c r="AG26" s="201"/>
      <c r="AH26" s="384"/>
      <c r="AN26" s="189"/>
      <c r="AO26" s="189"/>
    </row>
    <row r="27" spans="2:41" ht="12.75" customHeight="1">
      <c r="B27" s="383"/>
      <c r="C27" s="201"/>
      <c r="D27" s="203" t="s">
        <v>199</v>
      </c>
      <c r="E27" s="203"/>
      <c r="F27" s="206"/>
      <c r="G27" s="333">
        <v>0.35</v>
      </c>
      <c r="H27" s="333">
        <v>0.25</v>
      </c>
      <c r="I27" s="201"/>
      <c r="J27" s="334">
        <f>G27</f>
        <v>0.35</v>
      </c>
      <c r="K27" s="334">
        <f>H27</f>
        <v>0.25</v>
      </c>
      <c r="L27" s="201"/>
      <c r="M27" s="201"/>
      <c r="N27" s="201"/>
      <c r="O27" s="201"/>
      <c r="P27" s="201"/>
      <c r="Q27" s="201"/>
      <c r="R27" s="201"/>
      <c r="S27" s="201"/>
      <c r="T27" s="201"/>
      <c r="U27" s="201"/>
      <c r="V27" s="201"/>
      <c r="W27" s="201"/>
      <c r="X27" s="201"/>
      <c r="Y27" s="201"/>
      <c r="Z27" s="201"/>
      <c r="AA27" s="201"/>
      <c r="AB27" s="201"/>
      <c r="AC27" s="201"/>
      <c r="AD27" s="201"/>
      <c r="AE27" s="201"/>
      <c r="AF27" s="201"/>
      <c r="AG27" s="201"/>
      <c r="AH27" s="384"/>
      <c r="AN27" s="189"/>
      <c r="AO27" s="189"/>
    </row>
    <row r="28" spans="2:41" ht="12.75" customHeight="1">
      <c r="B28" s="383"/>
      <c r="C28" s="201"/>
      <c r="D28" s="203" t="s">
        <v>200</v>
      </c>
      <c r="E28" s="203"/>
      <c r="F28" s="206"/>
      <c r="G28" s="299">
        <f>G26-G27</f>
        <v>0.132</v>
      </c>
      <c r="H28" s="299">
        <f>H26-H27</f>
        <v>0.23199999999999998</v>
      </c>
      <c r="I28" s="201"/>
      <c r="J28" s="299">
        <f>J26-J27</f>
        <v>0.131</v>
      </c>
      <c r="K28" s="299">
        <f>K26-K27</f>
        <v>0.23099999999999998</v>
      </c>
      <c r="L28" s="201"/>
      <c r="M28" s="201"/>
      <c r="N28" s="201"/>
      <c r="O28" s="201"/>
      <c r="P28" s="201"/>
      <c r="Q28" s="201"/>
      <c r="R28" s="201"/>
      <c r="S28" s="201"/>
      <c r="T28" s="201"/>
      <c r="U28" s="201"/>
      <c r="V28" s="201"/>
      <c r="W28" s="201"/>
      <c r="X28" s="201"/>
      <c r="Y28" s="201"/>
      <c r="Z28" s="201"/>
      <c r="AA28" s="201"/>
      <c r="AB28" s="201"/>
      <c r="AC28" s="201"/>
      <c r="AD28" s="201"/>
      <c r="AE28" s="201"/>
      <c r="AF28" s="201"/>
      <c r="AG28" s="201"/>
      <c r="AH28" s="384"/>
      <c r="AN28" s="189"/>
      <c r="AO28" s="189"/>
    </row>
    <row r="29" spans="2:41" ht="12.75" customHeight="1">
      <c r="B29" s="383"/>
      <c r="C29" s="201"/>
      <c r="D29" s="203"/>
      <c r="E29" s="203"/>
      <c r="F29" s="206"/>
      <c r="G29" s="201"/>
      <c r="H29" s="200"/>
      <c r="I29" s="200"/>
      <c r="J29" s="200"/>
      <c r="K29" s="201"/>
      <c r="L29" s="201"/>
      <c r="M29" s="201"/>
      <c r="N29" s="201"/>
      <c r="O29" s="201"/>
      <c r="P29" s="201"/>
      <c r="Q29" s="201"/>
      <c r="R29" s="201"/>
      <c r="S29" s="201"/>
      <c r="T29" s="201"/>
      <c r="U29" s="201"/>
      <c r="V29" s="201"/>
      <c r="W29" s="201"/>
      <c r="X29" s="201"/>
      <c r="Y29" s="201"/>
      <c r="Z29" s="201"/>
      <c r="AA29" s="201"/>
      <c r="AB29" s="201"/>
      <c r="AC29" s="201"/>
      <c r="AD29" s="201"/>
      <c r="AE29" s="201"/>
      <c r="AF29" s="201"/>
      <c r="AG29" s="201"/>
      <c r="AH29" s="384"/>
      <c r="AN29" s="189"/>
      <c r="AO29" s="189"/>
    </row>
    <row r="30" spans="2:71" s="300" customFormat="1" ht="12.75" customHeight="1">
      <c r="B30" s="388"/>
      <c r="D30" s="301"/>
      <c r="E30" s="301"/>
      <c r="F30" s="302"/>
      <c r="H30" s="303"/>
      <c r="I30" s="303"/>
      <c r="J30" s="303"/>
      <c r="AH30" s="389"/>
      <c r="AN30" s="304"/>
      <c r="AO30" s="304"/>
      <c r="BQ30" s="305"/>
      <c r="BR30" s="305"/>
      <c r="BS30" s="306"/>
    </row>
    <row r="31" spans="2:71" s="300" customFormat="1" ht="12.75" customHeight="1">
      <c r="B31" s="388"/>
      <c r="D31" s="301"/>
      <c r="E31" s="301"/>
      <c r="F31" s="302"/>
      <c r="H31" s="303"/>
      <c r="I31" s="303"/>
      <c r="J31" s="303"/>
      <c r="AH31" s="389"/>
      <c r="AN31" s="304"/>
      <c r="AO31" s="304"/>
      <c r="BQ31" s="305"/>
      <c r="BR31" s="305"/>
      <c r="BS31" s="306"/>
    </row>
    <row r="32" spans="2:41" ht="12.75" customHeight="1">
      <c r="B32" s="383"/>
      <c r="C32" s="201"/>
      <c r="D32" s="203"/>
      <c r="E32" s="203"/>
      <c r="F32" s="206"/>
      <c r="G32" s="201"/>
      <c r="H32" s="200"/>
      <c r="I32" s="200"/>
      <c r="J32" s="200"/>
      <c r="K32" s="201"/>
      <c r="L32" s="201"/>
      <c r="M32" s="201"/>
      <c r="N32" s="201"/>
      <c r="O32" s="201"/>
      <c r="P32" s="201"/>
      <c r="Q32" s="201"/>
      <c r="R32" s="201"/>
      <c r="S32" s="201"/>
      <c r="T32" s="201"/>
      <c r="U32" s="201"/>
      <c r="V32" s="201"/>
      <c r="W32" s="201"/>
      <c r="X32" s="201"/>
      <c r="Y32" s="201"/>
      <c r="Z32" s="201"/>
      <c r="AA32" s="201"/>
      <c r="AB32" s="201"/>
      <c r="AC32" s="201"/>
      <c r="AD32" s="201"/>
      <c r="AE32" s="201"/>
      <c r="AF32" s="201"/>
      <c r="AG32" s="201"/>
      <c r="AH32" s="384"/>
      <c r="AN32" s="189"/>
      <c r="AO32" s="189"/>
    </row>
    <row r="33" spans="2:71" s="183" customFormat="1" ht="12.75" customHeight="1">
      <c r="B33" s="386"/>
      <c r="C33" s="42"/>
      <c r="D33" s="37" t="s">
        <v>51</v>
      </c>
      <c r="E33" s="37"/>
      <c r="F33" s="437" t="s">
        <v>285</v>
      </c>
      <c r="G33" s="438"/>
      <c r="H33" s="43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387"/>
      <c r="AI33" s="184"/>
      <c r="AJ33" s="184"/>
      <c r="AK33" s="257"/>
      <c r="AN33" s="185"/>
      <c r="AO33" s="185"/>
      <c r="BQ33" s="186"/>
      <c r="BR33" s="186"/>
      <c r="BS33" s="187"/>
    </row>
    <row r="34" spans="2:41" ht="12.75" customHeight="1">
      <c r="B34" s="383"/>
      <c r="C34" s="201"/>
      <c r="D34" s="203"/>
      <c r="E34" s="203"/>
      <c r="F34" s="206"/>
      <c r="G34" s="201"/>
      <c r="H34" s="200"/>
      <c r="I34" s="200"/>
      <c r="J34" s="200"/>
      <c r="K34" s="201"/>
      <c r="L34" s="201"/>
      <c r="M34" s="201"/>
      <c r="N34" s="201"/>
      <c r="O34" s="201"/>
      <c r="P34" s="201"/>
      <c r="Q34" s="201"/>
      <c r="R34" s="201"/>
      <c r="S34" s="201"/>
      <c r="T34" s="201"/>
      <c r="U34" s="201"/>
      <c r="V34" s="201"/>
      <c r="W34" s="201"/>
      <c r="X34" s="201"/>
      <c r="Y34" s="201"/>
      <c r="Z34" s="201"/>
      <c r="AA34" s="201"/>
      <c r="AB34" s="201"/>
      <c r="AC34" s="201"/>
      <c r="AD34" s="201"/>
      <c r="AE34" s="201"/>
      <c r="AF34" s="201"/>
      <c r="AG34" s="201"/>
      <c r="AH34" s="384"/>
      <c r="AN34" s="189"/>
      <c r="AO34" s="189"/>
    </row>
    <row r="35" spans="2:41" ht="12.75" customHeight="1">
      <c r="B35" s="383"/>
      <c r="C35" s="201"/>
      <c r="D35" s="203"/>
      <c r="E35" s="203"/>
      <c r="F35" s="200"/>
      <c r="G35" s="200"/>
      <c r="H35" s="200"/>
      <c r="I35" s="200"/>
      <c r="J35" s="200"/>
      <c r="K35" s="201"/>
      <c r="L35" s="201"/>
      <c r="M35" s="201"/>
      <c r="N35" s="201"/>
      <c r="O35" s="201"/>
      <c r="P35" s="201"/>
      <c r="Q35" s="201"/>
      <c r="R35" s="201"/>
      <c r="S35" s="201"/>
      <c r="T35" s="201"/>
      <c r="U35" s="201"/>
      <c r="V35" s="201"/>
      <c r="W35" s="201"/>
      <c r="X35" s="201"/>
      <c r="Y35" s="201"/>
      <c r="Z35" s="201"/>
      <c r="AA35" s="201"/>
      <c r="AB35" s="201"/>
      <c r="AC35" s="201"/>
      <c r="AD35" s="201"/>
      <c r="AE35" s="201"/>
      <c r="AF35" s="201"/>
      <c r="AG35" s="201"/>
      <c r="AH35" s="384"/>
      <c r="AN35" s="189"/>
      <c r="AO35" s="189"/>
    </row>
    <row r="36" spans="2:34" ht="12.75" customHeight="1">
      <c r="B36" s="383"/>
      <c r="C36" s="201"/>
      <c r="D36" s="203" t="s">
        <v>24</v>
      </c>
      <c r="E36" s="193"/>
      <c r="F36" s="204"/>
      <c r="G36" s="198"/>
      <c r="H36" s="193"/>
      <c r="I36" s="199"/>
      <c r="J36" s="200"/>
      <c r="K36" s="201"/>
      <c r="L36" s="194"/>
      <c r="M36" s="201"/>
      <c r="N36" s="207"/>
      <c r="O36" s="201"/>
      <c r="P36" s="201"/>
      <c r="Q36" s="201"/>
      <c r="R36" s="201"/>
      <c r="S36" s="201"/>
      <c r="T36" s="208"/>
      <c r="U36" s="208"/>
      <c r="V36" s="208"/>
      <c r="W36" s="208"/>
      <c r="X36" s="208"/>
      <c r="Y36" s="208"/>
      <c r="Z36" s="208"/>
      <c r="AA36" s="208"/>
      <c r="AB36" s="208"/>
      <c r="AC36" s="208"/>
      <c r="AD36" s="208"/>
      <c r="AE36" s="208"/>
      <c r="AF36" s="201"/>
      <c r="AG36" s="201"/>
      <c r="AH36" s="384"/>
    </row>
    <row r="37" spans="2:71" s="181" customFormat="1" ht="12.75" customHeight="1">
      <c r="B37" s="390"/>
      <c r="C37" s="194"/>
      <c r="D37" s="193" t="s">
        <v>25</v>
      </c>
      <c r="E37" s="193"/>
      <c r="F37" s="204"/>
      <c r="G37" s="209">
        <v>1</v>
      </c>
      <c r="H37" s="209">
        <v>2</v>
      </c>
      <c r="I37" s="209">
        <v>3</v>
      </c>
      <c r="J37" s="209">
        <v>4</v>
      </c>
      <c r="K37" s="209">
        <v>5</v>
      </c>
      <c r="L37" s="209">
        <v>6</v>
      </c>
      <c r="M37" s="209">
        <v>7</v>
      </c>
      <c r="N37" s="209">
        <v>8</v>
      </c>
      <c r="O37" s="209">
        <v>9</v>
      </c>
      <c r="P37" s="209">
        <v>10</v>
      </c>
      <c r="Q37" s="209">
        <v>11</v>
      </c>
      <c r="R37" s="209">
        <v>12</v>
      </c>
      <c r="S37" s="209">
        <v>13</v>
      </c>
      <c r="T37" s="209">
        <v>14</v>
      </c>
      <c r="U37" s="209">
        <v>15</v>
      </c>
      <c r="V37" s="209">
        <v>16</v>
      </c>
      <c r="W37" s="209">
        <v>17</v>
      </c>
      <c r="X37" s="209">
        <v>18</v>
      </c>
      <c r="Y37" s="209">
        <v>19</v>
      </c>
      <c r="Z37" s="209">
        <v>20</v>
      </c>
      <c r="AA37" s="209">
        <v>21</v>
      </c>
      <c r="AB37" s="209">
        <v>22</v>
      </c>
      <c r="AC37" s="209">
        <v>23</v>
      </c>
      <c r="AD37" s="209">
        <v>24</v>
      </c>
      <c r="AE37" s="209">
        <v>25</v>
      </c>
      <c r="AF37" s="210" t="s">
        <v>26</v>
      </c>
      <c r="AG37" s="194"/>
      <c r="AH37" s="391"/>
      <c r="AK37" s="190"/>
      <c r="AL37" s="190"/>
      <c r="AM37" s="190"/>
      <c r="AN37" s="190"/>
      <c r="AO37" s="190"/>
      <c r="AP37" s="190"/>
      <c r="AQ37" s="190"/>
      <c r="AR37" s="190"/>
      <c r="AS37" s="190"/>
      <c r="AT37" s="190"/>
      <c r="AU37" s="190"/>
      <c r="AV37" s="190"/>
      <c r="AW37" s="190"/>
      <c r="AX37" s="190"/>
      <c r="AY37" s="190"/>
      <c r="AZ37" s="190"/>
      <c r="BA37" s="190"/>
      <c r="BB37" s="190"/>
      <c r="BC37" s="190"/>
      <c r="BD37" s="190"/>
      <c r="BE37" s="190"/>
      <c r="BF37" s="190"/>
      <c r="BG37" s="190"/>
      <c r="BH37" s="190"/>
      <c r="BI37" s="190"/>
      <c r="BQ37" s="190"/>
      <c r="BR37" s="190"/>
      <c r="BS37" s="191"/>
    </row>
    <row r="38" spans="2:35" ht="12.75" customHeight="1">
      <c r="B38" s="383"/>
      <c r="C38" s="201"/>
      <c r="D38" s="211" t="s">
        <v>15</v>
      </c>
      <c r="E38" s="212"/>
      <c r="F38" s="200"/>
      <c r="G38" s="378">
        <v>2173</v>
      </c>
      <c r="H38" s="378">
        <v>2276</v>
      </c>
      <c r="I38" s="378">
        <v>2378</v>
      </c>
      <c r="J38" s="378">
        <v>2491</v>
      </c>
      <c r="K38" s="378">
        <v>2614</v>
      </c>
      <c r="L38" s="378">
        <v>2720</v>
      </c>
      <c r="M38" s="378">
        <v>2827</v>
      </c>
      <c r="N38" s="378">
        <v>2930</v>
      </c>
      <c r="O38" s="378">
        <v>3029</v>
      </c>
      <c r="P38" s="378">
        <v>3140</v>
      </c>
      <c r="Q38" s="378">
        <v>3239</v>
      </c>
      <c r="R38" s="411"/>
      <c r="S38" s="411"/>
      <c r="T38" s="411"/>
      <c r="U38" s="411"/>
      <c r="V38" s="411"/>
      <c r="W38" s="411"/>
      <c r="X38" s="411"/>
      <c r="Y38" s="411"/>
      <c r="Z38" s="411"/>
      <c r="AA38" s="411"/>
      <c r="AB38" s="411"/>
      <c r="AC38" s="411"/>
      <c r="AD38" s="411"/>
      <c r="AE38" s="411"/>
      <c r="AF38" s="314">
        <f aca="true" t="shared" si="1" ref="AF38:AF85">COUNTA(G38:AE38)</f>
        <v>11</v>
      </c>
      <c r="AG38" s="213"/>
      <c r="AH38" s="384"/>
      <c r="AI38" s="256"/>
    </row>
    <row r="39" spans="2:35" ht="12.75" customHeight="1">
      <c r="B39" s="383"/>
      <c r="C39" s="201"/>
      <c r="D39" s="211" t="s">
        <v>16</v>
      </c>
      <c r="E39" s="212"/>
      <c r="F39" s="200"/>
      <c r="G39" s="378">
        <v>2224</v>
      </c>
      <c r="H39" s="378">
        <v>2327</v>
      </c>
      <c r="I39" s="378">
        <v>2438</v>
      </c>
      <c r="J39" s="378">
        <v>2560</v>
      </c>
      <c r="K39" s="378">
        <v>2667</v>
      </c>
      <c r="L39" s="378">
        <v>2774</v>
      </c>
      <c r="M39" s="378">
        <v>2875</v>
      </c>
      <c r="N39" s="378">
        <v>2976</v>
      </c>
      <c r="O39" s="378">
        <v>3086</v>
      </c>
      <c r="P39" s="378">
        <v>3185</v>
      </c>
      <c r="Q39" s="378">
        <v>3283</v>
      </c>
      <c r="R39" s="378">
        <v>3382</v>
      </c>
      <c r="S39" s="378">
        <v>3492</v>
      </c>
      <c r="T39" s="411"/>
      <c r="U39" s="411"/>
      <c r="V39" s="411"/>
      <c r="W39" s="411"/>
      <c r="X39" s="411"/>
      <c r="Y39" s="411"/>
      <c r="Z39" s="411"/>
      <c r="AA39" s="411"/>
      <c r="AB39" s="411"/>
      <c r="AC39" s="411"/>
      <c r="AD39" s="411"/>
      <c r="AE39" s="411"/>
      <c r="AF39" s="314">
        <f t="shared" si="1"/>
        <v>13</v>
      </c>
      <c r="AG39" s="213"/>
      <c r="AH39" s="384"/>
      <c r="AI39" s="256"/>
    </row>
    <row r="40" spans="2:35" ht="12.75" customHeight="1">
      <c r="B40" s="383"/>
      <c r="C40" s="201"/>
      <c r="D40" s="211" t="s">
        <v>17</v>
      </c>
      <c r="E40" s="212"/>
      <c r="F40" s="200"/>
      <c r="G40" s="378">
        <v>2273</v>
      </c>
      <c r="H40" s="378">
        <v>2385</v>
      </c>
      <c r="I40" s="378">
        <v>2507</v>
      </c>
      <c r="J40" s="378">
        <v>2614</v>
      </c>
      <c r="K40" s="378">
        <v>2721</v>
      </c>
      <c r="L40" s="378">
        <v>2823</v>
      </c>
      <c r="M40" s="378">
        <v>2924</v>
      </c>
      <c r="N40" s="378">
        <v>3034</v>
      </c>
      <c r="O40" s="378">
        <v>3132</v>
      </c>
      <c r="P40" s="378">
        <v>3232</v>
      </c>
      <c r="Q40" s="378">
        <v>3330</v>
      </c>
      <c r="R40" s="378">
        <v>3441</v>
      </c>
      <c r="S40" s="378">
        <v>3550</v>
      </c>
      <c r="T40" s="378">
        <v>3657</v>
      </c>
      <c r="U40" s="378">
        <v>3759</v>
      </c>
      <c r="V40" s="378">
        <v>3862</v>
      </c>
      <c r="W40" s="378">
        <v>3962</v>
      </c>
      <c r="X40" s="378">
        <v>4015</v>
      </c>
      <c r="Y40" s="411"/>
      <c r="Z40" s="411"/>
      <c r="AA40" s="411"/>
      <c r="AB40" s="411"/>
      <c r="AC40" s="411"/>
      <c r="AD40" s="411"/>
      <c r="AE40" s="411"/>
      <c r="AF40" s="314">
        <f t="shared" si="1"/>
        <v>18</v>
      </c>
      <c r="AG40" s="213"/>
      <c r="AH40" s="384"/>
      <c r="AI40" s="256"/>
    </row>
    <row r="41" spans="2:35" ht="12.75" customHeight="1">
      <c r="B41" s="383"/>
      <c r="C41" s="201"/>
      <c r="D41" s="211" t="s">
        <v>18</v>
      </c>
      <c r="E41" s="212"/>
      <c r="F41" s="200"/>
      <c r="G41" s="378">
        <v>2385</v>
      </c>
      <c r="H41" s="378">
        <v>2507</v>
      </c>
      <c r="I41" s="378">
        <v>2721</v>
      </c>
      <c r="J41" s="378">
        <v>2924</v>
      </c>
      <c r="K41" s="378">
        <v>3034</v>
      </c>
      <c r="L41" s="378">
        <v>3132</v>
      </c>
      <c r="M41" s="378">
        <v>3232</v>
      </c>
      <c r="N41" s="412">
        <v>3330</v>
      </c>
      <c r="O41" s="378">
        <v>3441</v>
      </c>
      <c r="P41" s="378">
        <v>3550</v>
      </c>
      <c r="Q41" s="378">
        <v>3657</v>
      </c>
      <c r="R41" s="378">
        <v>3759</v>
      </c>
      <c r="S41" s="378">
        <v>3862</v>
      </c>
      <c r="T41" s="378">
        <v>3962</v>
      </c>
      <c r="U41" s="378">
        <v>4067</v>
      </c>
      <c r="V41" s="378">
        <v>4171</v>
      </c>
      <c r="W41" s="378">
        <v>4271</v>
      </c>
      <c r="X41" s="378">
        <v>4374</v>
      </c>
      <c r="Y41" s="378">
        <v>4503</v>
      </c>
      <c r="Z41" s="378">
        <v>4567</v>
      </c>
      <c r="AA41" s="378"/>
      <c r="AB41" s="378"/>
      <c r="AC41" s="378"/>
      <c r="AD41" s="378"/>
      <c r="AE41" s="378"/>
      <c r="AF41" s="314">
        <f t="shared" si="1"/>
        <v>20</v>
      </c>
      <c r="AG41" s="213"/>
      <c r="AH41" s="384"/>
      <c r="AI41" s="256"/>
    </row>
    <row r="42" spans="2:35" ht="12.75" customHeight="1">
      <c r="B42" s="383"/>
      <c r="C42" s="201"/>
      <c r="D42" s="211" t="s">
        <v>21</v>
      </c>
      <c r="E42" s="212"/>
      <c r="F42" s="200"/>
      <c r="G42" s="378">
        <v>2507</v>
      </c>
      <c r="H42" s="378">
        <v>2721</v>
      </c>
      <c r="I42" s="378">
        <v>2924</v>
      </c>
      <c r="J42" s="378">
        <v>3132</v>
      </c>
      <c r="K42" s="378">
        <v>3330</v>
      </c>
      <c r="L42" s="378">
        <v>3550</v>
      </c>
      <c r="M42" s="378">
        <v>3657</v>
      </c>
      <c r="N42" s="378">
        <v>3759</v>
      </c>
      <c r="O42" s="378">
        <v>3862</v>
      </c>
      <c r="P42" s="378">
        <v>3962</v>
      </c>
      <c r="Q42" s="378">
        <v>4067</v>
      </c>
      <c r="R42" s="378">
        <v>4171</v>
      </c>
      <c r="S42" s="378">
        <v>4271</v>
      </c>
      <c r="T42" s="378">
        <v>4374</v>
      </c>
      <c r="U42" s="378">
        <v>4503</v>
      </c>
      <c r="V42" s="378">
        <v>4632</v>
      </c>
      <c r="W42" s="378">
        <v>4761</v>
      </c>
      <c r="X42" s="378">
        <v>4891</v>
      </c>
      <c r="Y42" s="378">
        <v>4953</v>
      </c>
      <c r="Z42" s="378"/>
      <c r="AA42" s="378"/>
      <c r="AB42" s="378"/>
      <c r="AC42" s="378"/>
      <c r="AD42" s="378"/>
      <c r="AE42" s="378"/>
      <c r="AF42" s="314">
        <f t="shared" si="1"/>
        <v>19</v>
      </c>
      <c r="AG42" s="213"/>
      <c r="AH42" s="384"/>
      <c r="AI42" s="256"/>
    </row>
    <row r="43" spans="2:35" ht="12.75" customHeight="1">
      <c r="B43" s="383"/>
      <c r="C43" s="201"/>
      <c r="D43" s="211" t="s">
        <v>9</v>
      </c>
      <c r="E43" s="212"/>
      <c r="F43" s="200"/>
      <c r="G43" s="378">
        <v>2492</v>
      </c>
      <c r="H43" s="378">
        <v>2589</v>
      </c>
      <c r="I43" s="378">
        <v>2688</v>
      </c>
      <c r="J43" s="378">
        <v>2785</v>
      </c>
      <c r="K43" s="378">
        <v>2883</v>
      </c>
      <c r="L43" s="378">
        <v>2982</v>
      </c>
      <c r="M43" s="378">
        <v>3080</v>
      </c>
      <c r="N43" s="378">
        <v>3178</v>
      </c>
      <c r="O43" s="378">
        <v>3275</v>
      </c>
      <c r="P43" s="378">
        <v>3373</v>
      </c>
      <c r="Q43" s="378">
        <v>3473</v>
      </c>
      <c r="R43" s="378">
        <v>3571</v>
      </c>
      <c r="S43" s="378">
        <v>3670</v>
      </c>
      <c r="T43" s="378"/>
      <c r="U43" s="378"/>
      <c r="V43" s="378"/>
      <c r="W43" s="378"/>
      <c r="X43" s="378"/>
      <c r="Y43" s="378"/>
      <c r="Z43" s="378"/>
      <c r="AA43" s="378"/>
      <c r="AB43" s="378"/>
      <c r="AC43" s="378"/>
      <c r="AD43" s="378"/>
      <c r="AE43" s="378"/>
      <c r="AF43" s="314">
        <f t="shared" si="1"/>
        <v>13</v>
      </c>
      <c r="AG43" s="213"/>
      <c r="AH43" s="384"/>
      <c r="AI43" s="256"/>
    </row>
    <row r="44" spans="2:35" ht="12.75" customHeight="1">
      <c r="B44" s="383"/>
      <c r="C44" s="201"/>
      <c r="D44" s="211" t="s">
        <v>10</v>
      </c>
      <c r="E44" s="212"/>
      <c r="F44" s="199"/>
      <c r="G44" s="378">
        <v>2589</v>
      </c>
      <c r="H44" s="378">
        <v>2785</v>
      </c>
      <c r="I44" s="378">
        <v>2982</v>
      </c>
      <c r="J44" s="378">
        <v>3080</v>
      </c>
      <c r="K44" s="378">
        <v>3178</v>
      </c>
      <c r="L44" s="378">
        <v>3275</v>
      </c>
      <c r="M44" s="378">
        <v>3373</v>
      </c>
      <c r="N44" s="378">
        <v>3473</v>
      </c>
      <c r="O44" s="378">
        <v>3571</v>
      </c>
      <c r="P44" s="378">
        <v>3670</v>
      </c>
      <c r="Q44" s="378">
        <v>3768</v>
      </c>
      <c r="R44" s="378">
        <v>3865</v>
      </c>
      <c r="S44" s="378">
        <v>3964</v>
      </c>
      <c r="T44" s="378">
        <v>4061</v>
      </c>
      <c r="U44" s="378">
        <v>4160</v>
      </c>
      <c r="V44" s="411"/>
      <c r="W44" s="411"/>
      <c r="X44" s="411"/>
      <c r="Y44" s="411"/>
      <c r="Z44" s="411"/>
      <c r="AA44" s="411"/>
      <c r="AB44" s="411"/>
      <c r="AC44" s="411"/>
      <c r="AD44" s="411"/>
      <c r="AE44" s="411"/>
      <c r="AF44" s="314">
        <f t="shared" si="1"/>
        <v>15</v>
      </c>
      <c r="AG44" s="213"/>
      <c r="AH44" s="384"/>
      <c r="AI44" s="256"/>
    </row>
    <row r="45" spans="2:35" ht="12.75" customHeight="1">
      <c r="B45" s="383"/>
      <c r="C45" s="201"/>
      <c r="D45" s="211" t="s">
        <v>27</v>
      </c>
      <c r="E45" s="212"/>
      <c r="F45" s="199"/>
      <c r="G45" s="378">
        <v>2589</v>
      </c>
      <c r="H45" s="378">
        <v>2785</v>
      </c>
      <c r="I45" s="378">
        <v>2982</v>
      </c>
      <c r="J45" s="378">
        <v>3080</v>
      </c>
      <c r="K45" s="378">
        <v>3178</v>
      </c>
      <c r="L45" s="378">
        <v>3275</v>
      </c>
      <c r="M45" s="378">
        <v>3373</v>
      </c>
      <c r="N45" s="378">
        <v>3473</v>
      </c>
      <c r="O45" s="378">
        <v>3571</v>
      </c>
      <c r="P45" s="378">
        <v>3670</v>
      </c>
      <c r="Q45" s="378">
        <v>3768</v>
      </c>
      <c r="R45" s="378">
        <v>3865</v>
      </c>
      <c r="S45" s="378">
        <v>3964</v>
      </c>
      <c r="T45" s="378">
        <v>4061</v>
      </c>
      <c r="U45" s="378">
        <v>4160</v>
      </c>
      <c r="V45" s="378">
        <v>4258</v>
      </c>
      <c r="W45" s="378">
        <v>4357</v>
      </c>
      <c r="X45" s="411"/>
      <c r="Y45" s="411"/>
      <c r="Z45" s="411"/>
      <c r="AA45" s="411"/>
      <c r="AB45" s="411"/>
      <c r="AC45" s="411"/>
      <c r="AD45" s="411"/>
      <c r="AE45" s="411"/>
      <c r="AF45" s="314">
        <f t="shared" si="1"/>
        <v>17</v>
      </c>
      <c r="AG45" s="213"/>
      <c r="AH45" s="384"/>
      <c r="AI45" s="256"/>
    </row>
    <row r="46" spans="2:35" ht="12.75" customHeight="1">
      <c r="B46" s="383"/>
      <c r="C46" s="201"/>
      <c r="D46" s="211" t="s">
        <v>11</v>
      </c>
      <c r="E46" s="212"/>
      <c r="F46" s="200"/>
      <c r="G46" s="378">
        <v>2688</v>
      </c>
      <c r="H46" s="378">
        <v>2982</v>
      </c>
      <c r="I46" s="378">
        <v>3178</v>
      </c>
      <c r="J46" s="378">
        <v>3373</v>
      </c>
      <c r="K46" s="378">
        <v>3571</v>
      </c>
      <c r="L46" s="378">
        <v>3670</v>
      </c>
      <c r="M46" s="378">
        <v>3768</v>
      </c>
      <c r="N46" s="378">
        <v>3865</v>
      </c>
      <c r="O46" s="378">
        <v>3964</v>
      </c>
      <c r="P46" s="378">
        <v>4061</v>
      </c>
      <c r="Q46" s="378">
        <v>4160</v>
      </c>
      <c r="R46" s="378">
        <v>4258</v>
      </c>
      <c r="S46" s="378">
        <v>4357</v>
      </c>
      <c r="T46" s="378">
        <v>4454</v>
      </c>
      <c r="U46" s="378">
        <v>4552</v>
      </c>
      <c r="V46" s="378">
        <v>4651</v>
      </c>
      <c r="W46" s="378"/>
      <c r="X46" s="378"/>
      <c r="Y46" s="411"/>
      <c r="Z46" s="411"/>
      <c r="AA46" s="411"/>
      <c r="AB46" s="411"/>
      <c r="AC46" s="411"/>
      <c r="AD46" s="411"/>
      <c r="AE46" s="411"/>
      <c r="AF46" s="314">
        <f t="shared" si="1"/>
        <v>16</v>
      </c>
      <c r="AG46" s="213"/>
      <c r="AH46" s="384"/>
      <c r="AI46" s="256"/>
    </row>
    <row r="47" spans="2:35" ht="12.75" customHeight="1">
      <c r="B47" s="383"/>
      <c r="C47" s="201"/>
      <c r="D47" s="211" t="s">
        <v>28</v>
      </c>
      <c r="E47" s="212"/>
      <c r="F47" s="200"/>
      <c r="G47" s="378">
        <v>2688</v>
      </c>
      <c r="H47" s="378">
        <v>2982</v>
      </c>
      <c r="I47" s="378">
        <v>3178</v>
      </c>
      <c r="J47" s="378">
        <v>3373</v>
      </c>
      <c r="K47" s="378">
        <v>3571</v>
      </c>
      <c r="L47" s="378">
        <v>3670</v>
      </c>
      <c r="M47" s="378">
        <v>3768</v>
      </c>
      <c r="N47" s="378">
        <v>3865</v>
      </c>
      <c r="O47" s="378">
        <v>3964</v>
      </c>
      <c r="P47" s="378">
        <v>4061</v>
      </c>
      <c r="Q47" s="378">
        <v>4160</v>
      </c>
      <c r="R47" s="378">
        <v>4258</v>
      </c>
      <c r="S47" s="378">
        <v>4357</v>
      </c>
      <c r="T47" s="378">
        <v>4454</v>
      </c>
      <c r="U47" s="378">
        <v>4552</v>
      </c>
      <c r="V47" s="378">
        <v>4651</v>
      </c>
      <c r="W47" s="378">
        <v>4749</v>
      </c>
      <c r="X47" s="378">
        <v>4847</v>
      </c>
      <c r="Y47" s="411"/>
      <c r="Z47" s="411"/>
      <c r="AA47" s="411"/>
      <c r="AB47" s="411"/>
      <c r="AC47" s="411"/>
      <c r="AD47" s="411"/>
      <c r="AE47" s="411"/>
      <c r="AF47" s="314">
        <f t="shared" si="1"/>
        <v>18</v>
      </c>
      <c r="AG47" s="213"/>
      <c r="AH47" s="384"/>
      <c r="AI47" s="256"/>
    </row>
    <row r="48" spans="2:71" ht="12.75" customHeight="1">
      <c r="B48" s="383"/>
      <c r="C48" s="201"/>
      <c r="D48" s="211" t="s">
        <v>19</v>
      </c>
      <c r="E48" s="212"/>
      <c r="F48" s="200"/>
      <c r="G48" s="378">
        <v>2721</v>
      </c>
      <c r="H48" s="378">
        <v>2924</v>
      </c>
      <c r="I48" s="378">
        <v>3132</v>
      </c>
      <c r="J48" s="378">
        <v>3330</v>
      </c>
      <c r="K48" s="378">
        <v>3550</v>
      </c>
      <c r="L48" s="378">
        <v>3657</v>
      </c>
      <c r="M48" s="378">
        <v>3759</v>
      </c>
      <c r="N48" s="378">
        <v>3862</v>
      </c>
      <c r="O48" s="378">
        <v>3962</v>
      </c>
      <c r="P48" s="378">
        <v>4067</v>
      </c>
      <c r="Q48" s="378">
        <v>4171</v>
      </c>
      <c r="R48" s="378">
        <v>4271</v>
      </c>
      <c r="S48" s="378">
        <v>4374</v>
      </c>
      <c r="T48" s="378">
        <v>4503</v>
      </c>
      <c r="U48" s="378">
        <v>4632</v>
      </c>
      <c r="V48" s="378">
        <v>4761</v>
      </c>
      <c r="W48" s="378">
        <v>4891</v>
      </c>
      <c r="X48" s="378">
        <v>4953</v>
      </c>
      <c r="Y48" s="411"/>
      <c r="Z48" s="411"/>
      <c r="AA48" s="411"/>
      <c r="AB48" s="411"/>
      <c r="AC48" s="411"/>
      <c r="AD48" s="411"/>
      <c r="AE48" s="411"/>
      <c r="AF48" s="314">
        <f t="shared" si="1"/>
        <v>18</v>
      </c>
      <c r="AG48" s="213"/>
      <c r="AH48" s="384"/>
      <c r="AI48" s="256"/>
      <c r="BP48" s="190"/>
      <c r="BQ48" s="190"/>
      <c r="BR48" s="190"/>
      <c r="BS48" s="191"/>
    </row>
    <row r="49" spans="2:71" ht="12.75" customHeight="1">
      <c r="B49" s="383"/>
      <c r="C49" s="201"/>
      <c r="D49" s="211" t="s">
        <v>20</v>
      </c>
      <c r="E49" s="212"/>
      <c r="F49" s="199"/>
      <c r="G49" s="378">
        <v>2823</v>
      </c>
      <c r="H49" s="378">
        <v>3034</v>
      </c>
      <c r="I49" s="378">
        <v>3232</v>
      </c>
      <c r="J49" s="378">
        <v>3441</v>
      </c>
      <c r="K49" s="378">
        <v>3657</v>
      </c>
      <c r="L49" s="378">
        <v>3862</v>
      </c>
      <c r="M49" s="378">
        <v>4067</v>
      </c>
      <c r="N49" s="378">
        <v>4171</v>
      </c>
      <c r="O49" s="378">
        <v>4271</v>
      </c>
      <c r="P49" s="378">
        <v>4374</v>
      </c>
      <c r="Q49" s="378">
        <v>4503</v>
      </c>
      <c r="R49" s="378">
        <v>4632</v>
      </c>
      <c r="S49" s="378">
        <v>4761</v>
      </c>
      <c r="T49" s="378">
        <v>4891</v>
      </c>
      <c r="U49" s="378">
        <v>5021</v>
      </c>
      <c r="V49" s="378">
        <v>5158</v>
      </c>
      <c r="W49" s="378">
        <v>5298</v>
      </c>
      <c r="X49" s="378">
        <v>5443</v>
      </c>
      <c r="Y49" s="411"/>
      <c r="Z49" s="411"/>
      <c r="AA49" s="411"/>
      <c r="AB49" s="411"/>
      <c r="AC49" s="411"/>
      <c r="AD49" s="411"/>
      <c r="AE49" s="411"/>
      <c r="AF49" s="314">
        <f t="shared" si="1"/>
        <v>18</v>
      </c>
      <c r="AG49" s="213"/>
      <c r="AH49" s="384"/>
      <c r="AI49" s="256"/>
      <c r="BP49" s="190"/>
      <c r="BQ49" s="190"/>
      <c r="BR49" s="190"/>
      <c r="BS49" s="191"/>
    </row>
    <row r="50" spans="2:35" ht="12.75" customHeight="1">
      <c r="B50" s="383"/>
      <c r="C50" s="201"/>
      <c r="D50" s="205" t="s">
        <v>31</v>
      </c>
      <c r="E50" s="203"/>
      <c r="F50" s="200"/>
      <c r="G50" s="378">
        <v>1354</v>
      </c>
      <c r="H50" s="378">
        <v>1413</v>
      </c>
      <c r="I50" s="378">
        <v>1471</v>
      </c>
      <c r="J50" s="378">
        <v>1498</v>
      </c>
      <c r="K50" s="378">
        <v>1529</v>
      </c>
      <c r="L50" s="378">
        <v>1560</v>
      </c>
      <c r="M50" s="378">
        <v>1601</v>
      </c>
      <c r="N50" s="378"/>
      <c r="O50" s="378"/>
      <c r="P50" s="378"/>
      <c r="Q50" s="378"/>
      <c r="R50" s="378"/>
      <c r="S50" s="378"/>
      <c r="T50" s="378"/>
      <c r="U50" s="378"/>
      <c r="V50" s="378"/>
      <c r="W50" s="378"/>
      <c r="X50" s="378"/>
      <c r="Y50" s="378"/>
      <c r="Z50" s="378"/>
      <c r="AA50" s="378"/>
      <c r="AB50" s="378"/>
      <c r="AC50" s="378"/>
      <c r="AD50" s="378"/>
      <c r="AE50" s="411"/>
      <c r="AF50" s="314">
        <f t="shared" si="1"/>
        <v>7</v>
      </c>
      <c r="AG50" s="213"/>
      <c r="AH50" s="384"/>
      <c r="AI50" s="256"/>
    </row>
    <row r="51" spans="2:35" ht="12.75" customHeight="1">
      <c r="B51" s="383"/>
      <c r="C51" s="201"/>
      <c r="D51" s="205" t="s">
        <v>37</v>
      </c>
      <c r="E51" s="203"/>
      <c r="F51" s="200"/>
      <c r="G51" s="378">
        <v>1386</v>
      </c>
      <c r="H51" s="378">
        <v>1443</v>
      </c>
      <c r="I51" s="378">
        <v>1498</v>
      </c>
      <c r="J51" s="378">
        <v>1560</v>
      </c>
      <c r="K51" s="378">
        <v>1601</v>
      </c>
      <c r="L51" s="378">
        <v>1648</v>
      </c>
      <c r="M51" s="378">
        <v>1706</v>
      </c>
      <c r="N51" s="378">
        <v>1760</v>
      </c>
      <c r="O51" s="378"/>
      <c r="P51" s="378"/>
      <c r="Q51" s="378"/>
      <c r="R51" s="378"/>
      <c r="S51" s="378"/>
      <c r="T51" s="378"/>
      <c r="U51" s="378"/>
      <c r="V51" s="378"/>
      <c r="W51" s="378"/>
      <c r="X51" s="378"/>
      <c r="Y51" s="378"/>
      <c r="Z51" s="378"/>
      <c r="AA51" s="378"/>
      <c r="AB51" s="378"/>
      <c r="AC51" s="378"/>
      <c r="AD51" s="378"/>
      <c r="AE51" s="411"/>
      <c r="AF51" s="314">
        <f t="shared" si="1"/>
        <v>8</v>
      </c>
      <c r="AG51" s="213"/>
      <c r="AH51" s="384"/>
      <c r="AI51" s="256"/>
    </row>
    <row r="52" spans="2:35" ht="12.75" customHeight="1">
      <c r="B52" s="383"/>
      <c r="C52" s="201"/>
      <c r="D52" s="205" t="s">
        <v>32</v>
      </c>
      <c r="E52" s="203"/>
      <c r="F52" s="200"/>
      <c r="G52" s="378">
        <v>1386</v>
      </c>
      <c r="H52" s="378">
        <v>1498</v>
      </c>
      <c r="I52" s="378">
        <v>1560</v>
      </c>
      <c r="J52" s="378">
        <v>1648</v>
      </c>
      <c r="K52" s="378">
        <v>1706</v>
      </c>
      <c r="L52" s="378">
        <v>1760</v>
      </c>
      <c r="M52" s="378">
        <v>1813</v>
      </c>
      <c r="N52" s="378"/>
      <c r="O52" s="378"/>
      <c r="P52" s="378"/>
      <c r="Q52" s="378"/>
      <c r="R52" s="378"/>
      <c r="S52" s="378"/>
      <c r="T52" s="378"/>
      <c r="U52" s="378"/>
      <c r="V52" s="378"/>
      <c r="W52" s="378"/>
      <c r="X52" s="378"/>
      <c r="Y52" s="378"/>
      <c r="Z52" s="378"/>
      <c r="AA52" s="378"/>
      <c r="AB52" s="378"/>
      <c r="AC52" s="378"/>
      <c r="AD52" s="378"/>
      <c r="AE52" s="411"/>
      <c r="AF52" s="314">
        <f t="shared" si="1"/>
        <v>7</v>
      </c>
      <c r="AG52" s="213"/>
      <c r="AH52" s="384"/>
      <c r="AI52" s="256"/>
    </row>
    <row r="53" spans="2:35" ht="12.75" customHeight="1">
      <c r="B53" s="383"/>
      <c r="C53" s="201"/>
      <c r="D53" s="205" t="s">
        <v>62</v>
      </c>
      <c r="E53" s="203"/>
      <c r="F53" s="200"/>
      <c r="G53" s="378">
        <v>0</v>
      </c>
      <c r="H53" s="378">
        <v>0</v>
      </c>
      <c r="I53" s="378">
        <v>0</v>
      </c>
      <c r="J53" s="378">
        <v>0</v>
      </c>
      <c r="K53" s="378">
        <v>0</v>
      </c>
      <c r="L53" s="378">
        <v>0</v>
      </c>
      <c r="M53" s="378">
        <v>0</v>
      </c>
      <c r="N53" s="378">
        <v>0</v>
      </c>
      <c r="O53" s="378">
        <v>0</v>
      </c>
      <c r="P53" s="378">
        <v>0</v>
      </c>
      <c r="Q53" s="378">
        <v>0</v>
      </c>
      <c r="R53" s="378">
        <v>0</v>
      </c>
      <c r="S53" s="378">
        <v>0</v>
      </c>
      <c r="T53" s="378">
        <v>0</v>
      </c>
      <c r="U53" s="378">
        <v>1083</v>
      </c>
      <c r="V53" s="378">
        <v>1083</v>
      </c>
      <c r="W53" s="378">
        <v>1083</v>
      </c>
      <c r="X53" s="378">
        <v>1219</v>
      </c>
      <c r="Y53" s="378">
        <v>1354</v>
      </c>
      <c r="Z53" s="413">
        <v>1413</v>
      </c>
      <c r="AA53" s="413">
        <v>1471</v>
      </c>
      <c r="AB53" s="413">
        <v>1498</v>
      </c>
      <c r="AC53" s="413">
        <v>1529</v>
      </c>
      <c r="AD53" s="413">
        <v>1560</v>
      </c>
      <c r="AE53" s="413">
        <v>1601</v>
      </c>
      <c r="AF53" s="314">
        <f t="shared" si="1"/>
        <v>25</v>
      </c>
      <c r="AG53" s="213"/>
      <c r="AH53" s="384"/>
      <c r="AI53" s="256"/>
    </row>
    <row r="54" spans="2:35" ht="12.75" customHeight="1">
      <c r="B54" s="383"/>
      <c r="C54" s="201"/>
      <c r="D54" s="205" t="s">
        <v>63</v>
      </c>
      <c r="E54" s="203"/>
      <c r="F54" s="200"/>
      <c r="G54" s="378">
        <v>0</v>
      </c>
      <c r="H54" s="378">
        <v>0</v>
      </c>
      <c r="I54" s="378">
        <v>0</v>
      </c>
      <c r="J54" s="378">
        <v>0</v>
      </c>
      <c r="K54" s="378">
        <v>0</v>
      </c>
      <c r="L54" s="378">
        <v>0</v>
      </c>
      <c r="M54" s="378">
        <v>0</v>
      </c>
      <c r="N54" s="378">
        <v>0</v>
      </c>
      <c r="O54" s="378">
        <v>0</v>
      </c>
      <c r="P54" s="378">
        <v>0</v>
      </c>
      <c r="Q54" s="378">
        <v>0</v>
      </c>
      <c r="R54" s="378">
        <v>0</v>
      </c>
      <c r="S54" s="378">
        <v>0</v>
      </c>
      <c r="T54" s="378">
        <v>0</v>
      </c>
      <c r="U54" s="378">
        <v>1109</v>
      </c>
      <c r="V54" s="378">
        <v>1109</v>
      </c>
      <c r="W54" s="378">
        <v>1109</v>
      </c>
      <c r="X54" s="378">
        <v>1247</v>
      </c>
      <c r="Y54" s="378">
        <v>1386</v>
      </c>
      <c r="Z54" s="413">
        <v>1443</v>
      </c>
      <c r="AA54" s="413">
        <v>1498</v>
      </c>
      <c r="AB54" s="413">
        <v>1560</v>
      </c>
      <c r="AC54" s="413">
        <v>1601</v>
      </c>
      <c r="AD54" s="413">
        <v>1648</v>
      </c>
      <c r="AE54" s="413">
        <v>1706</v>
      </c>
      <c r="AF54" s="314">
        <f t="shared" si="1"/>
        <v>25</v>
      </c>
      <c r="AG54" s="213"/>
      <c r="AH54" s="384"/>
      <c r="AI54" s="256"/>
    </row>
    <row r="55" spans="2:35" ht="12.75" customHeight="1">
      <c r="B55" s="383"/>
      <c r="C55" s="201"/>
      <c r="D55" s="205" t="s">
        <v>64</v>
      </c>
      <c r="E55" s="203"/>
      <c r="F55" s="200"/>
      <c r="G55" s="378">
        <v>0</v>
      </c>
      <c r="H55" s="378">
        <v>0</v>
      </c>
      <c r="I55" s="378">
        <v>0</v>
      </c>
      <c r="J55" s="378">
        <v>0</v>
      </c>
      <c r="K55" s="378">
        <v>0</v>
      </c>
      <c r="L55" s="378">
        <v>0</v>
      </c>
      <c r="M55" s="378">
        <v>0</v>
      </c>
      <c r="N55" s="378">
        <v>0</v>
      </c>
      <c r="O55" s="378">
        <v>0</v>
      </c>
      <c r="P55" s="378">
        <v>0</v>
      </c>
      <c r="Q55" s="378">
        <v>0</v>
      </c>
      <c r="R55" s="378">
        <v>0</v>
      </c>
      <c r="S55" s="378">
        <v>0</v>
      </c>
      <c r="T55" s="378">
        <v>0</v>
      </c>
      <c r="U55" s="378">
        <v>1109</v>
      </c>
      <c r="V55" s="378">
        <v>1109</v>
      </c>
      <c r="W55" s="378">
        <v>1109</v>
      </c>
      <c r="X55" s="378">
        <v>1247</v>
      </c>
      <c r="Y55" s="378">
        <v>1386</v>
      </c>
      <c r="Z55" s="413">
        <v>1498</v>
      </c>
      <c r="AA55" s="413">
        <v>1560</v>
      </c>
      <c r="AB55" s="413">
        <v>1648</v>
      </c>
      <c r="AC55" s="413">
        <v>1706</v>
      </c>
      <c r="AD55" s="413">
        <v>1760</v>
      </c>
      <c r="AE55" s="413">
        <v>1813</v>
      </c>
      <c r="AF55" s="314">
        <f t="shared" si="1"/>
        <v>25</v>
      </c>
      <c r="AG55" s="213"/>
      <c r="AH55" s="384"/>
      <c r="AI55" s="256"/>
    </row>
    <row r="56" spans="2:35" ht="12.75" customHeight="1">
      <c r="B56" s="383"/>
      <c r="C56" s="201"/>
      <c r="D56" s="205" t="s">
        <v>65</v>
      </c>
      <c r="E56" s="203"/>
      <c r="F56" s="200"/>
      <c r="G56" s="378">
        <v>0</v>
      </c>
      <c r="H56" s="378">
        <v>0</v>
      </c>
      <c r="I56" s="378">
        <v>0</v>
      </c>
      <c r="J56" s="378">
        <v>0</v>
      </c>
      <c r="K56" s="378">
        <v>0</v>
      </c>
      <c r="L56" s="378">
        <v>0</v>
      </c>
      <c r="M56" s="378">
        <v>0</v>
      </c>
      <c r="N56" s="378">
        <v>0</v>
      </c>
      <c r="O56" s="378">
        <v>0</v>
      </c>
      <c r="P56" s="378">
        <v>0</v>
      </c>
      <c r="Q56" s="378">
        <v>0</v>
      </c>
      <c r="R56" s="378">
        <v>0</v>
      </c>
      <c r="S56" s="378">
        <v>0</v>
      </c>
      <c r="T56" s="378">
        <v>0</v>
      </c>
      <c r="U56" s="378">
        <v>0</v>
      </c>
      <c r="V56" s="378">
        <v>1130</v>
      </c>
      <c r="W56" s="378">
        <v>1130</v>
      </c>
      <c r="X56" s="378">
        <v>1272</v>
      </c>
      <c r="Y56" s="378">
        <v>1413</v>
      </c>
      <c r="Z56" s="413">
        <v>1471</v>
      </c>
      <c r="AA56" s="413">
        <v>1529</v>
      </c>
      <c r="AB56" s="413">
        <v>1601</v>
      </c>
      <c r="AC56" s="413">
        <v>1706</v>
      </c>
      <c r="AD56" s="413">
        <v>1760</v>
      </c>
      <c r="AE56" s="413">
        <v>1813</v>
      </c>
      <c r="AF56" s="314">
        <f t="shared" si="1"/>
        <v>25</v>
      </c>
      <c r="AG56" s="213"/>
      <c r="AH56" s="384"/>
      <c r="AI56" s="256"/>
    </row>
    <row r="57" spans="2:35" ht="12.75" customHeight="1">
      <c r="B57" s="383"/>
      <c r="C57" s="201"/>
      <c r="D57" s="205" t="s">
        <v>66</v>
      </c>
      <c r="E57" s="203"/>
      <c r="F57" s="200"/>
      <c r="G57" s="378">
        <v>0</v>
      </c>
      <c r="H57" s="378">
        <v>0</v>
      </c>
      <c r="I57" s="378">
        <v>0</v>
      </c>
      <c r="J57" s="378">
        <v>0</v>
      </c>
      <c r="K57" s="378">
        <v>0</v>
      </c>
      <c r="L57" s="378">
        <v>0</v>
      </c>
      <c r="M57" s="378">
        <v>0</v>
      </c>
      <c r="N57" s="378">
        <v>0</v>
      </c>
      <c r="O57" s="378">
        <v>0</v>
      </c>
      <c r="P57" s="378">
        <v>0</v>
      </c>
      <c r="Q57" s="378">
        <v>0</v>
      </c>
      <c r="R57" s="378">
        <v>0</v>
      </c>
      <c r="S57" s="378">
        <v>0</v>
      </c>
      <c r="T57" s="378">
        <v>0</v>
      </c>
      <c r="U57" s="378">
        <v>0</v>
      </c>
      <c r="V57" s="378">
        <v>1154</v>
      </c>
      <c r="W57" s="378">
        <v>1154</v>
      </c>
      <c r="X57" s="378">
        <v>1299</v>
      </c>
      <c r="Y57" s="378">
        <v>1443</v>
      </c>
      <c r="Z57" s="413">
        <v>1471</v>
      </c>
      <c r="AA57" s="413">
        <v>1560</v>
      </c>
      <c r="AB57" s="413">
        <v>1648</v>
      </c>
      <c r="AC57" s="413">
        <v>1760</v>
      </c>
      <c r="AD57" s="413">
        <v>1813</v>
      </c>
      <c r="AE57" s="413">
        <v>1865</v>
      </c>
      <c r="AF57" s="314">
        <f t="shared" si="1"/>
        <v>25</v>
      </c>
      <c r="AG57" s="213"/>
      <c r="AH57" s="384"/>
      <c r="AI57" s="256"/>
    </row>
    <row r="58" spans="2:35" ht="12.75" customHeight="1">
      <c r="B58" s="383"/>
      <c r="C58" s="201"/>
      <c r="D58" s="205" t="s">
        <v>67</v>
      </c>
      <c r="E58" s="203"/>
      <c r="F58" s="200"/>
      <c r="G58" s="378">
        <v>0</v>
      </c>
      <c r="H58" s="378">
        <v>0</v>
      </c>
      <c r="I58" s="378">
        <v>0</v>
      </c>
      <c r="J58" s="378">
        <v>0</v>
      </c>
      <c r="K58" s="378">
        <v>0</v>
      </c>
      <c r="L58" s="378">
        <v>0</v>
      </c>
      <c r="M58" s="378">
        <v>0</v>
      </c>
      <c r="N58" s="378">
        <v>0</v>
      </c>
      <c r="O58" s="378">
        <v>0</v>
      </c>
      <c r="P58" s="378">
        <v>0</v>
      </c>
      <c r="Q58" s="378">
        <v>0</v>
      </c>
      <c r="R58" s="378">
        <v>0</v>
      </c>
      <c r="S58" s="378">
        <v>0</v>
      </c>
      <c r="T58" s="378">
        <v>0</v>
      </c>
      <c r="U58" s="378">
        <v>0</v>
      </c>
      <c r="V58" s="378">
        <v>0</v>
      </c>
      <c r="W58" s="378">
        <v>1198</v>
      </c>
      <c r="X58" s="378">
        <v>1348</v>
      </c>
      <c r="Y58" s="378">
        <v>1498</v>
      </c>
      <c r="Z58" s="413">
        <v>1560</v>
      </c>
      <c r="AA58" s="413">
        <v>1760</v>
      </c>
      <c r="AB58" s="413">
        <v>1865</v>
      </c>
      <c r="AC58" s="413">
        <v>1917</v>
      </c>
      <c r="AD58" s="413">
        <v>1967</v>
      </c>
      <c r="AE58" s="413">
        <v>2017</v>
      </c>
      <c r="AF58" s="314">
        <f t="shared" si="1"/>
        <v>25</v>
      </c>
      <c r="AG58" s="213"/>
      <c r="AH58" s="384"/>
      <c r="AI58" s="256"/>
    </row>
    <row r="59" spans="2:35" ht="12.75" customHeight="1">
      <c r="B59" s="383"/>
      <c r="C59" s="201"/>
      <c r="D59" s="211" t="s">
        <v>12</v>
      </c>
      <c r="E59" s="212"/>
      <c r="F59" s="200"/>
      <c r="G59" s="378">
        <v>2171</v>
      </c>
      <c r="H59" s="378">
        <v>2215</v>
      </c>
      <c r="I59" s="378">
        <v>2258</v>
      </c>
      <c r="J59" s="378">
        <v>2302</v>
      </c>
      <c r="K59" s="378">
        <v>2346</v>
      </c>
      <c r="L59" s="378">
        <v>2391</v>
      </c>
      <c r="M59" s="378">
        <v>2436</v>
      </c>
      <c r="N59" s="378">
        <v>2478</v>
      </c>
      <c r="O59" s="378">
        <v>2528</v>
      </c>
      <c r="P59" s="378">
        <v>2576</v>
      </c>
      <c r="Q59" s="378">
        <v>2626</v>
      </c>
      <c r="R59" s="378">
        <v>2675</v>
      </c>
      <c r="S59" s="378">
        <v>2726</v>
      </c>
      <c r="T59" s="378">
        <v>2774</v>
      </c>
      <c r="U59" s="378">
        <v>2824</v>
      </c>
      <c r="V59" s="378">
        <v>2927</v>
      </c>
      <c r="W59" s="378">
        <v>3030</v>
      </c>
      <c r="X59" s="378">
        <v>3132</v>
      </c>
      <c r="Y59" s="411"/>
      <c r="Z59" s="411"/>
      <c r="AA59" s="411"/>
      <c r="AB59" s="411"/>
      <c r="AC59" s="411"/>
      <c r="AD59" s="411"/>
      <c r="AE59" s="411"/>
      <c r="AF59" s="314">
        <f t="shared" si="1"/>
        <v>18</v>
      </c>
      <c r="AG59" s="213"/>
      <c r="AH59" s="384"/>
      <c r="AI59" s="256"/>
    </row>
    <row r="60" spans="2:35" ht="12.75" customHeight="1">
      <c r="B60" s="383"/>
      <c r="C60" s="201"/>
      <c r="D60" s="211" t="s">
        <v>13</v>
      </c>
      <c r="E60" s="212"/>
      <c r="F60" s="200"/>
      <c r="G60" s="378">
        <v>2251</v>
      </c>
      <c r="H60" s="378">
        <v>2306</v>
      </c>
      <c r="I60" s="378">
        <v>2357</v>
      </c>
      <c r="J60" s="378">
        <v>2412</v>
      </c>
      <c r="K60" s="378">
        <v>2463</v>
      </c>
      <c r="L60" s="378">
        <v>2517</v>
      </c>
      <c r="M60" s="378">
        <v>2569</v>
      </c>
      <c r="N60" s="378">
        <v>2622</v>
      </c>
      <c r="O60" s="378">
        <v>2675</v>
      </c>
      <c r="P60" s="378">
        <v>2730</v>
      </c>
      <c r="Q60" s="378">
        <v>2781</v>
      </c>
      <c r="R60" s="378">
        <v>2835</v>
      </c>
      <c r="S60" s="378">
        <v>2887</v>
      </c>
      <c r="T60" s="378">
        <v>2998</v>
      </c>
      <c r="U60" s="378">
        <v>3108</v>
      </c>
      <c r="V60" s="378">
        <v>3219</v>
      </c>
      <c r="W60" s="378">
        <v>3330</v>
      </c>
      <c r="X60" s="378">
        <v>3441</v>
      </c>
      <c r="Y60" s="411"/>
      <c r="Z60" s="411"/>
      <c r="AA60" s="411"/>
      <c r="AB60" s="411"/>
      <c r="AC60" s="411"/>
      <c r="AD60" s="411"/>
      <c r="AE60" s="411"/>
      <c r="AF60" s="314">
        <f t="shared" si="1"/>
        <v>18</v>
      </c>
      <c r="AG60" s="213"/>
      <c r="AH60" s="384"/>
      <c r="AI60" s="256"/>
    </row>
    <row r="61" spans="2:35" ht="12.75" customHeight="1">
      <c r="B61" s="383"/>
      <c r="C61" s="201"/>
      <c r="D61" s="211" t="s">
        <v>14</v>
      </c>
      <c r="E61" s="212"/>
      <c r="F61" s="200"/>
      <c r="G61" s="378">
        <v>2264</v>
      </c>
      <c r="H61" s="378">
        <v>2373</v>
      </c>
      <c r="I61" s="378">
        <v>2458</v>
      </c>
      <c r="J61" s="378">
        <v>2586</v>
      </c>
      <c r="K61" s="378">
        <v>2689</v>
      </c>
      <c r="L61" s="378">
        <v>2790</v>
      </c>
      <c r="M61" s="378">
        <v>2893</v>
      </c>
      <c r="N61" s="378">
        <v>2995</v>
      </c>
      <c r="O61" s="378">
        <v>3097</v>
      </c>
      <c r="P61" s="378">
        <v>3200</v>
      </c>
      <c r="Q61" s="378">
        <v>3301</v>
      </c>
      <c r="R61" s="378">
        <v>3404</v>
      </c>
      <c r="S61" s="378">
        <v>3505</v>
      </c>
      <c r="T61" s="378">
        <v>3608</v>
      </c>
      <c r="U61" s="378">
        <v>3710</v>
      </c>
      <c r="V61" s="378">
        <v>3811</v>
      </c>
      <c r="W61" s="378">
        <v>3914</v>
      </c>
      <c r="X61" s="378">
        <v>4015</v>
      </c>
      <c r="Y61" s="411"/>
      <c r="Z61" s="411"/>
      <c r="AA61" s="411"/>
      <c r="AB61" s="411"/>
      <c r="AC61" s="411"/>
      <c r="AD61" s="411"/>
      <c r="AE61" s="411"/>
      <c r="AF61" s="314">
        <f t="shared" si="1"/>
        <v>18</v>
      </c>
      <c r="AG61" s="213"/>
      <c r="AH61" s="384"/>
      <c r="AI61" s="256"/>
    </row>
    <row r="62" spans="2:35" ht="12.75" customHeight="1">
      <c r="B62" s="383"/>
      <c r="C62" s="201"/>
      <c r="D62" s="211" t="s">
        <v>22</v>
      </c>
      <c r="E62" s="212"/>
      <c r="F62" s="200"/>
      <c r="G62" s="378">
        <v>2273</v>
      </c>
      <c r="H62" s="378">
        <v>2409</v>
      </c>
      <c r="I62" s="378">
        <v>2543</v>
      </c>
      <c r="J62" s="378">
        <v>2677</v>
      </c>
      <c r="K62" s="378">
        <v>2812</v>
      </c>
      <c r="L62" s="378">
        <v>2947</v>
      </c>
      <c r="M62" s="378">
        <v>3081</v>
      </c>
      <c r="N62" s="378">
        <v>3217</v>
      </c>
      <c r="O62" s="378">
        <v>3352</v>
      </c>
      <c r="P62" s="378">
        <v>3486</v>
      </c>
      <c r="Q62" s="378">
        <v>3622</v>
      </c>
      <c r="R62" s="378">
        <v>3757</v>
      </c>
      <c r="S62" s="378">
        <v>3892</v>
      </c>
      <c r="T62" s="378">
        <v>4027</v>
      </c>
      <c r="U62" s="378">
        <v>4162</v>
      </c>
      <c r="V62" s="378">
        <v>4296</v>
      </c>
      <c r="W62" s="378">
        <v>4432</v>
      </c>
      <c r="X62" s="378">
        <v>4567</v>
      </c>
      <c r="Y62" s="411"/>
      <c r="Z62" s="411"/>
      <c r="AA62" s="411"/>
      <c r="AB62" s="411"/>
      <c r="AC62" s="411"/>
      <c r="AD62" s="411"/>
      <c r="AE62" s="411"/>
      <c r="AF62" s="314">
        <f t="shared" si="1"/>
        <v>18</v>
      </c>
      <c r="AG62" s="213"/>
      <c r="AH62" s="384"/>
      <c r="AI62" s="256"/>
    </row>
    <row r="63" spans="2:35" ht="12.75" customHeight="1">
      <c r="B63" s="383"/>
      <c r="C63" s="201"/>
      <c r="D63" s="211" t="s">
        <v>23</v>
      </c>
      <c r="E63" s="212"/>
      <c r="F63" s="200"/>
      <c r="G63" s="378">
        <v>2924</v>
      </c>
      <c r="H63" s="378">
        <v>3034</v>
      </c>
      <c r="I63" s="378">
        <v>3132</v>
      </c>
      <c r="J63" s="378">
        <v>3330</v>
      </c>
      <c r="K63" s="378">
        <v>3550</v>
      </c>
      <c r="L63" s="378">
        <v>3657</v>
      </c>
      <c r="M63" s="378">
        <v>3759</v>
      </c>
      <c r="N63" s="378">
        <v>3862</v>
      </c>
      <c r="O63" s="378">
        <v>3962</v>
      </c>
      <c r="P63" s="378">
        <v>4067</v>
      </c>
      <c r="Q63" s="378">
        <v>4171</v>
      </c>
      <c r="R63" s="378">
        <v>4271</v>
      </c>
      <c r="S63" s="378">
        <v>4374</v>
      </c>
      <c r="T63" s="378">
        <v>4503</v>
      </c>
      <c r="U63" s="378">
        <v>4615</v>
      </c>
      <c r="V63" s="378">
        <v>4729</v>
      </c>
      <c r="W63" s="378">
        <v>4814</v>
      </c>
      <c r="X63" s="378">
        <v>4953</v>
      </c>
      <c r="Y63" s="411"/>
      <c r="Z63" s="411"/>
      <c r="AA63" s="411"/>
      <c r="AB63" s="411"/>
      <c r="AC63" s="411"/>
      <c r="AD63" s="411"/>
      <c r="AE63" s="411"/>
      <c r="AF63" s="314">
        <f t="shared" si="1"/>
        <v>18</v>
      </c>
      <c r="AG63" s="213"/>
      <c r="AH63" s="384"/>
      <c r="AI63" s="256"/>
    </row>
    <row r="64" spans="2:35" ht="12.75" customHeight="1">
      <c r="B64" s="383"/>
      <c r="C64" s="201"/>
      <c r="D64" s="205" t="s">
        <v>29</v>
      </c>
      <c r="E64" s="203"/>
      <c r="F64" s="200"/>
      <c r="G64" s="378">
        <v>1075</v>
      </c>
      <c r="H64" s="411"/>
      <c r="I64" s="411"/>
      <c r="J64" s="411"/>
      <c r="K64" s="411"/>
      <c r="L64" s="411"/>
      <c r="M64" s="411"/>
      <c r="N64" s="411"/>
      <c r="O64" s="411"/>
      <c r="P64" s="411"/>
      <c r="Q64" s="411"/>
      <c r="R64" s="411"/>
      <c r="S64" s="411"/>
      <c r="T64" s="411"/>
      <c r="U64" s="411"/>
      <c r="V64" s="411"/>
      <c r="W64" s="411"/>
      <c r="X64" s="411"/>
      <c r="Y64" s="411"/>
      <c r="Z64" s="411"/>
      <c r="AA64" s="411"/>
      <c r="AB64" s="411"/>
      <c r="AC64" s="411"/>
      <c r="AD64" s="411"/>
      <c r="AE64" s="411"/>
      <c r="AF64" s="314">
        <f t="shared" si="1"/>
        <v>1</v>
      </c>
      <c r="AG64" s="213"/>
      <c r="AH64" s="384"/>
      <c r="AI64" s="256"/>
    </row>
    <row r="65" spans="2:35" ht="12.75" customHeight="1">
      <c r="B65" s="383"/>
      <c r="C65" s="201"/>
      <c r="D65" s="205" t="s">
        <v>30</v>
      </c>
      <c r="E65" s="203"/>
      <c r="F65" s="200"/>
      <c r="G65" s="378">
        <v>1114</v>
      </c>
      <c r="H65" s="411"/>
      <c r="I65" s="411"/>
      <c r="J65" s="411"/>
      <c r="K65" s="411"/>
      <c r="L65" s="411"/>
      <c r="M65" s="411"/>
      <c r="N65" s="411"/>
      <c r="O65" s="411"/>
      <c r="P65" s="411"/>
      <c r="Q65" s="411"/>
      <c r="R65" s="411"/>
      <c r="S65" s="411"/>
      <c r="T65" s="411"/>
      <c r="U65" s="411"/>
      <c r="V65" s="411"/>
      <c r="W65" s="411"/>
      <c r="X65" s="411"/>
      <c r="Y65" s="411"/>
      <c r="Z65" s="411"/>
      <c r="AA65" s="411"/>
      <c r="AB65" s="411"/>
      <c r="AC65" s="411"/>
      <c r="AD65" s="411"/>
      <c r="AE65" s="411"/>
      <c r="AF65" s="314">
        <f t="shared" si="1"/>
        <v>1</v>
      </c>
      <c r="AG65" s="213"/>
      <c r="AH65" s="384"/>
      <c r="AI65" s="256"/>
    </row>
    <row r="66" spans="2:71" s="181" customFormat="1" ht="12.75" customHeight="1">
      <c r="B66" s="390"/>
      <c r="C66" s="194"/>
      <c r="D66" s="205" t="s">
        <v>130</v>
      </c>
      <c r="E66" s="193"/>
      <c r="F66" s="204"/>
      <c r="G66" s="378">
        <v>2492</v>
      </c>
      <c r="H66" s="378">
        <v>2589</v>
      </c>
      <c r="I66" s="378">
        <v>2688</v>
      </c>
      <c r="J66" s="378">
        <v>2785</v>
      </c>
      <c r="K66" s="378">
        <v>2883</v>
      </c>
      <c r="L66" s="378">
        <v>2982</v>
      </c>
      <c r="M66" s="378">
        <v>3080</v>
      </c>
      <c r="N66" s="378">
        <v>3178</v>
      </c>
      <c r="O66" s="378">
        <v>3275</v>
      </c>
      <c r="P66" s="378">
        <v>3373</v>
      </c>
      <c r="Q66" s="378">
        <v>3473</v>
      </c>
      <c r="R66" s="378"/>
      <c r="S66" s="378"/>
      <c r="T66" s="378"/>
      <c r="U66" s="378"/>
      <c r="V66" s="378"/>
      <c r="W66" s="378"/>
      <c r="X66" s="414"/>
      <c r="Y66" s="414"/>
      <c r="Z66" s="414"/>
      <c r="AA66" s="414"/>
      <c r="AB66" s="414"/>
      <c r="AC66" s="414"/>
      <c r="AD66" s="414"/>
      <c r="AE66" s="414"/>
      <c r="AF66" s="300">
        <v>10</v>
      </c>
      <c r="AG66" s="194"/>
      <c r="AH66" s="391"/>
      <c r="AI66" s="256"/>
      <c r="AK66" s="174"/>
      <c r="AL66" s="174"/>
      <c r="AM66" s="174"/>
      <c r="AN66" s="174"/>
      <c r="AO66" s="174"/>
      <c r="AP66" s="174"/>
      <c r="AQ66" s="174"/>
      <c r="AR66" s="174"/>
      <c r="AS66" s="174"/>
      <c r="AT66" s="174"/>
      <c r="AU66" s="174"/>
      <c r="AV66" s="174"/>
      <c r="AW66" s="174"/>
      <c r="AX66" s="174"/>
      <c r="AY66" s="174"/>
      <c r="AZ66" s="174"/>
      <c r="BA66" s="174"/>
      <c r="BB66" s="174"/>
      <c r="BC66" s="174"/>
      <c r="BD66" s="174"/>
      <c r="BE66" s="174"/>
      <c r="BF66" s="174"/>
      <c r="BG66" s="174"/>
      <c r="BH66" s="174"/>
      <c r="BI66" s="174"/>
      <c r="BQ66" s="190"/>
      <c r="BR66" s="190"/>
      <c r="BS66" s="191"/>
    </row>
    <row r="67" spans="2:71" s="181" customFormat="1" ht="12.75" customHeight="1">
      <c r="B67" s="390"/>
      <c r="C67" s="194"/>
      <c r="D67" s="205" t="s">
        <v>126</v>
      </c>
      <c r="E67" s="193"/>
      <c r="F67" s="204"/>
      <c r="G67" s="378">
        <v>2589</v>
      </c>
      <c r="H67" s="378">
        <v>2785</v>
      </c>
      <c r="I67" s="378">
        <v>2982</v>
      </c>
      <c r="J67" s="378">
        <v>3080</v>
      </c>
      <c r="K67" s="378">
        <v>3178</v>
      </c>
      <c r="L67" s="378">
        <v>3275</v>
      </c>
      <c r="M67" s="378">
        <v>3373</v>
      </c>
      <c r="N67" s="378">
        <v>3473</v>
      </c>
      <c r="O67" s="378">
        <v>3571</v>
      </c>
      <c r="P67" s="378">
        <v>3670</v>
      </c>
      <c r="Q67" s="378"/>
      <c r="R67" s="378"/>
      <c r="S67" s="378"/>
      <c r="T67" s="378"/>
      <c r="U67" s="378"/>
      <c r="V67" s="378"/>
      <c r="W67" s="378"/>
      <c r="X67" s="414"/>
      <c r="Y67" s="414"/>
      <c r="Z67" s="414"/>
      <c r="AA67" s="414"/>
      <c r="AB67" s="414"/>
      <c r="AC67" s="414"/>
      <c r="AD67" s="414"/>
      <c r="AE67" s="414"/>
      <c r="AF67" s="300">
        <v>10</v>
      </c>
      <c r="AG67" s="194"/>
      <c r="AH67" s="391"/>
      <c r="AI67" s="256"/>
      <c r="AK67" s="174"/>
      <c r="AL67" s="174"/>
      <c r="AM67" s="174"/>
      <c r="AN67" s="174"/>
      <c r="AO67" s="174"/>
      <c r="AP67" s="174"/>
      <c r="AQ67" s="174"/>
      <c r="AR67" s="174"/>
      <c r="AS67" s="174"/>
      <c r="AT67" s="174"/>
      <c r="AU67" s="174"/>
      <c r="AV67" s="174"/>
      <c r="AW67" s="174"/>
      <c r="AX67" s="174"/>
      <c r="AY67" s="174"/>
      <c r="AZ67" s="174"/>
      <c r="BA67" s="174"/>
      <c r="BB67" s="174"/>
      <c r="BC67" s="174"/>
      <c r="BD67" s="174"/>
      <c r="BE67" s="174"/>
      <c r="BF67" s="174"/>
      <c r="BG67" s="174"/>
      <c r="BH67" s="174"/>
      <c r="BI67" s="174"/>
      <c r="BQ67" s="190"/>
      <c r="BR67" s="190"/>
      <c r="BS67" s="191"/>
    </row>
    <row r="68" spans="2:71" s="181" customFormat="1" ht="12.75" customHeight="1">
      <c r="B68" s="390"/>
      <c r="C68" s="194"/>
      <c r="D68" s="205" t="s">
        <v>127</v>
      </c>
      <c r="E68" s="193"/>
      <c r="F68" s="204"/>
      <c r="G68" s="378">
        <v>2589</v>
      </c>
      <c r="H68" s="378">
        <v>2785</v>
      </c>
      <c r="I68" s="378">
        <v>2982</v>
      </c>
      <c r="J68" s="378">
        <v>3080</v>
      </c>
      <c r="K68" s="378">
        <v>3178</v>
      </c>
      <c r="L68" s="378">
        <v>3275</v>
      </c>
      <c r="M68" s="378">
        <v>3373</v>
      </c>
      <c r="N68" s="378">
        <v>3473</v>
      </c>
      <c r="O68" s="378">
        <v>3571</v>
      </c>
      <c r="P68" s="378">
        <v>3670</v>
      </c>
      <c r="Q68" s="378">
        <v>3768</v>
      </c>
      <c r="R68" s="378"/>
      <c r="S68" s="378"/>
      <c r="T68" s="378"/>
      <c r="U68" s="378"/>
      <c r="V68" s="378"/>
      <c r="W68" s="378"/>
      <c r="X68" s="414"/>
      <c r="Y68" s="414"/>
      <c r="Z68" s="414"/>
      <c r="AA68" s="414"/>
      <c r="AB68" s="414"/>
      <c r="AC68" s="414"/>
      <c r="AD68" s="414"/>
      <c r="AE68" s="414"/>
      <c r="AF68" s="300">
        <v>11</v>
      </c>
      <c r="AG68" s="194"/>
      <c r="AH68" s="391"/>
      <c r="AI68" s="256"/>
      <c r="AK68" s="174"/>
      <c r="AL68" s="174"/>
      <c r="AM68" s="174"/>
      <c r="AN68" s="174"/>
      <c r="AO68" s="174"/>
      <c r="AP68" s="174"/>
      <c r="AQ68" s="174"/>
      <c r="AR68" s="174"/>
      <c r="AS68" s="174"/>
      <c r="AT68" s="174"/>
      <c r="AU68" s="174"/>
      <c r="AV68" s="174"/>
      <c r="AW68" s="174"/>
      <c r="AX68" s="174"/>
      <c r="AY68" s="174"/>
      <c r="AZ68" s="174"/>
      <c r="BA68" s="174"/>
      <c r="BB68" s="174"/>
      <c r="BC68" s="174"/>
      <c r="BD68" s="174"/>
      <c r="BE68" s="174"/>
      <c r="BF68" s="174"/>
      <c r="BG68" s="174"/>
      <c r="BH68" s="174"/>
      <c r="BI68" s="174"/>
      <c r="BQ68" s="190"/>
      <c r="BR68" s="190"/>
      <c r="BS68" s="191"/>
    </row>
    <row r="69" spans="2:71" s="181" customFormat="1" ht="12.75" customHeight="1">
      <c r="B69" s="390"/>
      <c r="C69" s="194"/>
      <c r="D69" s="205" t="s">
        <v>129</v>
      </c>
      <c r="E69" s="193"/>
      <c r="F69" s="204"/>
      <c r="G69" s="378">
        <v>2688</v>
      </c>
      <c r="H69" s="378">
        <v>2982</v>
      </c>
      <c r="I69" s="378">
        <v>3178</v>
      </c>
      <c r="J69" s="378">
        <v>3373</v>
      </c>
      <c r="K69" s="378">
        <v>3571</v>
      </c>
      <c r="L69" s="378">
        <v>3670</v>
      </c>
      <c r="M69" s="378">
        <v>3768</v>
      </c>
      <c r="N69" s="378">
        <v>3865</v>
      </c>
      <c r="O69" s="378">
        <v>3964</v>
      </c>
      <c r="P69" s="378">
        <v>4061</v>
      </c>
      <c r="Q69" s="378">
        <v>4160</v>
      </c>
      <c r="R69" s="378">
        <v>4258</v>
      </c>
      <c r="S69" s="378">
        <v>4357</v>
      </c>
      <c r="T69" s="378"/>
      <c r="U69" s="378"/>
      <c r="V69" s="378"/>
      <c r="W69" s="378"/>
      <c r="X69" s="414"/>
      <c r="Y69" s="414"/>
      <c r="Z69" s="414"/>
      <c r="AA69" s="414"/>
      <c r="AB69" s="414"/>
      <c r="AC69" s="414"/>
      <c r="AD69" s="414"/>
      <c r="AE69" s="414"/>
      <c r="AF69" s="314">
        <v>13</v>
      </c>
      <c r="AG69" s="194"/>
      <c r="AH69" s="391"/>
      <c r="AI69" s="256"/>
      <c r="AK69" s="174"/>
      <c r="AL69" s="174"/>
      <c r="AM69" s="174"/>
      <c r="AN69" s="174"/>
      <c r="AO69" s="174"/>
      <c r="AP69" s="174"/>
      <c r="AQ69" s="174"/>
      <c r="AR69" s="174"/>
      <c r="AS69" s="174"/>
      <c r="AT69" s="174"/>
      <c r="AU69" s="174"/>
      <c r="AV69" s="174"/>
      <c r="AW69" s="174"/>
      <c r="AX69" s="174"/>
      <c r="AY69" s="174"/>
      <c r="AZ69" s="174"/>
      <c r="BA69" s="174"/>
      <c r="BB69" s="174"/>
      <c r="BC69" s="174"/>
      <c r="BD69" s="174"/>
      <c r="BE69" s="174"/>
      <c r="BF69" s="174"/>
      <c r="BG69" s="174"/>
      <c r="BH69" s="174"/>
      <c r="BI69" s="174"/>
      <c r="BQ69" s="190"/>
      <c r="BR69" s="190"/>
      <c r="BS69" s="191"/>
    </row>
    <row r="70" spans="2:71" s="181" customFormat="1" ht="12.75" customHeight="1">
      <c r="B70" s="390"/>
      <c r="C70" s="194"/>
      <c r="D70" s="205" t="s">
        <v>128</v>
      </c>
      <c r="E70" s="193"/>
      <c r="F70" s="204"/>
      <c r="G70" s="378">
        <v>2688</v>
      </c>
      <c r="H70" s="378">
        <v>2982</v>
      </c>
      <c r="I70" s="378">
        <v>3178</v>
      </c>
      <c r="J70" s="378">
        <v>3373</v>
      </c>
      <c r="K70" s="378">
        <v>3571</v>
      </c>
      <c r="L70" s="378">
        <v>3670</v>
      </c>
      <c r="M70" s="378">
        <v>3768</v>
      </c>
      <c r="N70" s="378">
        <v>3865</v>
      </c>
      <c r="O70" s="378">
        <v>3964</v>
      </c>
      <c r="P70" s="378">
        <v>4061</v>
      </c>
      <c r="Q70" s="378">
        <v>4160</v>
      </c>
      <c r="R70" s="378">
        <v>4258</v>
      </c>
      <c r="S70" s="378">
        <v>4357</v>
      </c>
      <c r="T70" s="378">
        <v>4454</v>
      </c>
      <c r="U70" s="378">
        <v>4552</v>
      </c>
      <c r="V70" s="378"/>
      <c r="W70" s="378"/>
      <c r="X70" s="414"/>
      <c r="Y70" s="414"/>
      <c r="Z70" s="414"/>
      <c r="AA70" s="414"/>
      <c r="AB70" s="414"/>
      <c r="AC70" s="414"/>
      <c r="AD70" s="414"/>
      <c r="AE70" s="414"/>
      <c r="AF70" s="314">
        <v>15</v>
      </c>
      <c r="AG70" s="194"/>
      <c r="AH70" s="391"/>
      <c r="AI70" s="256"/>
      <c r="AK70" s="174"/>
      <c r="AL70" s="174"/>
      <c r="AM70" s="174"/>
      <c r="AN70" s="174"/>
      <c r="AO70" s="174"/>
      <c r="AP70" s="174"/>
      <c r="AQ70" s="174"/>
      <c r="AR70" s="174"/>
      <c r="AS70" s="174"/>
      <c r="AT70" s="174"/>
      <c r="AU70" s="174"/>
      <c r="AV70" s="174"/>
      <c r="AW70" s="174"/>
      <c r="AX70" s="174"/>
      <c r="AY70" s="174"/>
      <c r="AZ70" s="174"/>
      <c r="BA70" s="174"/>
      <c r="BB70" s="174"/>
      <c r="BC70" s="174"/>
      <c r="BD70" s="174"/>
      <c r="BE70" s="174"/>
      <c r="BF70" s="174"/>
      <c r="BG70" s="174"/>
      <c r="BH70" s="174"/>
      <c r="BI70" s="174"/>
      <c r="BQ70" s="190"/>
      <c r="BR70" s="190"/>
      <c r="BS70" s="191"/>
    </row>
    <row r="71" spans="2:35" ht="12.75" customHeight="1">
      <c r="B71" s="383"/>
      <c r="C71" s="201"/>
      <c r="D71" s="205">
        <v>1</v>
      </c>
      <c r="E71" s="203"/>
      <c r="F71" s="200"/>
      <c r="G71" s="378">
        <v>1354</v>
      </c>
      <c r="H71" s="378">
        <v>1413</v>
      </c>
      <c r="I71" s="378">
        <v>1471</v>
      </c>
      <c r="J71" s="378">
        <v>1498</v>
      </c>
      <c r="K71" s="378">
        <v>1529</v>
      </c>
      <c r="L71" s="378">
        <v>1560</v>
      </c>
      <c r="M71" s="378">
        <v>1601</v>
      </c>
      <c r="N71" s="378"/>
      <c r="O71" s="378"/>
      <c r="P71" s="378"/>
      <c r="Q71" s="378"/>
      <c r="R71" s="378"/>
      <c r="S71" s="411"/>
      <c r="T71" s="411"/>
      <c r="U71" s="411"/>
      <c r="V71" s="411"/>
      <c r="W71" s="411"/>
      <c r="X71" s="411"/>
      <c r="Y71" s="411"/>
      <c r="Z71" s="411"/>
      <c r="AA71" s="411"/>
      <c r="AB71" s="411"/>
      <c r="AC71" s="411"/>
      <c r="AD71" s="411"/>
      <c r="AE71" s="411"/>
      <c r="AF71" s="314">
        <f t="shared" si="1"/>
        <v>7</v>
      </c>
      <c r="AG71" s="213"/>
      <c r="AH71" s="384"/>
      <c r="AI71" s="256"/>
    </row>
    <row r="72" spans="2:35" ht="12.75" customHeight="1">
      <c r="B72" s="383"/>
      <c r="C72" s="201"/>
      <c r="D72" s="205">
        <v>2</v>
      </c>
      <c r="E72" s="203"/>
      <c r="F72" s="200"/>
      <c r="G72" s="378">
        <v>1386</v>
      </c>
      <c r="H72" s="378">
        <v>1443</v>
      </c>
      <c r="I72" s="378">
        <v>1498</v>
      </c>
      <c r="J72" s="378">
        <v>1560</v>
      </c>
      <c r="K72" s="378">
        <v>1601</v>
      </c>
      <c r="L72" s="378">
        <v>1648</v>
      </c>
      <c r="M72" s="378">
        <v>1706</v>
      </c>
      <c r="N72" s="378">
        <v>1760</v>
      </c>
      <c r="O72" s="378"/>
      <c r="P72" s="378"/>
      <c r="Q72" s="378"/>
      <c r="R72" s="378"/>
      <c r="S72" s="411"/>
      <c r="T72" s="411"/>
      <c r="U72" s="411"/>
      <c r="V72" s="411"/>
      <c r="W72" s="411"/>
      <c r="X72" s="411"/>
      <c r="Y72" s="411"/>
      <c r="Z72" s="411"/>
      <c r="AA72" s="411"/>
      <c r="AB72" s="411"/>
      <c r="AC72" s="411"/>
      <c r="AD72" s="411"/>
      <c r="AE72" s="411"/>
      <c r="AF72" s="314">
        <f t="shared" si="1"/>
        <v>8</v>
      </c>
      <c r="AG72" s="213"/>
      <c r="AH72" s="384"/>
      <c r="AI72" s="256"/>
    </row>
    <row r="73" spans="2:35" ht="12.75" customHeight="1">
      <c r="B73" s="383"/>
      <c r="C73" s="201"/>
      <c r="D73" s="205">
        <v>3</v>
      </c>
      <c r="E73" s="203"/>
      <c r="F73" s="200"/>
      <c r="G73" s="378">
        <v>1386</v>
      </c>
      <c r="H73" s="378">
        <v>1498</v>
      </c>
      <c r="I73" s="378">
        <v>1560</v>
      </c>
      <c r="J73" s="378">
        <v>1648</v>
      </c>
      <c r="K73" s="378">
        <v>1706</v>
      </c>
      <c r="L73" s="378">
        <v>1760</v>
      </c>
      <c r="M73" s="378">
        <v>1813</v>
      </c>
      <c r="N73" s="378">
        <v>1865</v>
      </c>
      <c r="O73" s="378">
        <v>1917</v>
      </c>
      <c r="P73" s="378"/>
      <c r="Q73" s="378"/>
      <c r="R73" s="378"/>
      <c r="S73" s="411"/>
      <c r="T73" s="411"/>
      <c r="U73" s="411"/>
      <c r="V73" s="411"/>
      <c r="W73" s="411"/>
      <c r="X73" s="411"/>
      <c r="Y73" s="411"/>
      <c r="Z73" s="411"/>
      <c r="AA73" s="411"/>
      <c r="AB73" s="411"/>
      <c r="AC73" s="411"/>
      <c r="AD73" s="411"/>
      <c r="AE73" s="411"/>
      <c r="AF73" s="314">
        <f t="shared" si="1"/>
        <v>9</v>
      </c>
      <c r="AG73" s="213"/>
      <c r="AH73" s="384"/>
      <c r="AI73" s="256"/>
    </row>
    <row r="74" spans="2:35" ht="12.75" customHeight="1">
      <c r="B74" s="383"/>
      <c r="C74" s="201"/>
      <c r="D74" s="205">
        <v>4</v>
      </c>
      <c r="E74" s="203"/>
      <c r="F74" s="200"/>
      <c r="G74" s="378">
        <v>1413</v>
      </c>
      <c r="H74" s="378">
        <v>1471</v>
      </c>
      <c r="I74" s="378">
        <v>1529</v>
      </c>
      <c r="J74" s="378">
        <v>1601</v>
      </c>
      <c r="K74" s="378">
        <v>1706</v>
      </c>
      <c r="L74" s="378">
        <v>1760</v>
      </c>
      <c r="M74" s="378">
        <v>1813</v>
      </c>
      <c r="N74" s="378">
        <v>1865</v>
      </c>
      <c r="O74" s="378">
        <v>1917</v>
      </c>
      <c r="P74" s="378">
        <v>1967</v>
      </c>
      <c r="Q74" s="378">
        <v>2017</v>
      </c>
      <c r="R74" s="378"/>
      <c r="S74" s="411"/>
      <c r="T74" s="411"/>
      <c r="U74" s="411"/>
      <c r="V74" s="411"/>
      <c r="W74" s="411"/>
      <c r="X74" s="411"/>
      <c r="Y74" s="411"/>
      <c r="Z74" s="411"/>
      <c r="AA74" s="411"/>
      <c r="AB74" s="411"/>
      <c r="AC74" s="411"/>
      <c r="AD74" s="411"/>
      <c r="AE74" s="411"/>
      <c r="AF74" s="314">
        <f t="shared" si="1"/>
        <v>11</v>
      </c>
      <c r="AG74" s="213"/>
      <c r="AH74" s="384"/>
      <c r="AI74" s="256"/>
    </row>
    <row r="75" spans="2:35" ht="12.75" customHeight="1">
      <c r="B75" s="383"/>
      <c r="C75" s="201"/>
      <c r="D75" s="205">
        <v>5</v>
      </c>
      <c r="E75" s="203"/>
      <c r="F75" s="200"/>
      <c r="G75" s="378">
        <v>1443</v>
      </c>
      <c r="H75" s="378">
        <v>1471</v>
      </c>
      <c r="I75" s="378">
        <v>1560</v>
      </c>
      <c r="J75" s="378">
        <v>1648</v>
      </c>
      <c r="K75" s="378">
        <v>1760</v>
      </c>
      <c r="L75" s="378">
        <v>1813</v>
      </c>
      <c r="M75" s="378">
        <v>1865</v>
      </c>
      <c r="N75" s="378">
        <v>1917</v>
      </c>
      <c r="O75" s="378">
        <v>1967</v>
      </c>
      <c r="P75" s="378">
        <v>2017</v>
      </c>
      <c r="Q75" s="378">
        <v>2065</v>
      </c>
      <c r="R75" s="378">
        <v>2119</v>
      </c>
      <c r="S75" s="411"/>
      <c r="T75" s="411"/>
      <c r="U75" s="411"/>
      <c r="V75" s="411"/>
      <c r="W75" s="411"/>
      <c r="X75" s="411"/>
      <c r="Y75" s="411"/>
      <c r="Z75" s="411"/>
      <c r="AA75" s="411"/>
      <c r="AB75" s="411"/>
      <c r="AC75" s="411"/>
      <c r="AD75" s="411"/>
      <c r="AE75" s="411"/>
      <c r="AF75" s="314">
        <f t="shared" si="1"/>
        <v>12</v>
      </c>
      <c r="AG75" s="213"/>
      <c r="AH75" s="384"/>
      <c r="AI75" s="256"/>
    </row>
    <row r="76" spans="2:35" ht="12.75" customHeight="1">
      <c r="B76" s="383"/>
      <c r="C76" s="201"/>
      <c r="D76" s="205">
        <v>6</v>
      </c>
      <c r="E76" s="203"/>
      <c r="F76" s="200"/>
      <c r="G76" s="378">
        <v>1498</v>
      </c>
      <c r="H76" s="378">
        <v>1560</v>
      </c>
      <c r="I76" s="378">
        <v>1760</v>
      </c>
      <c r="J76" s="378">
        <v>1865</v>
      </c>
      <c r="K76" s="378">
        <v>1917</v>
      </c>
      <c r="L76" s="378">
        <v>1967</v>
      </c>
      <c r="M76" s="378">
        <v>2017</v>
      </c>
      <c r="N76" s="378">
        <v>2065</v>
      </c>
      <c r="O76" s="378">
        <v>2119</v>
      </c>
      <c r="P76" s="378">
        <v>2171</v>
      </c>
      <c r="Q76" s="378">
        <v>2221</v>
      </c>
      <c r="R76" s="378"/>
      <c r="S76" s="411"/>
      <c r="T76" s="411"/>
      <c r="U76" s="411"/>
      <c r="V76" s="411"/>
      <c r="W76" s="411"/>
      <c r="X76" s="411"/>
      <c r="Y76" s="411"/>
      <c r="Z76" s="411"/>
      <c r="AA76" s="411"/>
      <c r="AB76" s="411"/>
      <c r="AC76" s="411"/>
      <c r="AD76" s="411"/>
      <c r="AE76" s="411"/>
      <c r="AF76" s="314">
        <f t="shared" si="1"/>
        <v>11</v>
      </c>
      <c r="AG76" s="213"/>
      <c r="AH76" s="384"/>
      <c r="AI76" s="256"/>
    </row>
    <row r="77" spans="2:35" ht="12.75" customHeight="1">
      <c r="B77" s="383"/>
      <c r="C77" s="201"/>
      <c r="D77" s="205">
        <v>7</v>
      </c>
      <c r="E77" s="203"/>
      <c r="F77" s="200"/>
      <c r="G77" s="378">
        <v>1601</v>
      </c>
      <c r="H77" s="378">
        <v>1648</v>
      </c>
      <c r="I77" s="378">
        <v>1760</v>
      </c>
      <c r="J77" s="378">
        <v>1967</v>
      </c>
      <c r="K77" s="378">
        <v>2065</v>
      </c>
      <c r="L77" s="378">
        <v>2119</v>
      </c>
      <c r="M77" s="378">
        <v>2171</v>
      </c>
      <c r="N77" s="378">
        <v>2221</v>
      </c>
      <c r="O77" s="378">
        <v>2273</v>
      </c>
      <c r="P77" s="378">
        <v>2328</v>
      </c>
      <c r="Q77" s="378">
        <v>2385</v>
      </c>
      <c r="R77" s="378">
        <v>2449</v>
      </c>
      <c r="S77" s="378"/>
      <c r="T77" s="378"/>
      <c r="U77" s="378"/>
      <c r="V77" s="378"/>
      <c r="W77" s="378"/>
      <c r="X77" s="378"/>
      <c r="Y77" s="411"/>
      <c r="Z77" s="411"/>
      <c r="AA77" s="411"/>
      <c r="AB77" s="411"/>
      <c r="AC77" s="411"/>
      <c r="AD77" s="411"/>
      <c r="AE77" s="411"/>
      <c r="AF77" s="314">
        <f t="shared" si="1"/>
        <v>12</v>
      </c>
      <c r="AG77" s="213"/>
      <c r="AH77" s="384"/>
      <c r="AI77" s="256"/>
    </row>
    <row r="78" spans="2:35" ht="12.75" customHeight="1">
      <c r="B78" s="383"/>
      <c r="C78" s="201"/>
      <c r="D78" s="205">
        <v>8</v>
      </c>
      <c r="E78" s="203"/>
      <c r="F78" s="200"/>
      <c r="G78" s="378">
        <v>1813</v>
      </c>
      <c r="H78" s="378">
        <v>1865</v>
      </c>
      <c r="I78" s="378">
        <v>1967</v>
      </c>
      <c r="J78" s="378">
        <v>2171</v>
      </c>
      <c r="K78" s="378">
        <v>2273</v>
      </c>
      <c r="L78" s="378">
        <v>2385</v>
      </c>
      <c r="M78" s="378">
        <v>2449</v>
      </c>
      <c r="N78" s="378">
        <v>2507</v>
      </c>
      <c r="O78" s="378">
        <v>2558</v>
      </c>
      <c r="P78" s="378">
        <v>2614</v>
      </c>
      <c r="Q78" s="378">
        <v>2670</v>
      </c>
      <c r="R78" s="378">
        <v>2721</v>
      </c>
      <c r="S78" s="378">
        <v>2770</v>
      </c>
      <c r="T78" s="378"/>
      <c r="U78" s="378"/>
      <c r="V78" s="378"/>
      <c r="W78" s="378"/>
      <c r="X78" s="378"/>
      <c r="Y78" s="411"/>
      <c r="Z78" s="411"/>
      <c r="AA78" s="411"/>
      <c r="AB78" s="411"/>
      <c r="AC78" s="411"/>
      <c r="AD78" s="411"/>
      <c r="AE78" s="411"/>
      <c r="AF78" s="314">
        <f t="shared" si="1"/>
        <v>13</v>
      </c>
      <c r="AG78" s="213"/>
      <c r="AH78" s="384"/>
      <c r="AI78" s="256"/>
    </row>
    <row r="79" spans="2:35" ht="12.75" customHeight="1">
      <c r="B79" s="383"/>
      <c r="C79" s="201"/>
      <c r="D79" s="205">
        <v>9</v>
      </c>
      <c r="E79" s="203"/>
      <c r="F79" s="200"/>
      <c r="G79" s="378">
        <v>2065</v>
      </c>
      <c r="H79" s="378">
        <v>2171</v>
      </c>
      <c r="I79" s="378">
        <v>2385</v>
      </c>
      <c r="J79" s="378">
        <v>2507</v>
      </c>
      <c r="K79" s="378">
        <v>2614</v>
      </c>
      <c r="L79" s="378">
        <v>2721</v>
      </c>
      <c r="M79" s="378">
        <v>2823</v>
      </c>
      <c r="N79" s="378">
        <v>2924</v>
      </c>
      <c r="O79" s="378">
        <v>3034</v>
      </c>
      <c r="P79" s="378">
        <v>3132</v>
      </c>
      <c r="Q79" s="378"/>
      <c r="R79" s="378"/>
      <c r="S79" s="378"/>
      <c r="T79" s="378"/>
      <c r="U79" s="378"/>
      <c r="V79" s="378"/>
      <c r="W79" s="378"/>
      <c r="X79" s="378"/>
      <c r="Y79" s="411"/>
      <c r="Z79" s="411"/>
      <c r="AA79" s="411"/>
      <c r="AB79" s="411"/>
      <c r="AC79" s="411"/>
      <c r="AD79" s="411"/>
      <c r="AE79" s="411"/>
      <c r="AF79" s="314">
        <f t="shared" si="1"/>
        <v>10</v>
      </c>
      <c r="AG79" s="213"/>
      <c r="AH79" s="384"/>
      <c r="AI79" s="256"/>
    </row>
    <row r="80" spans="2:35" ht="12.75" customHeight="1">
      <c r="B80" s="383"/>
      <c r="C80" s="201"/>
      <c r="D80" s="205">
        <v>10</v>
      </c>
      <c r="E80" s="203"/>
      <c r="F80" s="200"/>
      <c r="G80" s="378">
        <v>2065</v>
      </c>
      <c r="H80" s="378">
        <v>2273</v>
      </c>
      <c r="I80" s="378">
        <v>2385</v>
      </c>
      <c r="J80" s="378">
        <v>2507</v>
      </c>
      <c r="K80" s="378">
        <v>2614</v>
      </c>
      <c r="L80" s="378">
        <v>2721</v>
      </c>
      <c r="M80" s="378">
        <v>2823</v>
      </c>
      <c r="N80" s="378">
        <v>2924</v>
      </c>
      <c r="O80" s="378">
        <v>3034</v>
      </c>
      <c r="P80" s="378">
        <v>3132</v>
      </c>
      <c r="Q80" s="378">
        <v>3232</v>
      </c>
      <c r="R80" s="378">
        <v>3330</v>
      </c>
      <c r="S80" s="378">
        <v>3441</v>
      </c>
      <c r="T80" s="378"/>
      <c r="U80" s="378"/>
      <c r="V80" s="378"/>
      <c r="W80" s="378"/>
      <c r="X80" s="378"/>
      <c r="Y80" s="411"/>
      <c r="Z80" s="411"/>
      <c r="AA80" s="411"/>
      <c r="AB80" s="411"/>
      <c r="AC80" s="411"/>
      <c r="AD80" s="411"/>
      <c r="AE80" s="411"/>
      <c r="AF80" s="314">
        <f t="shared" si="1"/>
        <v>13</v>
      </c>
      <c r="AG80" s="213"/>
      <c r="AH80" s="384"/>
      <c r="AI80" s="256"/>
    </row>
    <row r="81" spans="2:35" ht="12.75" customHeight="1">
      <c r="B81" s="383"/>
      <c r="C81" s="201"/>
      <c r="D81" s="205">
        <v>11</v>
      </c>
      <c r="E81" s="203"/>
      <c r="F81" s="200"/>
      <c r="G81" s="378">
        <v>2171</v>
      </c>
      <c r="H81" s="378">
        <v>273</v>
      </c>
      <c r="I81" s="378">
        <v>2385</v>
      </c>
      <c r="J81" s="378">
        <v>2507</v>
      </c>
      <c r="K81" s="378">
        <v>2614</v>
      </c>
      <c r="L81" s="378">
        <v>2721</v>
      </c>
      <c r="M81" s="378">
        <v>2823</v>
      </c>
      <c r="N81" s="378">
        <v>3034</v>
      </c>
      <c r="O81" s="378">
        <v>3132</v>
      </c>
      <c r="P81" s="378">
        <v>3232</v>
      </c>
      <c r="Q81" s="378">
        <v>3330</v>
      </c>
      <c r="R81" s="378">
        <v>3441</v>
      </c>
      <c r="S81" s="378">
        <v>3550</v>
      </c>
      <c r="T81" s="378">
        <v>3657</v>
      </c>
      <c r="U81" s="378">
        <v>3759</v>
      </c>
      <c r="V81" s="378">
        <v>3862</v>
      </c>
      <c r="W81" s="378">
        <v>3962</v>
      </c>
      <c r="X81" s="378">
        <v>4015</v>
      </c>
      <c r="Y81" s="411"/>
      <c r="Z81" s="411"/>
      <c r="AA81" s="411"/>
      <c r="AB81" s="411"/>
      <c r="AC81" s="411"/>
      <c r="AD81" s="411"/>
      <c r="AE81" s="411"/>
      <c r="AF81" s="314">
        <f t="shared" si="1"/>
        <v>18</v>
      </c>
      <c r="AG81" s="213"/>
      <c r="AH81" s="384"/>
      <c r="AI81" s="256"/>
    </row>
    <row r="82" spans="2:35" ht="12.75" customHeight="1">
      <c r="B82" s="383"/>
      <c r="C82" s="201"/>
      <c r="D82" s="205">
        <v>12</v>
      </c>
      <c r="E82" s="203"/>
      <c r="F82" s="200"/>
      <c r="G82" s="378">
        <v>2924</v>
      </c>
      <c r="H82" s="378">
        <v>3034</v>
      </c>
      <c r="I82" s="378">
        <v>3132</v>
      </c>
      <c r="J82" s="378">
        <v>3232</v>
      </c>
      <c r="K82" s="378">
        <v>3330</v>
      </c>
      <c r="L82" s="378">
        <v>3441</v>
      </c>
      <c r="M82" s="378">
        <v>3657</v>
      </c>
      <c r="N82" s="378">
        <v>3759</v>
      </c>
      <c r="O82" s="378">
        <v>3862</v>
      </c>
      <c r="P82" s="378">
        <v>3962</v>
      </c>
      <c r="Q82" s="378">
        <v>4067</v>
      </c>
      <c r="R82" s="378">
        <v>4171</v>
      </c>
      <c r="S82" s="378">
        <v>4271</v>
      </c>
      <c r="T82" s="378">
        <v>4374</v>
      </c>
      <c r="U82" s="378">
        <v>4503</v>
      </c>
      <c r="V82" s="378">
        <v>4567</v>
      </c>
      <c r="W82" s="378"/>
      <c r="X82" s="378"/>
      <c r="Y82" s="411"/>
      <c r="Z82" s="411"/>
      <c r="AA82" s="411"/>
      <c r="AB82" s="411"/>
      <c r="AC82" s="411"/>
      <c r="AD82" s="411"/>
      <c r="AE82" s="411"/>
      <c r="AF82" s="314">
        <f t="shared" si="1"/>
        <v>16</v>
      </c>
      <c r="AG82" s="213"/>
      <c r="AH82" s="384"/>
      <c r="AI82" s="256"/>
    </row>
    <row r="83" spans="2:35" ht="12.75" customHeight="1">
      <c r="B83" s="383"/>
      <c r="C83" s="201"/>
      <c r="D83" s="205">
        <v>13</v>
      </c>
      <c r="E83" s="203"/>
      <c r="F83" s="200"/>
      <c r="G83" s="378">
        <v>3550</v>
      </c>
      <c r="H83" s="378">
        <v>3657</v>
      </c>
      <c r="I83" s="378">
        <v>3759</v>
      </c>
      <c r="J83" s="378">
        <v>3862</v>
      </c>
      <c r="K83" s="378">
        <v>3962</v>
      </c>
      <c r="L83" s="378">
        <v>4171</v>
      </c>
      <c r="M83" s="378">
        <v>4271</v>
      </c>
      <c r="N83" s="378">
        <v>4374</v>
      </c>
      <c r="O83" s="378">
        <v>4503</v>
      </c>
      <c r="P83" s="378">
        <v>4632</v>
      </c>
      <c r="Q83" s="378">
        <v>4761</v>
      </c>
      <c r="R83" s="378">
        <v>4891</v>
      </c>
      <c r="S83" s="378">
        <v>4953</v>
      </c>
      <c r="T83" s="378"/>
      <c r="U83" s="378"/>
      <c r="V83" s="378"/>
      <c r="W83" s="378"/>
      <c r="X83" s="378"/>
      <c r="Y83" s="378"/>
      <c r="Z83" s="378"/>
      <c r="AA83" s="378"/>
      <c r="AB83" s="378"/>
      <c r="AC83" s="378"/>
      <c r="AD83" s="378"/>
      <c r="AE83" s="411"/>
      <c r="AF83" s="314">
        <f t="shared" si="1"/>
        <v>13</v>
      </c>
      <c r="AG83" s="213"/>
      <c r="AH83" s="384"/>
      <c r="AI83" s="256"/>
    </row>
    <row r="84" spans="2:35" ht="12.75" customHeight="1">
      <c r="B84" s="383"/>
      <c r="C84" s="201"/>
      <c r="D84" s="205">
        <v>14</v>
      </c>
      <c r="E84" s="203"/>
      <c r="F84" s="200"/>
      <c r="G84" s="378">
        <v>4067</v>
      </c>
      <c r="H84" s="378">
        <v>4171</v>
      </c>
      <c r="I84" s="378">
        <v>4374</v>
      </c>
      <c r="J84" s="378">
        <v>4503</v>
      </c>
      <c r="K84" s="378">
        <v>4632</v>
      </c>
      <c r="L84" s="378">
        <v>4761</v>
      </c>
      <c r="M84" s="378">
        <v>4891</v>
      </c>
      <c r="N84" s="378">
        <v>5021</v>
      </c>
      <c r="O84" s="378">
        <v>5158</v>
      </c>
      <c r="P84" s="378">
        <v>5298</v>
      </c>
      <c r="Q84" s="378">
        <v>5443</v>
      </c>
      <c r="R84" s="378"/>
      <c r="S84" s="378"/>
      <c r="T84" s="378"/>
      <c r="U84" s="378"/>
      <c r="V84" s="378"/>
      <c r="W84" s="378"/>
      <c r="X84" s="378"/>
      <c r="Y84" s="378"/>
      <c r="Z84" s="378"/>
      <c r="AA84" s="378"/>
      <c r="AB84" s="378"/>
      <c r="AC84" s="378"/>
      <c r="AD84" s="378"/>
      <c r="AE84" s="411"/>
      <c r="AF84" s="314">
        <f t="shared" si="1"/>
        <v>11</v>
      </c>
      <c r="AG84" s="213"/>
      <c r="AH84" s="384"/>
      <c r="AI84" s="256"/>
    </row>
    <row r="85" spans="2:35" ht="12.75" customHeight="1">
      <c r="B85" s="383"/>
      <c r="C85" s="201"/>
      <c r="D85" s="205">
        <v>15</v>
      </c>
      <c r="E85" s="203"/>
      <c r="F85" s="200"/>
      <c r="G85" s="378">
        <v>4271</v>
      </c>
      <c r="H85" s="378">
        <v>4374</v>
      </c>
      <c r="I85" s="378">
        <v>4503</v>
      </c>
      <c r="J85" s="378">
        <v>4761</v>
      </c>
      <c r="K85" s="378">
        <v>4891</v>
      </c>
      <c r="L85" s="378">
        <v>5021</v>
      </c>
      <c r="M85" s="378">
        <v>5158</v>
      </c>
      <c r="N85" s="378">
        <v>5298</v>
      </c>
      <c r="O85" s="378">
        <v>5443</v>
      </c>
      <c r="P85" s="378">
        <v>5615</v>
      </c>
      <c r="Q85" s="378">
        <v>5796</v>
      </c>
      <c r="R85" s="378">
        <v>5979</v>
      </c>
      <c r="S85" s="378"/>
      <c r="T85" s="378"/>
      <c r="U85" s="378"/>
      <c r="V85" s="378"/>
      <c r="W85" s="378"/>
      <c r="X85" s="378"/>
      <c r="Y85" s="378"/>
      <c r="Z85" s="378"/>
      <c r="AA85" s="378"/>
      <c r="AB85" s="378"/>
      <c r="AC85" s="378"/>
      <c r="AD85" s="378"/>
      <c r="AE85" s="411"/>
      <c r="AF85" s="314">
        <f t="shared" si="1"/>
        <v>12</v>
      </c>
      <c r="AG85" s="213"/>
      <c r="AH85" s="384"/>
      <c r="AI85" s="256"/>
    </row>
    <row r="86" spans="2:41" ht="12.75" customHeight="1">
      <c r="B86" s="383"/>
      <c r="C86" s="201"/>
      <c r="D86" s="203"/>
      <c r="E86" s="203"/>
      <c r="F86" s="200"/>
      <c r="G86" s="200"/>
      <c r="H86" s="200"/>
      <c r="I86" s="200"/>
      <c r="J86" s="200"/>
      <c r="K86" s="201"/>
      <c r="L86" s="201"/>
      <c r="M86" s="201"/>
      <c r="N86" s="201"/>
      <c r="O86" s="201"/>
      <c r="P86" s="201"/>
      <c r="Q86" s="201"/>
      <c r="R86" s="201"/>
      <c r="S86" s="201"/>
      <c r="T86" s="201"/>
      <c r="U86" s="201"/>
      <c r="V86" s="201"/>
      <c r="W86" s="201"/>
      <c r="X86" s="201"/>
      <c r="Y86" s="201"/>
      <c r="Z86" s="201"/>
      <c r="AA86" s="201"/>
      <c r="AB86" s="201"/>
      <c r="AC86" s="201"/>
      <c r="AD86" s="201"/>
      <c r="AE86" s="201"/>
      <c r="AF86" s="201"/>
      <c r="AG86" s="201"/>
      <c r="AH86" s="384"/>
      <c r="AN86" s="189"/>
      <c r="AO86" s="189"/>
    </row>
    <row r="87" spans="2:71" s="300" customFormat="1" ht="12.75" customHeight="1" thickBot="1">
      <c r="B87" s="392"/>
      <c r="C87" s="393"/>
      <c r="D87" s="394"/>
      <c r="E87" s="394"/>
      <c r="F87" s="395"/>
      <c r="G87" s="395"/>
      <c r="H87" s="395"/>
      <c r="I87" s="395"/>
      <c r="J87" s="395"/>
      <c r="K87" s="393"/>
      <c r="L87" s="393"/>
      <c r="M87" s="393"/>
      <c r="N87" s="393"/>
      <c r="O87" s="393"/>
      <c r="P87" s="393"/>
      <c r="Q87" s="393"/>
      <c r="R87" s="393"/>
      <c r="S87" s="393"/>
      <c r="T87" s="393"/>
      <c r="U87" s="393"/>
      <c r="V87" s="393"/>
      <c r="W87" s="393"/>
      <c r="X87" s="393"/>
      <c r="Y87" s="393"/>
      <c r="Z87" s="393"/>
      <c r="AA87" s="393"/>
      <c r="AB87" s="393"/>
      <c r="AC87" s="393"/>
      <c r="AD87" s="393"/>
      <c r="AE87" s="393"/>
      <c r="AF87" s="393"/>
      <c r="AG87" s="393"/>
      <c r="AH87" s="396"/>
      <c r="AN87" s="304"/>
      <c r="AO87" s="304"/>
      <c r="BQ87" s="305"/>
      <c r="BR87" s="305"/>
      <c r="BS87" s="306"/>
    </row>
    <row r="88" spans="6:41" ht="12.75" customHeight="1">
      <c r="F88" s="188"/>
      <c r="G88" s="188"/>
      <c r="H88" s="188"/>
      <c r="I88" s="188"/>
      <c r="J88" s="188"/>
      <c r="AN88" s="189"/>
      <c r="AO88" s="189"/>
    </row>
    <row r="89" spans="6:10" ht="12.75" customHeight="1">
      <c r="F89" s="188"/>
      <c r="G89" s="188"/>
      <c r="H89" s="188"/>
      <c r="I89" s="188"/>
      <c r="J89" s="188"/>
    </row>
    <row r="90" spans="6:10" ht="12.75" customHeight="1">
      <c r="F90" s="188"/>
      <c r="G90" s="188"/>
      <c r="H90" s="188"/>
      <c r="I90" s="188"/>
      <c r="J90" s="188"/>
    </row>
    <row r="91" spans="6:10" ht="12.75" customHeight="1">
      <c r="F91" s="188"/>
      <c r="G91" s="188"/>
      <c r="H91" s="188"/>
      <c r="I91" s="188"/>
      <c r="J91" s="188"/>
    </row>
    <row r="92" spans="6:10" ht="12.75" customHeight="1">
      <c r="F92" s="188"/>
      <c r="G92" s="188"/>
      <c r="H92" s="188"/>
      <c r="I92" s="188"/>
      <c r="J92" s="188"/>
    </row>
    <row r="93" spans="6:10" ht="12.75" customHeight="1">
      <c r="F93" s="188"/>
      <c r="G93" s="188"/>
      <c r="H93" s="188"/>
      <c r="I93" s="188"/>
      <c r="J93" s="188"/>
    </row>
    <row r="94" spans="6:10" ht="12.75" customHeight="1">
      <c r="F94" s="188"/>
      <c r="G94" s="188"/>
      <c r="H94" s="188"/>
      <c r="I94" s="188"/>
      <c r="J94" s="188"/>
    </row>
    <row r="95" spans="6:10" ht="12.75" customHeight="1">
      <c r="F95" s="188"/>
      <c r="G95" s="188"/>
      <c r="H95" s="188"/>
      <c r="I95" s="188"/>
      <c r="J95" s="188"/>
    </row>
    <row r="96" spans="6:10" ht="12.75" customHeight="1">
      <c r="F96" s="188"/>
      <c r="G96" s="188"/>
      <c r="H96" s="188"/>
      <c r="I96" s="188"/>
      <c r="J96" s="188"/>
    </row>
    <row r="97" spans="6:10" ht="12.75" customHeight="1">
      <c r="F97" s="188"/>
      <c r="G97" s="188"/>
      <c r="H97" s="188"/>
      <c r="I97" s="188"/>
      <c r="J97" s="188"/>
    </row>
    <row r="98" spans="6:10" ht="12.75" customHeight="1">
      <c r="F98" s="188"/>
      <c r="G98" s="188"/>
      <c r="H98" s="188"/>
      <c r="I98" s="188"/>
      <c r="J98" s="188"/>
    </row>
    <row r="99" spans="6:10" ht="12.75" customHeight="1">
      <c r="F99" s="188"/>
      <c r="G99" s="188"/>
      <c r="H99" s="188"/>
      <c r="I99" s="188"/>
      <c r="J99" s="188"/>
    </row>
    <row r="100" spans="6:10" ht="12.75" customHeight="1">
      <c r="F100" s="188"/>
      <c r="G100" s="188"/>
      <c r="H100" s="188"/>
      <c r="I100" s="188"/>
      <c r="J100" s="188"/>
    </row>
    <row r="101" spans="6:10" ht="12.75" customHeight="1">
      <c r="F101" s="188"/>
      <c r="G101" s="188"/>
      <c r="H101" s="188"/>
      <c r="I101" s="188"/>
      <c r="J101" s="188"/>
    </row>
    <row r="102" spans="6:10" ht="12.75" customHeight="1">
      <c r="F102" s="188"/>
      <c r="G102" s="188"/>
      <c r="H102" s="188"/>
      <c r="I102" s="188"/>
      <c r="J102" s="188"/>
    </row>
    <row r="103" spans="6:10" ht="12.75" customHeight="1">
      <c r="F103" s="188"/>
      <c r="G103" s="188"/>
      <c r="H103" s="188"/>
      <c r="I103" s="188"/>
      <c r="J103" s="188"/>
    </row>
    <row r="104" spans="6:10" ht="12.75" customHeight="1">
      <c r="F104" s="188"/>
      <c r="G104" s="188"/>
      <c r="H104" s="188"/>
      <c r="I104" s="188"/>
      <c r="J104" s="188"/>
    </row>
    <row r="105" spans="6:10" ht="12.75" customHeight="1">
      <c r="F105" s="188"/>
      <c r="G105" s="188"/>
      <c r="H105" s="188"/>
      <c r="I105" s="188"/>
      <c r="J105" s="188"/>
    </row>
    <row r="106" spans="6:10" ht="12.75" customHeight="1">
      <c r="F106" s="188"/>
      <c r="G106" s="188"/>
      <c r="H106" s="188"/>
      <c r="I106" s="188"/>
      <c r="J106" s="188"/>
    </row>
    <row r="107" spans="6:10" ht="12.75" customHeight="1">
      <c r="F107" s="188"/>
      <c r="G107" s="188"/>
      <c r="H107" s="188"/>
      <c r="I107" s="188"/>
      <c r="J107" s="188"/>
    </row>
    <row r="108" spans="6:10" ht="12.75" customHeight="1">
      <c r="F108" s="188"/>
      <c r="G108" s="188"/>
      <c r="H108" s="188"/>
      <c r="I108" s="188"/>
      <c r="J108" s="188"/>
    </row>
    <row r="109" spans="6:10" ht="12.75" customHeight="1">
      <c r="F109" s="188"/>
      <c r="G109" s="188"/>
      <c r="H109" s="188"/>
      <c r="I109" s="188"/>
      <c r="J109" s="188"/>
    </row>
    <row r="110" spans="6:10" ht="12.75" customHeight="1">
      <c r="F110" s="188"/>
      <c r="G110" s="188"/>
      <c r="H110" s="188"/>
      <c r="I110" s="188"/>
      <c r="J110" s="188"/>
    </row>
    <row r="111" spans="6:10" ht="12.75" customHeight="1">
      <c r="F111" s="188"/>
      <c r="G111" s="188"/>
      <c r="H111" s="188"/>
      <c r="I111" s="188"/>
      <c r="J111" s="188"/>
    </row>
    <row r="112" spans="6:10" ht="12.75" customHeight="1">
      <c r="F112" s="188"/>
      <c r="G112" s="188"/>
      <c r="H112" s="188"/>
      <c r="I112" s="188"/>
      <c r="J112" s="188"/>
    </row>
    <row r="113" spans="6:10" ht="12.75" customHeight="1">
      <c r="F113" s="188"/>
      <c r="G113" s="188"/>
      <c r="H113" s="188"/>
      <c r="I113" s="188"/>
      <c r="J113" s="188"/>
    </row>
    <row r="114" spans="6:10" ht="12.75" customHeight="1">
      <c r="F114" s="188"/>
      <c r="G114" s="188"/>
      <c r="H114" s="188"/>
      <c r="I114" s="188"/>
      <c r="J114" s="188"/>
    </row>
    <row r="115" spans="6:10" ht="12.75" customHeight="1">
      <c r="F115" s="188"/>
      <c r="G115" s="188"/>
      <c r="H115" s="188"/>
      <c r="I115" s="188"/>
      <c r="J115" s="188"/>
    </row>
    <row r="116" spans="6:10" ht="12.75" customHeight="1">
      <c r="F116" s="188"/>
      <c r="G116" s="188"/>
      <c r="H116" s="188"/>
      <c r="I116" s="188"/>
      <c r="J116" s="188"/>
    </row>
    <row r="117" spans="6:10" ht="12.75" customHeight="1">
      <c r="F117" s="188"/>
      <c r="G117" s="188"/>
      <c r="H117" s="188"/>
      <c r="I117" s="188"/>
      <c r="J117" s="188"/>
    </row>
    <row r="118" spans="6:10" ht="12.75" customHeight="1">
      <c r="F118" s="188"/>
      <c r="G118" s="188"/>
      <c r="H118" s="188"/>
      <c r="I118" s="188"/>
      <c r="J118" s="188"/>
    </row>
    <row r="119" spans="6:10" ht="12.75" customHeight="1">
      <c r="F119" s="188"/>
      <c r="G119" s="188"/>
      <c r="H119" s="188"/>
      <c r="I119" s="188"/>
      <c r="J119" s="188"/>
    </row>
    <row r="120" spans="6:10" ht="12.75" customHeight="1">
      <c r="F120" s="188"/>
      <c r="G120" s="188"/>
      <c r="H120" s="188"/>
      <c r="I120" s="188"/>
      <c r="J120" s="188"/>
    </row>
    <row r="121" spans="6:10" ht="12.75" customHeight="1">
      <c r="F121" s="188"/>
      <c r="G121" s="188"/>
      <c r="H121" s="188"/>
      <c r="I121" s="188"/>
      <c r="J121" s="188"/>
    </row>
    <row r="122" spans="6:10" ht="12.75" customHeight="1">
      <c r="F122" s="188"/>
      <c r="G122" s="188"/>
      <c r="H122" s="188"/>
      <c r="I122" s="188"/>
      <c r="J122" s="188"/>
    </row>
    <row r="123" spans="6:10" ht="12.75" customHeight="1">
      <c r="F123" s="188"/>
      <c r="G123" s="188"/>
      <c r="H123" s="188"/>
      <c r="I123" s="188"/>
      <c r="J123" s="188"/>
    </row>
    <row r="124" spans="6:10" ht="12.75" customHeight="1">
      <c r="F124" s="188"/>
      <c r="G124" s="188"/>
      <c r="H124" s="188"/>
      <c r="I124" s="188"/>
      <c r="J124" s="188"/>
    </row>
    <row r="125" spans="6:10" ht="12.75" customHeight="1">
      <c r="F125" s="188"/>
      <c r="G125" s="188"/>
      <c r="H125" s="188"/>
      <c r="I125" s="188"/>
      <c r="J125" s="188"/>
    </row>
    <row r="126" spans="6:10" ht="12.75" customHeight="1">
      <c r="F126" s="188"/>
      <c r="G126" s="188"/>
      <c r="H126" s="188"/>
      <c r="I126" s="188"/>
      <c r="J126" s="188"/>
    </row>
    <row r="127" spans="6:10" ht="12.75" customHeight="1">
      <c r="F127" s="188"/>
      <c r="G127" s="188"/>
      <c r="H127" s="188"/>
      <c r="I127" s="188"/>
      <c r="J127" s="188"/>
    </row>
    <row r="128" spans="6:10" ht="12.75" customHeight="1">
      <c r="F128" s="188"/>
      <c r="G128" s="188"/>
      <c r="H128" s="188"/>
      <c r="I128" s="188"/>
      <c r="J128" s="188"/>
    </row>
    <row r="129" spans="6:10" ht="12.75" customHeight="1">
      <c r="F129" s="188"/>
      <c r="G129" s="188"/>
      <c r="H129" s="188"/>
      <c r="I129" s="188"/>
      <c r="J129" s="188"/>
    </row>
    <row r="130" spans="6:10" ht="12.75" customHeight="1">
      <c r="F130" s="188"/>
      <c r="G130" s="188"/>
      <c r="H130" s="188"/>
      <c r="I130" s="188"/>
      <c r="J130" s="188"/>
    </row>
    <row r="131" spans="6:10" ht="12.75" customHeight="1">
      <c r="F131" s="188"/>
      <c r="G131" s="188"/>
      <c r="H131" s="188"/>
      <c r="I131" s="188"/>
      <c r="J131" s="188"/>
    </row>
    <row r="132" spans="6:10" ht="12.75" customHeight="1">
      <c r="F132" s="188"/>
      <c r="G132" s="188"/>
      <c r="H132" s="188"/>
      <c r="I132" s="188"/>
      <c r="J132" s="188"/>
    </row>
    <row r="133" spans="6:10" ht="12.75" customHeight="1">
      <c r="F133" s="188"/>
      <c r="G133" s="188"/>
      <c r="H133" s="188"/>
      <c r="I133" s="188"/>
      <c r="J133" s="188"/>
    </row>
    <row r="134" spans="6:10" ht="12.75" customHeight="1">
      <c r="F134" s="188"/>
      <c r="G134" s="188"/>
      <c r="H134" s="188"/>
      <c r="I134" s="188"/>
      <c r="J134" s="188"/>
    </row>
    <row r="135" spans="6:10" ht="12.75" customHeight="1">
      <c r="F135" s="188"/>
      <c r="G135" s="188"/>
      <c r="H135" s="188"/>
      <c r="I135" s="188"/>
      <c r="J135" s="188"/>
    </row>
    <row r="136" spans="6:10" ht="12.75" customHeight="1">
      <c r="F136" s="188"/>
      <c r="G136" s="188"/>
      <c r="H136" s="188"/>
      <c r="I136" s="188"/>
      <c r="J136" s="188"/>
    </row>
    <row r="137" spans="6:10" ht="12.75" customHeight="1">
      <c r="F137" s="188"/>
      <c r="G137" s="188"/>
      <c r="H137" s="188"/>
      <c r="I137" s="188"/>
      <c r="J137" s="188"/>
    </row>
    <row r="138" spans="6:10" ht="12.75" customHeight="1">
      <c r="F138" s="188"/>
      <c r="G138" s="188"/>
      <c r="H138" s="188"/>
      <c r="I138" s="188"/>
      <c r="J138" s="188"/>
    </row>
    <row r="139" spans="6:10" ht="12.75" customHeight="1">
      <c r="F139" s="188"/>
      <c r="G139" s="188"/>
      <c r="H139" s="188"/>
      <c r="I139" s="188"/>
      <c r="J139" s="188"/>
    </row>
    <row r="140" spans="6:10" ht="12.75" customHeight="1">
      <c r="F140" s="188"/>
      <c r="G140" s="188"/>
      <c r="H140" s="188"/>
      <c r="I140" s="188"/>
      <c r="J140" s="188"/>
    </row>
    <row r="141" spans="6:10" ht="12.75" customHeight="1">
      <c r="F141" s="188"/>
      <c r="G141" s="188"/>
      <c r="H141" s="188"/>
      <c r="I141" s="188"/>
      <c r="J141" s="188"/>
    </row>
    <row r="142" spans="6:10" ht="12.75" customHeight="1">
      <c r="F142" s="188"/>
      <c r="G142" s="188"/>
      <c r="H142" s="188"/>
      <c r="I142" s="188"/>
      <c r="J142" s="188"/>
    </row>
    <row r="143" spans="6:10" ht="12.75" customHeight="1">
      <c r="F143" s="188"/>
      <c r="G143" s="188"/>
      <c r="H143" s="188"/>
      <c r="I143" s="188"/>
      <c r="J143" s="188"/>
    </row>
    <row r="144" spans="6:10" ht="12.75" customHeight="1">
      <c r="F144" s="188"/>
      <c r="G144" s="188"/>
      <c r="H144" s="188"/>
      <c r="I144" s="188"/>
      <c r="J144" s="188"/>
    </row>
    <row r="145" spans="6:10" ht="12.75" customHeight="1">
      <c r="F145" s="188"/>
      <c r="G145" s="188"/>
      <c r="H145" s="188"/>
      <c r="I145" s="188"/>
      <c r="J145" s="188"/>
    </row>
    <row r="146" spans="6:10" ht="12.75" customHeight="1">
      <c r="F146" s="188"/>
      <c r="G146" s="188"/>
      <c r="H146" s="188"/>
      <c r="I146" s="188"/>
      <c r="J146" s="188"/>
    </row>
    <row r="147" spans="6:10" ht="12.75" customHeight="1">
      <c r="F147" s="188"/>
      <c r="G147" s="188"/>
      <c r="H147" s="188"/>
      <c r="I147" s="188"/>
      <c r="J147" s="188"/>
    </row>
    <row r="148" spans="6:10" ht="12.75" customHeight="1">
      <c r="F148" s="188"/>
      <c r="G148" s="188"/>
      <c r="H148" s="188"/>
      <c r="I148" s="188"/>
      <c r="J148" s="188"/>
    </row>
    <row r="149" spans="6:10" ht="12.75" customHeight="1">
      <c r="F149" s="188"/>
      <c r="G149" s="188"/>
      <c r="H149" s="188"/>
      <c r="I149" s="188"/>
      <c r="J149" s="188"/>
    </row>
    <row r="150" spans="6:10" ht="12.75" customHeight="1">
      <c r="F150" s="188"/>
      <c r="G150" s="188"/>
      <c r="H150" s="188"/>
      <c r="I150" s="188"/>
      <c r="J150" s="188"/>
    </row>
    <row r="151" spans="6:10" ht="12.75" customHeight="1">
      <c r="F151" s="188"/>
      <c r="G151" s="188"/>
      <c r="H151" s="188"/>
      <c r="I151" s="188"/>
      <c r="J151" s="188"/>
    </row>
    <row r="152" spans="6:10" ht="12.75" customHeight="1">
      <c r="F152" s="188"/>
      <c r="G152" s="188"/>
      <c r="H152" s="188"/>
      <c r="I152" s="188"/>
      <c r="J152" s="188"/>
    </row>
    <row r="153" spans="6:10" ht="12.75" customHeight="1">
      <c r="F153" s="188"/>
      <c r="G153" s="188"/>
      <c r="H153" s="188"/>
      <c r="I153" s="188"/>
      <c r="J153" s="188"/>
    </row>
    <row r="154" spans="6:10" ht="12.75" customHeight="1">
      <c r="F154" s="188"/>
      <c r="G154" s="188"/>
      <c r="H154" s="188"/>
      <c r="I154" s="188"/>
      <c r="J154" s="188"/>
    </row>
    <row r="155" spans="6:10" ht="12.75" customHeight="1">
      <c r="F155" s="188"/>
      <c r="G155" s="188"/>
      <c r="H155" s="188"/>
      <c r="I155" s="188"/>
      <c r="J155" s="188"/>
    </row>
    <row r="156" spans="6:10" ht="12.75" customHeight="1">
      <c r="F156" s="188"/>
      <c r="G156" s="188"/>
      <c r="H156" s="188"/>
      <c r="I156" s="188"/>
      <c r="J156" s="188"/>
    </row>
    <row r="157" spans="6:10" ht="12.75" customHeight="1">
      <c r="F157" s="188"/>
      <c r="G157" s="188"/>
      <c r="H157" s="188"/>
      <c r="I157" s="188"/>
      <c r="J157" s="188"/>
    </row>
    <row r="158" spans="6:10" ht="12.75" customHeight="1">
      <c r="F158" s="188"/>
      <c r="G158" s="188"/>
      <c r="H158" s="188"/>
      <c r="I158" s="188"/>
      <c r="J158" s="188"/>
    </row>
    <row r="159" spans="6:10" ht="12.75" customHeight="1">
      <c r="F159" s="188"/>
      <c r="G159" s="188"/>
      <c r="H159" s="188"/>
      <c r="I159" s="188"/>
      <c r="J159" s="188"/>
    </row>
    <row r="160" spans="6:10" ht="12.75" customHeight="1">
      <c r="F160" s="188"/>
      <c r="G160" s="188"/>
      <c r="H160" s="188"/>
      <c r="I160" s="188"/>
      <c r="J160" s="188"/>
    </row>
    <row r="161" spans="6:10" ht="12.75" customHeight="1">
      <c r="F161" s="188"/>
      <c r="G161" s="188"/>
      <c r="H161" s="188"/>
      <c r="I161" s="188"/>
      <c r="J161" s="188"/>
    </row>
    <row r="162" spans="6:10" ht="12.75" customHeight="1">
      <c r="F162" s="188"/>
      <c r="G162" s="188"/>
      <c r="H162" s="188"/>
      <c r="I162" s="188"/>
      <c r="J162" s="188"/>
    </row>
    <row r="163" spans="6:10" ht="12.75" customHeight="1">
      <c r="F163" s="188"/>
      <c r="G163" s="188"/>
      <c r="H163" s="188"/>
      <c r="I163" s="188"/>
      <c r="J163" s="188"/>
    </row>
    <row r="164" spans="6:10" ht="12.75" customHeight="1">
      <c r="F164" s="188"/>
      <c r="G164" s="188"/>
      <c r="H164" s="188"/>
      <c r="I164" s="188"/>
      <c r="J164" s="188"/>
    </row>
    <row r="165" spans="6:10" ht="12.75" customHeight="1">
      <c r="F165" s="188"/>
      <c r="G165" s="188"/>
      <c r="H165" s="188"/>
      <c r="I165" s="188"/>
      <c r="J165" s="188"/>
    </row>
    <row r="166" spans="6:10" ht="12.75" customHeight="1">
      <c r="F166" s="188"/>
      <c r="G166" s="188"/>
      <c r="H166" s="188"/>
      <c r="I166" s="188"/>
      <c r="J166" s="188"/>
    </row>
    <row r="167" spans="6:10" ht="12.75" customHeight="1">
      <c r="F167" s="188"/>
      <c r="G167" s="188"/>
      <c r="H167" s="188"/>
      <c r="I167" s="188"/>
      <c r="J167" s="188"/>
    </row>
    <row r="168" spans="6:10" ht="12.75" customHeight="1">
      <c r="F168" s="188"/>
      <c r="G168" s="188"/>
      <c r="H168" s="188"/>
      <c r="I168" s="188"/>
      <c r="J168" s="188"/>
    </row>
    <row r="169" spans="6:10" ht="12.75" customHeight="1">
      <c r="F169" s="188"/>
      <c r="G169" s="188"/>
      <c r="H169" s="188"/>
      <c r="I169" s="188"/>
      <c r="J169" s="188"/>
    </row>
    <row r="170" spans="6:10" ht="12.75" customHeight="1">
      <c r="F170" s="188"/>
      <c r="G170" s="188"/>
      <c r="H170" s="188"/>
      <c r="I170" s="188"/>
      <c r="J170" s="188"/>
    </row>
    <row r="171" spans="6:10" ht="12.75" customHeight="1">
      <c r="F171" s="188"/>
      <c r="G171" s="188"/>
      <c r="H171" s="188"/>
      <c r="I171" s="188"/>
      <c r="J171" s="188"/>
    </row>
    <row r="172" spans="6:10" ht="12.75" customHeight="1">
      <c r="F172" s="188"/>
      <c r="G172" s="188"/>
      <c r="H172" s="188"/>
      <c r="I172" s="188"/>
      <c r="J172" s="188"/>
    </row>
    <row r="173" spans="6:10" ht="12.75" customHeight="1">
      <c r="F173" s="188"/>
      <c r="G173" s="188"/>
      <c r="H173" s="188"/>
      <c r="I173" s="188"/>
      <c r="J173" s="188"/>
    </row>
    <row r="174" spans="6:10" ht="12.75" customHeight="1">
      <c r="F174" s="188"/>
      <c r="G174" s="188"/>
      <c r="H174" s="188"/>
      <c r="I174" s="188"/>
      <c r="J174" s="188"/>
    </row>
    <row r="175" spans="6:10" ht="12.75" customHeight="1">
      <c r="F175" s="188"/>
      <c r="G175" s="188"/>
      <c r="H175" s="188"/>
      <c r="I175" s="188"/>
      <c r="J175" s="188"/>
    </row>
    <row r="176" spans="6:10" ht="12.75" customHeight="1">
      <c r="F176" s="188"/>
      <c r="G176" s="188"/>
      <c r="H176" s="188"/>
      <c r="I176" s="188"/>
      <c r="J176" s="188"/>
    </row>
    <row r="177" spans="6:10" ht="12.75" customHeight="1">
      <c r="F177" s="188"/>
      <c r="G177" s="188"/>
      <c r="H177" s="188"/>
      <c r="I177" s="188"/>
      <c r="J177" s="188"/>
    </row>
    <row r="178" spans="6:10" ht="12.75" customHeight="1">
      <c r="F178" s="188"/>
      <c r="G178" s="188"/>
      <c r="H178" s="188"/>
      <c r="I178" s="188"/>
      <c r="J178" s="188"/>
    </row>
    <row r="179" spans="6:10" ht="12.75" customHeight="1">
      <c r="F179" s="188"/>
      <c r="G179" s="188"/>
      <c r="H179" s="188"/>
      <c r="I179" s="188"/>
      <c r="J179" s="188"/>
    </row>
    <row r="180" spans="6:10" ht="12.75" customHeight="1">
      <c r="F180" s="188"/>
      <c r="G180" s="188"/>
      <c r="H180" s="188"/>
      <c r="I180" s="188"/>
      <c r="J180" s="188"/>
    </row>
    <row r="181" spans="6:10" ht="12.75" customHeight="1">
      <c r="F181" s="188"/>
      <c r="G181" s="188"/>
      <c r="H181" s="188"/>
      <c r="I181" s="188"/>
      <c r="J181" s="188"/>
    </row>
    <row r="182" spans="6:10" ht="12.75" customHeight="1">
      <c r="F182" s="188"/>
      <c r="G182" s="188"/>
      <c r="H182" s="188"/>
      <c r="I182" s="188"/>
      <c r="J182" s="188"/>
    </row>
    <row r="183" spans="6:10" ht="12.75" customHeight="1">
      <c r="F183" s="188"/>
      <c r="G183" s="188"/>
      <c r="H183" s="188"/>
      <c r="I183" s="188"/>
      <c r="J183" s="188"/>
    </row>
    <row r="184" spans="6:10" ht="12.75" customHeight="1">
      <c r="F184" s="188"/>
      <c r="G184" s="188"/>
      <c r="H184" s="188"/>
      <c r="I184" s="188"/>
      <c r="J184" s="188"/>
    </row>
    <row r="185" spans="6:10" ht="12.75" customHeight="1">
      <c r="F185" s="188"/>
      <c r="G185" s="188"/>
      <c r="H185" s="188"/>
      <c r="I185" s="188"/>
      <c r="J185" s="188"/>
    </row>
    <row r="186" spans="6:10" ht="12.75" customHeight="1">
      <c r="F186" s="188"/>
      <c r="G186" s="188"/>
      <c r="H186" s="188"/>
      <c r="I186" s="188"/>
      <c r="J186" s="188"/>
    </row>
    <row r="187" spans="6:10" ht="12.75" customHeight="1">
      <c r="F187" s="188"/>
      <c r="G187" s="188"/>
      <c r="H187" s="188"/>
      <c r="I187" s="188"/>
      <c r="J187" s="188"/>
    </row>
    <row r="188" spans="6:10" ht="12.75" customHeight="1">
      <c r="F188" s="188"/>
      <c r="G188" s="188"/>
      <c r="H188" s="188"/>
      <c r="I188" s="188"/>
      <c r="J188" s="188"/>
    </row>
    <row r="189" spans="6:10" ht="12.75" customHeight="1">
      <c r="F189" s="188"/>
      <c r="G189" s="188"/>
      <c r="H189" s="188"/>
      <c r="I189" s="188"/>
      <c r="J189" s="188"/>
    </row>
    <row r="190" spans="6:10" ht="12.75" customHeight="1">
      <c r="F190" s="188"/>
      <c r="G190" s="188"/>
      <c r="H190" s="188"/>
      <c r="I190" s="188"/>
      <c r="J190" s="188"/>
    </row>
    <row r="191" spans="6:10" ht="12.75" customHeight="1">
      <c r="F191" s="188"/>
      <c r="G191" s="188"/>
      <c r="H191" s="188"/>
      <c r="I191" s="188"/>
      <c r="J191" s="188"/>
    </row>
    <row r="192" spans="6:10" ht="12.75" customHeight="1">
      <c r="F192" s="188"/>
      <c r="G192" s="188"/>
      <c r="H192" s="188"/>
      <c r="I192" s="188"/>
      <c r="J192" s="188"/>
    </row>
    <row r="193" spans="6:10" ht="12.75" customHeight="1">
      <c r="F193" s="188"/>
      <c r="G193" s="188"/>
      <c r="H193" s="188"/>
      <c r="I193" s="188"/>
      <c r="J193" s="188"/>
    </row>
    <row r="194" spans="6:10" ht="12.75" customHeight="1">
      <c r="F194" s="188"/>
      <c r="G194" s="188"/>
      <c r="H194" s="188"/>
      <c r="I194" s="188"/>
      <c r="J194" s="188"/>
    </row>
    <row r="195" spans="6:10" ht="12.75" customHeight="1">
      <c r="F195" s="188"/>
      <c r="G195" s="188"/>
      <c r="H195" s="188"/>
      <c r="I195" s="188"/>
      <c r="J195" s="188"/>
    </row>
    <row r="196" spans="6:10" ht="12.75" customHeight="1">
      <c r="F196" s="188"/>
      <c r="G196" s="188"/>
      <c r="H196" s="188"/>
      <c r="I196" s="188"/>
      <c r="J196" s="188"/>
    </row>
    <row r="197" spans="6:10" ht="12.75" customHeight="1">
      <c r="F197" s="188"/>
      <c r="G197" s="188"/>
      <c r="H197" s="188"/>
      <c r="I197" s="188"/>
      <c r="J197" s="188"/>
    </row>
    <row r="198" spans="6:10" ht="12.75" customHeight="1">
      <c r="F198" s="188"/>
      <c r="G198" s="188"/>
      <c r="H198" s="188"/>
      <c r="I198" s="188"/>
      <c r="J198" s="188"/>
    </row>
    <row r="199" spans="6:10" ht="12.75" customHeight="1">
      <c r="F199" s="188"/>
      <c r="G199" s="188"/>
      <c r="H199" s="188"/>
      <c r="I199" s="188"/>
      <c r="J199" s="188"/>
    </row>
    <row r="200" spans="6:10" ht="12.75" customHeight="1">
      <c r="F200" s="188"/>
      <c r="G200" s="188"/>
      <c r="H200" s="188"/>
      <c r="I200" s="188"/>
      <c r="J200" s="188"/>
    </row>
    <row r="201" spans="6:10" ht="12.75" customHeight="1">
      <c r="F201" s="188"/>
      <c r="G201" s="188"/>
      <c r="H201" s="188"/>
      <c r="I201" s="188"/>
      <c r="J201" s="188"/>
    </row>
    <row r="202" spans="6:10" ht="12.75" customHeight="1">
      <c r="F202" s="188"/>
      <c r="G202" s="188"/>
      <c r="H202" s="188"/>
      <c r="I202" s="188"/>
      <c r="J202" s="188"/>
    </row>
    <row r="203" spans="6:10" ht="12.75" customHeight="1">
      <c r="F203" s="188"/>
      <c r="G203" s="188"/>
      <c r="H203" s="188"/>
      <c r="I203" s="188"/>
      <c r="J203" s="188"/>
    </row>
    <row r="204" spans="6:10" ht="12.75" customHeight="1">
      <c r="F204" s="188"/>
      <c r="G204" s="188"/>
      <c r="H204" s="188"/>
      <c r="I204" s="188"/>
      <c r="J204" s="188"/>
    </row>
    <row r="205" spans="6:10" ht="12.75" customHeight="1">
      <c r="F205" s="188"/>
      <c r="G205" s="188"/>
      <c r="H205" s="188"/>
      <c r="I205" s="188"/>
      <c r="J205" s="188"/>
    </row>
    <row r="206" spans="6:10" ht="12.75" customHeight="1">
      <c r="F206" s="188"/>
      <c r="G206" s="188"/>
      <c r="H206" s="188"/>
      <c r="I206" s="188"/>
      <c r="J206" s="188"/>
    </row>
    <row r="207" spans="6:10" ht="12.75" customHeight="1">
      <c r="F207" s="188"/>
      <c r="G207" s="188"/>
      <c r="H207" s="188"/>
      <c r="I207" s="188"/>
      <c r="J207" s="188"/>
    </row>
    <row r="208" spans="6:10" ht="12.75" customHeight="1">
      <c r="F208" s="188"/>
      <c r="G208" s="188"/>
      <c r="H208" s="188"/>
      <c r="I208" s="188"/>
      <c r="J208" s="188"/>
    </row>
    <row r="209" spans="6:10" ht="12.75" customHeight="1">
      <c r="F209" s="188"/>
      <c r="G209" s="188"/>
      <c r="H209" s="188"/>
      <c r="I209" s="188"/>
      <c r="J209" s="188"/>
    </row>
    <row r="210" spans="6:10" ht="12.75" customHeight="1">
      <c r="F210" s="188"/>
      <c r="G210" s="188"/>
      <c r="H210" s="188"/>
      <c r="I210" s="188"/>
      <c r="J210" s="188"/>
    </row>
    <row r="211" spans="6:10" ht="12.75" customHeight="1">
      <c r="F211" s="188"/>
      <c r="G211" s="188"/>
      <c r="H211" s="188"/>
      <c r="I211" s="188"/>
      <c r="J211" s="188"/>
    </row>
    <row r="212" spans="6:10" ht="12.75" customHeight="1">
      <c r="F212" s="188"/>
      <c r="G212" s="188"/>
      <c r="H212" s="188"/>
      <c r="I212" s="188"/>
      <c r="J212" s="188"/>
    </row>
    <row r="213" spans="6:10" ht="12.75" customHeight="1">
      <c r="F213" s="188"/>
      <c r="G213" s="188"/>
      <c r="H213" s="188"/>
      <c r="I213" s="188"/>
      <c r="J213" s="188"/>
    </row>
    <row r="214" spans="6:10" ht="12.75" customHeight="1">
      <c r="F214" s="188"/>
      <c r="G214" s="188"/>
      <c r="H214" s="188"/>
      <c r="I214" s="188"/>
      <c r="J214" s="188"/>
    </row>
    <row r="215" spans="6:10" ht="12.75" customHeight="1">
      <c r="F215" s="188"/>
      <c r="G215" s="188"/>
      <c r="H215" s="188"/>
      <c r="I215" s="188"/>
      <c r="J215" s="188"/>
    </row>
    <row r="216" spans="6:10" ht="12.75" customHeight="1">
      <c r="F216" s="188"/>
      <c r="G216" s="188"/>
      <c r="H216" s="188"/>
      <c r="I216" s="188"/>
      <c r="J216" s="188"/>
    </row>
    <row r="217" spans="6:10" ht="12.75" customHeight="1">
      <c r="F217" s="188"/>
      <c r="G217" s="188"/>
      <c r="H217" s="188"/>
      <c r="I217" s="188"/>
      <c r="J217" s="188"/>
    </row>
    <row r="218" spans="6:10" ht="12.75" customHeight="1">
      <c r="F218" s="188"/>
      <c r="G218" s="188"/>
      <c r="H218" s="188"/>
      <c r="I218" s="188"/>
      <c r="J218" s="188"/>
    </row>
    <row r="219" spans="6:10" ht="12.75" customHeight="1">
      <c r="F219" s="188"/>
      <c r="G219" s="188"/>
      <c r="H219" s="188"/>
      <c r="I219" s="188"/>
      <c r="J219" s="188"/>
    </row>
    <row r="220" spans="6:10" ht="12.75" customHeight="1">
      <c r="F220" s="188"/>
      <c r="G220" s="188"/>
      <c r="H220" s="188"/>
      <c r="I220" s="188"/>
      <c r="J220" s="188"/>
    </row>
    <row r="221" spans="6:10" ht="12.75" customHeight="1">
      <c r="F221" s="188"/>
      <c r="G221" s="188"/>
      <c r="H221" s="188"/>
      <c r="I221" s="188"/>
      <c r="J221" s="188"/>
    </row>
    <row r="222" spans="6:10" ht="12.75" customHeight="1">
      <c r="F222" s="188"/>
      <c r="G222" s="188"/>
      <c r="H222" s="188"/>
      <c r="I222" s="188"/>
      <c r="J222" s="188"/>
    </row>
    <row r="223" spans="6:10" ht="12.75" customHeight="1">
      <c r="F223" s="188"/>
      <c r="G223" s="188"/>
      <c r="H223" s="188"/>
      <c r="I223" s="188"/>
      <c r="J223" s="188"/>
    </row>
    <row r="224" spans="6:10" ht="12.75" customHeight="1">
      <c r="F224" s="188"/>
      <c r="G224" s="188"/>
      <c r="H224" s="188"/>
      <c r="I224" s="188"/>
      <c r="J224" s="188"/>
    </row>
    <row r="225" spans="6:10" ht="12.75" customHeight="1">
      <c r="F225" s="188"/>
      <c r="G225" s="188"/>
      <c r="H225" s="188"/>
      <c r="I225" s="188"/>
      <c r="J225" s="188"/>
    </row>
    <row r="226" spans="6:10" ht="12.75" customHeight="1">
      <c r="F226" s="188"/>
      <c r="G226" s="188"/>
      <c r="H226" s="188"/>
      <c r="I226" s="188"/>
      <c r="J226" s="188"/>
    </row>
    <row r="227" spans="6:10" ht="12.75" customHeight="1">
      <c r="F227" s="188"/>
      <c r="G227" s="188"/>
      <c r="H227" s="188"/>
      <c r="I227" s="188"/>
      <c r="J227" s="188"/>
    </row>
    <row r="228" spans="6:10" ht="12.75" customHeight="1">
      <c r="F228" s="188"/>
      <c r="G228" s="188"/>
      <c r="H228" s="188"/>
      <c r="I228" s="188"/>
      <c r="J228" s="188"/>
    </row>
    <row r="229" spans="6:10" ht="12.75" customHeight="1">
      <c r="F229" s="188"/>
      <c r="G229" s="188"/>
      <c r="H229" s="188"/>
      <c r="I229" s="188"/>
      <c r="J229" s="188"/>
    </row>
    <row r="230" spans="6:10" ht="12.75" customHeight="1">
      <c r="F230" s="188"/>
      <c r="G230" s="188"/>
      <c r="H230" s="188"/>
      <c r="I230" s="188"/>
      <c r="J230" s="188"/>
    </row>
    <row r="231" spans="6:10" ht="12.75" customHeight="1">
      <c r="F231" s="188"/>
      <c r="G231" s="188"/>
      <c r="H231" s="188"/>
      <c r="I231" s="188"/>
      <c r="J231" s="188"/>
    </row>
    <row r="232" spans="6:10" ht="12.75" customHeight="1">
      <c r="F232" s="188"/>
      <c r="G232" s="188"/>
      <c r="H232" s="188"/>
      <c r="I232" s="188"/>
      <c r="J232" s="188"/>
    </row>
    <row r="233" spans="6:10" ht="12.75" customHeight="1">
      <c r="F233" s="188"/>
      <c r="G233" s="188"/>
      <c r="H233" s="188"/>
      <c r="I233" s="188"/>
      <c r="J233" s="188"/>
    </row>
    <row r="234" spans="6:10" ht="12.75" customHeight="1">
      <c r="F234" s="188"/>
      <c r="G234" s="188"/>
      <c r="H234" s="188"/>
      <c r="I234" s="188"/>
      <c r="J234" s="188"/>
    </row>
    <row r="235" spans="6:10" ht="12.75" customHeight="1">
      <c r="F235" s="188"/>
      <c r="G235" s="188"/>
      <c r="H235" s="188"/>
      <c r="I235" s="188"/>
      <c r="J235" s="188"/>
    </row>
    <row r="236" spans="6:10" ht="12.75" customHeight="1">
      <c r="F236" s="188"/>
      <c r="G236" s="188"/>
      <c r="H236" s="188"/>
      <c r="I236" s="188"/>
      <c r="J236" s="188"/>
    </row>
    <row r="237" spans="6:10" ht="12.75" customHeight="1">
      <c r="F237" s="188"/>
      <c r="G237" s="188"/>
      <c r="H237" s="188"/>
      <c r="I237" s="188"/>
      <c r="J237" s="188"/>
    </row>
    <row r="238" spans="6:10" ht="12.75" customHeight="1">
      <c r="F238" s="188"/>
      <c r="G238" s="188"/>
      <c r="H238" s="188"/>
      <c r="I238" s="188"/>
      <c r="J238" s="188"/>
    </row>
    <row r="239" spans="6:10" ht="12.75" customHeight="1">
      <c r="F239" s="188"/>
      <c r="G239" s="188"/>
      <c r="H239" s="188"/>
      <c r="I239" s="188"/>
      <c r="J239" s="188"/>
    </row>
    <row r="240" spans="6:10" ht="12.75" customHeight="1">
      <c r="F240" s="188"/>
      <c r="G240" s="188"/>
      <c r="H240" s="188"/>
      <c r="I240" s="188"/>
      <c r="J240" s="188"/>
    </row>
    <row r="241" spans="6:10" ht="12.75" customHeight="1">
      <c r="F241" s="188"/>
      <c r="G241" s="188"/>
      <c r="H241" s="188"/>
      <c r="I241" s="188"/>
      <c r="J241" s="188"/>
    </row>
    <row r="242" spans="6:10" ht="12.75" customHeight="1">
      <c r="F242" s="188"/>
      <c r="G242" s="188"/>
      <c r="H242" s="188"/>
      <c r="I242" s="188"/>
      <c r="J242" s="188"/>
    </row>
    <row r="243" spans="6:10" ht="12.75" customHeight="1">
      <c r="F243" s="188"/>
      <c r="G243" s="188"/>
      <c r="H243" s="188"/>
      <c r="I243" s="188"/>
      <c r="J243" s="188"/>
    </row>
    <row r="244" spans="6:10" ht="12.75" customHeight="1">
      <c r="F244" s="188"/>
      <c r="G244" s="188"/>
      <c r="H244" s="188"/>
      <c r="I244" s="188"/>
      <c r="J244" s="188"/>
    </row>
    <row r="245" spans="6:10" ht="12.75" customHeight="1">
      <c r="F245" s="188"/>
      <c r="G245" s="188"/>
      <c r="H245" s="188"/>
      <c r="I245" s="188"/>
      <c r="J245" s="188"/>
    </row>
    <row r="246" spans="6:10" ht="12.75" customHeight="1">
      <c r="F246" s="188"/>
      <c r="G246" s="188"/>
      <c r="H246" s="188"/>
      <c r="I246" s="188"/>
      <c r="J246" s="188"/>
    </row>
    <row r="247" spans="6:10" ht="12.75" customHeight="1">
      <c r="F247" s="188"/>
      <c r="G247" s="188"/>
      <c r="H247" s="188"/>
      <c r="I247" s="188"/>
      <c r="J247" s="188"/>
    </row>
    <row r="248" spans="6:10" ht="12.75" customHeight="1">
      <c r="F248" s="188"/>
      <c r="G248" s="188"/>
      <c r="H248" s="188"/>
      <c r="I248" s="188"/>
      <c r="J248" s="188"/>
    </row>
    <row r="249" spans="6:10" ht="12.75" customHeight="1">
      <c r="F249" s="188"/>
      <c r="G249" s="188"/>
      <c r="H249" s="188"/>
      <c r="I249" s="188"/>
      <c r="J249" s="188"/>
    </row>
    <row r="250" spans="6:10" ht="12.75" customHeight="1">
      <c r="F250" s="188"/>
      <c r="G250" s="188"/>
      <c r="H250" s="188"/>
      <c r="I250" s="188"/>
      <c r="J250" s="188"/>
    </row>
    <row r="251" spans="6:10" ht="12.75" customHeight="1">
      <c r="F251" s="188"/>
      <c r="G251" s="188"/>
      <c r="H251" s="188"/>
      <c r="I251" s="188"/>
      <c r="J251" s="188"/>
    </row>
    <row r="252" spans="6:10" ht="12.75" customHeight="1">
      <c r="F252" s="188"/>
      <c r="G252" s="188"/>
      <c r="H252" s="188"/>
      <c r="I252" s="188"/>
      <c r="J252" s="188"/>
    </row>
    <row r="253" spans="6:10" ht="12.75" customHeight="1">
      <c r="F253" s="188"/>
      <c r="G253" s="188"/>
      <c r="H253" s="188"/>
      <c r="I253" s="188"/>
      <c r="J253" s="188"/>
    </row>
    <row r="254" spans="6:10" ht="12.75" customHeight="1">
      <c r="F254" s="188"/>
      <c r="G254" s="188"/>
      <c r="H254" s="188"/>
      <c r="I254" s="188"/>
      <c r="J254" s="188"/>
    </row>
    <row r="255" spans="6:10" ht="12.75" customHeight="1">
      <c r="F255" s="188"/>
      <c r="G255" s="188"/>
      <c r="H255" s="188"/>
      <c r="I255" s="188"/>
      <c r="J255" s="188"/>
    </row>
    <row r="256" spans="6:10" ht="12.75" customHeight="1">
      <c r="F256" s="188"/>
      <c r="G256" s="188"/>
      <c r="H256" s="188"/>
      <c r="I256" s="188"/>
      <c r="J256" s="188"/>
    </row>
    <row r="257" spans="6:10" ht="12.75" customHeight="1">
      <c r="F257" s="188"/>
      <c r="G257" s="188"/>
      <c r="H257" s="188"/>
      <c r="I257" s="188"/>
      <c r="J257" s="188"/>
    </row>
    <row r="258" spans="6:10" ht="12.75" customHeight="1">
      <c r="F258" s="188"/>
      <c r="G258" s="188"/>
      <c r="H258" s="188"/>
      <c r="I258" s="188"/>
      <c r="J258" s="188"/>
    </row>
    <row r="259" spans="6:10" ht="12.75" customHeight="1">
      <c r="F259" s="188"/>
      <c r="G259" s="188"/>
      <c r="H259" s="188"/>
      <c r="I259" s="188"/>
      <c r="J259" s="188"/>
    </row>
    <row r="260" spans="6:10" ht="12.75" customHeight="1">
      <c r="F260" s="188"/>
      <c r="G260" s="188"/>
      <c r="H260" s="188"/>
      <c r="I260" s="188"/>
      <c r="J260" s="188"/>
    </row>
    <row r="261" spans="6:10" ht="12.75" customHeight="1">
      <c r="F261" s="188"/>
      <c r="G261" s="188"/>
      <c r="H261" s="188"/>
      <c r="I261" s="188"/>
      <c r="J261" s="188"/>
    </row>
    <row r="262" spans="6:10" ht="12.75" customHeight="1">
      <c r="F262" s="188"/>
      <c r="G262" s="188"/>
      <c r="H262" s="188"/>
      <c r="I262" s="188"/>
      <c r="J262" s="188"/>
    </row>
    <row r="263" spans="6:10" ht="12.75" customHeight="1">
      <c r="F263" s="188"/>
      <c r="G263" s="188"/>
      <c r="H263" s="188"/>
      <c r="I263" s="188"/>
      <c r="J263" s="188"/>
    </row>
    <row r="264" spans="6:10" ht="12.75" customHeight="1">
      <c r="F264" s="188"/>
      <c r="G264" s="188"/>
      <c r="H264" s="188"/>
      <c r="I264" s="188"/>
      <c r="J264" s="188"/>
    </row>
    <row r="265" spans="6:10" ht="12.75" customHeight="1">
      <c r="F265" s="188"/>
      <c r="G265" s="188"/>
      <c r="H265" s="188"/>
      <c r="I265" s="188"/>
      <c r="J265" s="188"/>
    </row>
    <row r="266" spans="6:10" ht="12.75" customHeight="1">
      <c r="F266" s="188"/>
      <c r="G266" s="188"/>
      <c r="H266" s="188"/>
      <c r="I266" s="188"/>
      <c r="J266" s="188"/>
    </row>
    <row r="267" spans="6:10" ht="12.75" customHeight="1">
      <c r="F267" s="188"/>
      <c r="G267" s="188"/>
      <c r="H267" s="188"/>
      <c r="I267" s="188"/>
      <c r="J267" s="188"/>
    </row>
    <row r="268" spans="6:10" ht="12.75" customHeight="1">
      <c r="F268" s="188"/>
      <c r="G268" s="188"/>
      <c r="H268" s="188"/>
      <c r="I268" s="188"/>
      <c r="J268" s="188"/>
    </row>
    <row r="269" spans="6:10" ht="12.75" customHeight="1">
      <c r="F269" s="188"/>
      <c r="G269" s="188"/>
      <c r="H269" s="188"/>
      <c r="I269" s="188"/>
      <c r="J269" s="188"/>
    </row>
    <row r="270" spans="6:10" ht="12.75" customHeight="1">
      <c r="F270" s="188"/>
      <c r="G270" s="188"/>
      <c r="H270" s="188"/>
      <c r="I270" s="188"/>
      <c r="J270" s="188"/>
    </row>
    <row r="271" spans="6:10" ht="12.75" customHeight="1">
      <c r="F271" s="188"/>
      <c r="G271" s="188"/>
      <c r="H271" s="188"/>
      <c r="I271" s="188"/>
      <c r="J271" s="188"/>
    </row>
    <row r="272" spans="6:10" ht="12.75" customHeight="1">
      <c r="F272" s="188"/>
      <c r="G272" s="188"/>
      <c r="H272" s="188"/>
      <c r="I272" s="188"/>
      <c r="J272" s="188"/>
    </row>
    <row r="273" spans="6:10" ht="12.75" customHeight="1">
      <c r="F273" s="188"/>
      <c r="G273" s="188"/>
      <c r="H273" s="188"/>
      <c r="I273" s="188"/>
      <c r="J273" s="188"/>
    </row>
    <row r="274" spans="6:10" ht="12.75" customHeight="1">
      <c r="F274" s="188"/>
      <c r="G274" s="188"/>
      <c r="H274" s="188"/>
      <c r="I274" s="188"/>
      <c r="J274" s="188"/>
    </row>
    <row r="275" spans="6:10" ht="12.75" customHeight="1">
      <c r="F275" s="188"/>
      <c r="G275" s="188"/>
      <c r="H275" s="188"/>
      <c r="I275" s="188"/>
      <c r="J275" s="188"/>
    </row>
    <row r="276" spans="6:10" ht="12.75" customHeight="1">
      <c r="F276" s="188"/>
      <c r="G276" s="188"/>
      <c r="H276" s="188"/>
      <c r="I276" s="188"/>
      <c r="J276" s="188"/>
    </row>
    <row r="277" spans="6:10" ht="12.75" customHeight="1">
      <c r="F277" s="188"/>
      <c r="G277" s="188"/>
      <c r="H277" s="188"/>
      <c r="I277" s="188"/>
      <c r="J277" s="188"/>
    </row>
    <row r="278" spans="6:10" ht="12.75" customHeight="1">
      <c r="F278" s="188"/>
      <c r="G278" s="188"/>
      <c r="H278" s="188"/>
      <c r="I278" s="188"/>
      <c r="J278" s="188"/>
    </row>
    <row r="279" spans="6:10" ht="12.75" customHeight="1">
      <c r="F279" s="188"/>
      <c r="G279" s="188"/>
      <c r="H279" s="188"/>
      <c r="I279" s="188"/>
      <c r="J279" s="188"/>
    </row>
    <row r="280" spans="6:10" ht="12.75" customHeight="1">
      <c r="F280" s="188"/>
      <c r="G280" s="188"/>
      <c r="H280" s="188"/>
      <c r="I280" s="188"/>
      <c r="J280" s="188"/>
    </row>
    <row r="281" spans="6:10" ht="12.75" customHeight="1">
      <c r="F281" s="188"/>
      <c r="G281" s="188"/>
      <c r="H281" s="188"/>
      <c r="I281" s="188"/>
      <c r="J281" s="188"/>
    </row>
    <row r="282" spans="6:10" ht="12.75" customHeight="1">
      <c r="F282" s="188"/>
      <c r="G282" s="188"/>
      <c r="H282" s="188"/>
      <c r="I282" s="188"/>
      <c r="J282" s="188"/>
    </row>
    <row r="283" spans="6:10" ht="12.75" customHeight="1">
      <c r="F283" s="188"/>
      <c r="G283" s="188"/>
      <c r="H283" s="188"/>
      <c r="I283" s="188"/>
      <c r="J283" s="188"/>
    </row>
    <row r="284" spans="6:10" ht="12.75" customHeight="1">
      <c r="F284" s="188"/>
      <c r="G284" s="188"/>
      <c r="H284" s="188"/>
      <c r="I284" s="188"/>
      <c r="J284" s="188"/>
    </row>
    <row r="285" spans="6:10" ht="12.75" customHeight="1">
      <c r="F285" s="188"/>
      <c r="G285" s="188"/>
      <c r="H285" s="188"/>
      <c r="I285" s="188"/>
      <c r="J285" s="188"/>
    </row>
    <row r="286" spans="6:10" ht="12.75" customHeight="1">
      <c r="F286" s="188"/>
      <c r="G286" s="188"/>
      <c r="H286" s="188"/>
      <c r="I286" s="188"/>
      <c r="J286" s="188"/>
    </row>
    <row r="287" spans="6:10" ht="12.75" customHeight="1">
      <c r="F287" s="188"/>
      <c r="G287" s="188"/>
      <c r="H287" s="188"/>
      <c r="I287" s="188"/>
      <c r="J287" s="188"/>
    </row>
    <row r="288" spans="6:10" ht="12.75" customHeight="1">
      <c r="F288" s="188"/>
      <c r="G288" s="188"/>
      <c r="H288" s="188"/>
      <c r="I288" s="188"/>
      <c r="J288" s="188"/>
    </row>
    <row r="289" spans="6:10" ht="12.75" customHeight="1">
      <c r="F289" s="188"/>
      <c r="G289" s="188"/>
      <c r="H289" s="188"/>
      <c r="I289" s="188"/>
      <c r="J289" s="188"/>
    </row>
    <row r="290" spans="6:10" ht="12.75" customHeight="1">
      <c r="F290" s="188"/>
      <c r="G290" s="188"/>
      <c r="H290" s="188"/>
      <c r="I290" s="188"/>
      <c r="J290" s="188"/>
    </row>
    <row r="291" spans="6:10" ht="12.75" customHeight="1">
      <c r="F291" s="188"/>
      <c r="G291" s="188"/>
      <c r="H291" s="188"/>
      <c r="I291" s="188"/>
      <c r="J291" s="188"/>
    </row>
    <row r="292" spans="6:10" ht="12.75" customHeight="1">
      <c r="F292" s="188"/>
      <c r="G292" s="188"/>
      <c r="H292" s="188"/>
      <c r="I292" s="188"/>
      <c r="J292" s="188"/>
    </row>
    <row r="293" spans="6:10" ht="12.75" customHeight="1">
      <c r="F293" s="188"/>
      <c r="G293" s="188"/>
      <c r="H293" s="188"/>
      <c r="I293" s="188"/>
      <c r="J293" s="188"/>
    </row>
    <row r="294" spans="6:10" ht="12.75" customHeight="1">
      <c r="F294" s="188"/>
      <c r="G294" s="188"/>
      <c r="H294" s="188"/>
      <c r="I294" s="188"/>
      <c r="J294" s="188"/>
    </row>
    <row r="295" spans="6:10" ht="12.75" customHeight="1">
      <c r="F295" s="188"/>
      <c r="G295" s="188"/>
      <c r="H295" s="188"/>
      <c r="I295" s="188"/>
      <c r="J295" s="188"/>
    </row>
    <row r="296" spans="6:10" ht="12.75" customHeight="1">
      <c r="F296" s="188"/>
      <c r="G296" s="188"/>
      <c r="H296" s="188"/>
      <c r="I296" s="188"/>
      <c r="J296" s="188"/>
    </row>
    <row r="297" spans="6:10" ht="12.75" customHeight="1">
      <c r="F297" s="188"/>
      <c r="G297" s="188"/>
      <c r="H297" s="188"/>
      <c r="I297" s="188"/>
      <c r="J297" s="188"/>
    </row>
    <row r="298" spans="6:10" ht="12.75" customHeight="1">
      <c r="F298" s="188"/>
      <c r="G298" s="188"/>
      <c r="H298" s="188"/>
      <c r="I298" s="188"/>
      <c r="J298" s="188"/>
    </row>
    <row r="299" spans="6:10" ht="12.75" customHeight="1">
      <c r="F299" s="188"/>
      <c r="G299" s="188"/>
      <c r="H299" s="188"/>
      <c r="I299" s="188"/>
      <c r="J299" s="188"/>
    </row>
    <row r="300" spans="6:10" ht="12.75" customHeight="1">
      <c r="F300" s="188"/>
      <c r="G300" s="188"/>
      <c r="H300" s="188"/>
      <c r="I300" s="188"/>
      <c r="J300" s="188"/>
    </row>
    <row r="301" spans="6:10" ht="12.75" customHeight="1">
      <c r="F301" s="188"/>
      <c r="G301" s="188"/>
      <c r="H301" s="188"/>
      <c r="I301" s="188"/>
      <c r="J301" s="188"/>
    </row>
    <row r="302" spans="6:10" ht="12.75" customHeight="1">
      <c r="F302" s="188"/>
      <c r="G302" s="188"/>
      <c r="H302" s="188"/>
      <c r="I302" s="188"/>
      <c r="J302" s="188"/>
    </row>
    <row r="303" spans="6:10" ht="12.75" customHeight="1">
      <c r="F303" s="188"/>
      <c r="G303" s="188"/>
      <c r="H303" s="188"/>
      <c r="I303" s="188"/>
      <c r="J303" s="188"/>
    </row>
    <row r="304" spans="6:10" ht="12.75" customHeight="1">
      <c r="F304" s="188"/>
      <c r="G304" s="188"/>
      <c r="H304" s="188"/>
      <c r="I304" s="188"/>
      <c r="J304" s="188"/>
    </row>
    <row r="305" spans="6:10" ht="12.75" customHeight="1">
      <c r="F305" s="188"/>
      <c r="G305" s="188"/>
      <c r="H305" s="188"/>
      <c r="I305" s="188"/>
      <c r="J305" s="188"/>
    </row>
    <row r="306" spans="6:10" ht="12.75" customHeight="1">
      <c r="F306" s="188"/>
      <c r="G306" s="188"/>
      <c r="H306" s="188"/>
      <c r="I306" s="188"/>
      <c r="J306" s="188"/>
    </row>
    <row r="307" spans="6:10" ht="12.75" customHeight="1">
      <c r="F307" s="188"/>
      <c r="G307" s="188"/>
      <c r="H307" s="188"/>
      <c r="I307" s="188"/>
      <c r="J307" s="188"/>
    </row>
    <row r="308" spans="6:10" ht="12.75" customHeight="1">
      <c r="F308" s="188"/>
      <c r="G308" s="188"/>
      <c r="H308" s="188"/>
      <c r="I308" s="188"/>
      <c r="J308" s="188"/>
    </row>
    <row r="309" spans="6:10" ht="12.75" customHeight="1">
      <c r="F309" s="188"/>
      <c r="G309" s="188"/>
      <c r="H309" s="188"/>
      <c r="I309" s="188"/>
      <c r="J309" s="188"/>
    </row>
    <row r="310" spans="6:10" ht="12.75" customHeight="1">
      <c r="F310" s="188"/>
      <c r="G310" s="188"/>
      <c r="H310" s="188"/>
      <c r="I310" s="188"/>
      <c r="J310" s="188"/>
    </row>
    <row r="311" spans="6:10" ht="12.75" customHeight="1">
      <c r="F311" s="188"/>
      <c r="G311" s="188"/>
      <c r="H311" s="188"/>
      <c r="I311" s="188"/>
      <c r="J311" s="188"/>
    </row>
    <row r="312" spans="6:10" ht="12.75" customHeight="1">
      <c r="F312" s="188"/>
      <c r="G312" s="188"/>
      <c r="H312" s="188"/>
      <c r="I312" s="188"/>
      <c r="J312" s="188"/>
    </row>
    <row r="313" spans="6:10" ht="12.75" customHeight="1">
      <c r="F313" s="188"/>
      <c r="G313" s="188"/>
      <c r="H313" s="188"/>
      <c r="I313" s="188"/>
      <c r="J313" s="188"/>
    </row>
    <row r="314" spans="6:10" ht="12.75" customHeight="1">
      <c r="F314" s="188"/>
      <c r="G314" s="188"/>
      <c r="H314" s="188"/>
      <c r="I314" s="188"/>
      <c r="J314" s="188"/>
    </row>
    <row r="315" spans="6:10" ht="12.75" customHeight="1">
      <c r="F315" s="188"/>
      <c r="G315" s="188"/>
      <c r="H315" s="188"/>
      <c r="I315" s="188"/>
      <c r="J315" s="188"/>
    </row>
    <row r="316" spans="6:10" ht="12.75" customHeight="1">
      <c r="F316" s="188"/>
      <c r="G316" s="188"/>
      <c r="H316" s="188"/>
      <c r="I316" s="188"/>
      <c r="J316" s="188"/>
    </row>
    <row r="317" spans="6:10" ht="12.75" customHeight="1">
      <c r="F317" s="188"/>
      <c r="G317" s="188"/>
      <c r="H317" s="188"/>
      <c r="I317" s="188"/>
      <c r="J317" s="188"/>
    </row>
    <row r="318" spans="6:10" ht="12.75" customHeight="1">
      <c r="F318" s="188"/>
      <c r="G318" s="188"/>
      <c r="H318" s="188"/>
      <c r="I318" s="188"/>
      <c r="J318" s="188"/>
    </row>
    <row r="319" spans="6:10" ht="12.75" customHeight="1">
      <c r="F319" s="188"/>
      <c r="G319" s="188"/>
      <c r="H319" s="188"/>
      <c r="I319" s="188"/>
      <c r="J319" s="188"/>
    </row>
    <row r="320" spans="6:10" ht="12.75" customHeight="1">
      <c r="F320" s="188"/>
      <c r="G320" s="188"/>
      <c r="H320" s="188"/>
      <c r="I320" s="188"/>
      <c r="J320" s="188"/>
    </row>
    <row r="321" spans="6:10" ht="12.75" customHeight="1">
      <c r="F321" s="188"/>
      <c r="G321" s="188"/>
      <c r="H321" s="188"/>
      <c r="I321" s="188"/>
      <c r="J321" s="188"/>
    </row>
    <row r="322" spans="6:10" ht="12.75" customHeight="1">
      <c r="F322" s="188"/>
      <c r="G322" s="188"/>
      <c r="H322" s="188"/>
      <c r="I322" s="188"/>
      <c r="J322" s="188"/>
    </row>
    <row r="323" spans="6:10" ht="12.75" customHeight="1">
      <c r="F323" s="188"/>
      <c r="G323" s="188"/>
      <c r="H323" s="188"/>
      <c r="I323" s="188"/>
      <c r="J323" s="188"/>
    </row>
    <row r="324" spans="6:10" ht="12.75" customHeight="1">
      <c r="F324" s="188"/>
      <c r="G324" s="188"/>
      <c r="H324" s="188"/>
      <c r="I324" s="188"/>
      <c r="J324" s="188"/>
    </row>
    <row r="325" spans="6:10" ht="12.75" customHeight="1">
      <c r="F325" s="188"/>
      <c r="G325" s="188"/>
      <c r="H325" s="188"/>
      <c r="I325" s="188"/>
      <c r="J325" s="188"/>
    </row>
    <row r="326" spans="6:10" ht="12.75" customHeight="1">
      <c r="F326" s="188"/>
      <c r="G326" s="188"/>
      <c r="H326" s="188"/>
      <c r="I326" s="188"/>
      <c r="J326" s="188"/>
    </row>
    <row r="327" spans="6:10" ht="12.75" customHeight="1">
      <c r="F327" s="188"/>
      <c r="G327" s="188"/>
      <c r="H327" s="188"/>
      <c r="I327" s="188"/>
      <c r="J327" s="188"/>
    </row>
    <row r="328" spans="6:10" ht="12.75" customHeight="1">
      <c r="F328" s="188"/>
      <c r="G328" s="188"/>
      <c r="H328" s="188"/>
      <c r="I328" s="188"/>
      <c r="J328" s="188"/>
    </row>
    <row r="329" spans="6:10" ht="12.75" customHeight="1">
      <c r="F329" s="188"/>
      <c r="G329" s="188"/>
      <c r="H329" s="188"/>
      <c r="I329" s="188"/>
      <c r="J329" s="188"/>
    </row>
    <row r="330" spans="6:10" ht="12.75" customHeight="1">
      <c r="F330" s="188"/>
      <c r="G330" s="188"/>
      <c r="H330" s="188"/>
      <c r="I330" s="188"/>
      <c r="J330" s="188"/>
    </row>
    <row r="331" spans="6:10" ht="12.75" customHeight="1">
      <c r="F331" s="188"/>
      <c r="G331" s="188"/>
      <c r="H331" s="188"/>
      <c r="I331" s="188"/>
      <c r="J331" s="188"/>
    </row>
    <row r="332" spans="6:10" ht="12.75" customHeight="1">
      <c r="F332" s="188"/>
      <c r="G332" s="188"/>
      <c r="H332" s="188"/>
      <c r="I332" s="188"/>
      <c r="J332" s="188"/>
    </row>
    <row r="333" spans="6:10" ht="12.75" customHeight="1">
      <c r="F333" s="188"/>
      <c r="G333" s="188"/>
      <c r="H333" s="188"/>
      <c r="I333" s="188"/>
      <c r="J333" s="188"/>
    </row>
    <row r="334" spans="6:10" ht="12.75" customHeight="1">
      <c r="F334" s="188"/>
      <c r="G334" s="188"/>
      <c r="H334" s="188"/>
      <c r="I334" s="188"/>
      <c r="J334" s="188"/>
    </row>
    <row r="335" spans="6:10" ht="12.75" customHeight="1">
      <c r="F335" s="188"/>
      <c r="G335" s="188"/>
      <c r="H335" s="188"/>
      <c r="I335" s="188"/>
      <c r="J335" s="188"/>
    </row>
    <row r="336" spans="6:10" ht="12.75" customHeight="1">
      <c r="F336" s="188"/>
      <c r="G336" s="188"/>
      <c r="H336" s="188"/>
      <c r="I336" s="188"/>
      <c r="J336" s="188"/>
    </row>
    <row r="337" spans="6:10" ht="12.75" customHeight="1">
      <c r="F337" s="188"/>
      <c r="G337" s="188"/>
      <c r="H337" s="188"/>
      <c r="I337" s="188"/>
      <c r="J337" s="188"/>
    </row>
    <row r="338" spans="6:10" ht="12.75" customHeight="1">
      <c r="F338" s="188"/>
      <c r="G338" s="188"/>
      <c r="H338" s="188"/>
      <c r="I338" s="188"/>
      <c r="J338" s="188"/>
    </row>
    <row r="339" spans="6:10" ht="12.75" customHeight="1">
      <c r="F339" s="188"/>
      <c r="G339" s="188"/>
      <c r="H339" s="188"/>
      <c r="I339" s="188"/>
      <c r="J339" s="188"/>
    </row>
    <row r="340" spans="6:10" ht="12.75" customHeight="1">
      <c r="F340" s="188"/>
      <c r="G340" s="188"/>
      <c r="H340" s="188"/>
      <c r="I340" s="188"/>
      <c r="J340" s="188"/>
    </row>
    <row r="341" spans="6:10" ht="12.75" customHeight="1">
      <c r="F341" s="188"/>
      <c r="G341" s="188"/>
      <c r="H341" s="188"/>
      <c r="I341" s="188"/>
      <c r="J341" s="188"/>
    </row>
    <row r="342" spans="6:10" ht="12.75" customHeight="1">
      <c r="F342" s="188"/>
      <c r="G342" s="188"/>
      <c r="H342" s="188"/>
      <c r="I342" s="188"/>
      <c r="J342" s="188"/>
    </row>
    <row r="343" spans="6:10" ht="12.75" customHeight="1">
      <c r="F343" s="188"/>
      <c r="G343" s="188"/>
      <c r="H343" s="188"/>
      <c r="I343" s="188"/>
      <c r="J343" s="188"/>
    </row>
    <row r="344" spans="6:10" ht="12.75" customHeight="1">
      <c r="F344" s="188"/>
      <c r="G344" s="188"/>
      <c r="H344" s="188"/>
      <c r="I344" s="188"/>
      <c r="J344" s="188"/>
    </row>
    <row r="345" spans="6:10" ht="12.75" customHeight="1">
      <c r="F345" s="188"/>
      <c r="G345" s="188"/>
      <c r="H345" s="188"/>
      <c r="I345" s="188"/>
      <c r="J345" s="188"/>
    </row>
    <row r="346" spans="6:10" ht="12.75" customHeight="1">
      <c r="F346" s="188"/>
      <c r="G346" s="188"/>
      <c r="H346" s="188"/>
      <c r="I346" s="188"/>
      <c r="J346" s="188"/>
    </row>
    <row r="347" spans="6:10" ht="12.75" customHeight="1">
      <c r="F347" s="188"/>
      <c r="G347" s="188"/>
      <c r="H347" s="188"/>
      <c r="I347" s="188"/>
      <c r="J347" s="188"/>
    </row>
    <row r="348" spans="6:10" ht="12.75" customHeight="1">
      <c r="F348" s="188"/>
      <c r="G348" s="188"/>
      <c r="H348" s="188"/>
      <c r="I348" s="188"/>
      <c r="J348" s="188"/>
    </row>
    <row r="349" spans="6:10" ht="12.75" customHeight="1">
      <c r="F349" s="188"/>
      <c r="G349" s="188"/>
      <c r="H349" s="188"/>
      <c r="I349" s="188"/>
      <c r="J349" s="188"/>
    </row>
    <row r="350" spans="6:10" ht="12.75" customHeight="1">
      <c r="F350" s="188"/>
      <c r="G350" s="188"/>
      <c r="H350" s="188"/>
      <c r="I350" s="188"/>
      <c r="J350" s="188"/>
    </row>
    <row r="351" spans="6:10" ht="12.75" customHeight="1">
      <c r="F351" s="188"/>
      <c r="G351" s="188"/>
      <c r="H351" s="188"/>
      <c r="I351" s="188"/>
      <c r="J351" s="188"/>
    </row>
    <row r="352" spans="6:10" ht="12.75" customHeight="1">
      <c r="F352" s="188"/>
      <c r="G352" s="188"/>
      <c r="H352" s="188"/>
      <c r="I352" s="188"/>
      <c r="J352" s="188"/>
    </row>
    <row r="353" spans="6:10" ht="12.75" customHeight="1">
      <c r="F353" s="188"/>
      <c r="G353" s="188"/>
      <c r="H353" s="188"/>
      <c r="I353" s="188"/>
      <c r="J353" s="188"/>
    </row>
    <row r="354" spans="6:10" ht="12.75" customHeight="1">
      <c r="F354" s="188"/>
      <c r="G354" s="188"/>
      <c r="H354" s="188"/>
      <c r="I354" s="188"/>
      <c r="J354" s="188"/>
    </row>
    <row r="355" spans="6:10" ht="12.75" customHeight="1">
      <c r="F355" s="188"/>
      <c r="G355" s="188"/>
      <c r="H355" s="188"/>
      <c r="I355" s="188"/>
      <c r="J355" s="188"/>
    </row>
    <row r="356" spans="6:10" ht="12.75" customHeight="1">
      <c r="F356" s="188"/>
      <c r="G356" s="188"/>
      <c r="H356" s="188"/>
      <c r="I356" s="188"/>
      <c r="J356" s="188"/>
    </row>
    <row r="357" spans="6:10" ht="12.75" customHeight="1">
      <c r="F357" s="188"/>
      <c r="G357" s="188"/>
      <c r="H357" s="188"/>
      <c r="I357" s="188"/>
      <c r="J357" s="188"/>
    </row>
    <row r="358" spans="6:10" ht="12.75" customHeight="1">
      <c r="F358" s="188"/>
      <c r="G358" s="188"/>
      <c r="H358" s="188"/>
      <c r="I358" s="188"/>
      <c r="J358" s="188"/>
    </row>
    <row r="359" spans="6:10" ht="12.75" customHeight="1">
      <c r="F359" s="188"/>
      <c r="G359" s="188"/>
      <c r="H359" s="188"/>
      <c r="I359" s="188"/>
      <c r="J359" s="188"/>
    </row>
    <row r="360" spans="6:10" ht="12.75" customHeight="1">
      <c r="F360" s="188"/>
      <c r="G360" s="188"/>
      <c r="H360" s="188"/>
      <c r="I360" s="188"/>
      <c r="J360" s="188"/>
    </row>
    <row r="361" spans="6:10" ht="12.75" customHeight="1">
      <c r="F361" s="188"/>
      <c r="G361" s="188"/>
      <c r="H361" s="188"/>
      <c r="I361" s="188"/>
      <c r="J361" s="188"/>
    </row>
    <row r="362" spans="6:10" ht="12.75" customHeight="1">
      <c r="F362" s="188"/>
      <c r="G362" s="188"/>
      <c r="H362" s="188"/>
      <c r="I362" s="188"/>
      <c r="J362" s="188"/>
    </row>
    <row r="363" spans="6:10" ht="12.75" customHeight="1">
      <c r="F363" s="188"/>
      <c r="G363" s="188"/>
      <c r="H363" s="188"/>
      <c r="I363" s="188"/>
      <c r="J363" s="188"/>
    </row>
    <row r="364" spans="6:10" ht="12.75" customHeight="1">
      <c r="F364" s="188"/>
      <c r="G364" s="188"/>
      <c r="H364" s="188"/>
      <c r="I364" s="188"/>
      <c r="J364" s="188"/>
    </row>
    <row r="365" spans="6:10" ht="12.75" customHeight="1">
      <c r="F365" s="188"/>
      <c r="G365" s="188"/>
      <c r="H365" s="188"/>
      <c r="I365" s="188"/>
      <c r="J365" s="188"/>
    </row>
    <row r="366" spans="6:10" ht="12.75" customHeight="1">
      <c r="F366" s="188"/>
      <c r="G366" s="188"/>
      <c r="H366" s="188"/>
      <c r="I366" s="188"/>
      <c r="J366" s="188"/>
    </row>
    <row r="367" spans="6:10" ht="12.75" customHeight="1">
      <c r="F367" s="188"/>
      <c r="G367" s="188"/>
      <c r="H367" s="188"/>
      <c r="I367" s="188"/>
      <c r="J367" s="188"/>
    </row>
    <row r="368" spans="6:10" ht="12.75" customHeight="1">
      <c r="F368" s="188"/>
      <c r="G368" s="188"/>
      <c r="H368" s="188"/>
      <c r="I368" s="188"/>
      <c r="J368" s="188"/>
    </row>
    <row r="369" spans="6:10" ht="12.75" customHeight="1">
      <c r="F369" s="188"/>
      <c r="G369" s="188"/>
      <c r="H369" s="188"/>
      <c r="I369" s="188"/>
      <c r="J369" s="188"/>
    </row>
    <row r="370" spans="6:10" ht="12.75" customHeight="1">
      <c r="F370" s="188"/>
      <c r="G370" s="188"/>
      <c r="H370" s="188"/>
      <c r="I370" s="188"/>
      <c r="J370" s="188"/>
    </row>
    <row r="371" spans="6:10" ht="12.75" customHeight="1">
      <c r="F371" s="188"/>
      <c r="G371" s="188"/>
      <c r="H371" s="188"/>
      <c r="I371" s="188"/>
      <c r="J371" s="188"/>
    </row>
    <row r="372" spans="6:10" ht="12.75" customHeight="1">
      <c r="F372" s="188"/>
      <c r="G372" s="188"/>
      <c r="H372" s="188"/>
      <c r="I372" s="188"/>
      <c r="J372" s="188"/>
    </row>
    <row r="373" spans="6:10" ht="12.75" customHeight="1">
      <c r="F373" s="188"/>
      <c r="G373" s="188"/>
      <c r="H373" s="188"/>
      <c r="I373" s="188"/>
      <c r="J373" s="188"/>
    </row>
    <row r="374" spans="6:10" ht="12.75" customHeight="1">
      <c r="F374" s="188"/>
      <c r="G374" s="188"/>
      <c r="H374" s="188"/>
      <c r="I374" s="188"/>
      <c r="J374" s="188"/>
    </row>
    <row r="375" spans="6:10" ht="12.75" customHeight="1">
      <c r="F375" s="188"/>
      <c r="G375" s="188"/>
      <c r="H375" s="188"/>
      <c r="I375" s="188"/>
      <c r="J375" s="188"/>
    </row>
    <row r="376" spans="6:10" ht="12.75" customHeight="1">
      <c r="F376" s="188"/>
      <c r="G376" s="188"/>
      <c r="H376" s="188"/>
      <c r="I376" s="188"/>
      <c r="J376" s="188"/>
    </row>
    <row r="377" spans="6:10" ht="12.75" customHeight="1">
      <c r="F377" s="188"/>
      <c r="G377" s="188"/>
      <c r="H377" s="188"/>
      <c r="I377" s="188"/>
      <c r="J377" s="188"/>
    </row>
    <row r="378" spans="6:10" ht="12.75" customHeight="1">
      <c r="F378" s="188"/>
      <c r="G378" s="188"/>
      <c r="H378" s="188"/>
      <c r="I378" s="188"/>
      <c r="J378" s="188"/>
    </row>
    <row r="379" spans="6:10" ht="12.75" customHeight="1">
      <c r="F379" s="188"/>
      <c r="G379" s="188"/>
      <c r="H379" s="188"/>
      <c r="I379" s="188"/>
      <c r="J379" s="188"/>
    </row>
    <row r="380" spans="6:10" ht="12.75" customHeight="1">
      <c r="F380" s="188"/>
      <c r="G380" s="188"/>
      <c r="H380" s="188"/>
      <c r="I380" s="188"/>
      <c r="J380" s="188"/>
    </row>
    <row r="381" spans="6:10" ht="12.75" customHeight="1">
      <c r="F381" s="188"/>
      <c r="G381" s="188"/>
      <c r="H381" s="188"/>
      <c r="I381" s="188"/>
      <c r="J381" s="188"/>
    </row>
    <row r="382" spans="6:10" ht="12.75" customHeight="1">
      <c r="F382" s="188"/>
      <c r="G382" s="188"/>
      <c r="H382" s="188"/>
      <c r="I382" s="188"/>
      <c r="J382" s="188"/>
    </row>
    <row r="383" spans="6:10" ht="12.75" customHeight="1">
      <c r="F383" s="188"/>
      <c r="G383" s="188"/>
      <c r="H383" s="188"/>
      <c r="I383" s="188"/>
      <c r="J383" s="188"/>
    </row>
    <row r="384" spans="6:10" ht="12.75" customHeight="1">
      <c r="F384" s="188"/>
      <c r="G384" s="188"/>
      <c r="H384" s="188"/>
      <c r="I384" s="188"/>
      <c r="J384" s="188"/>
    </row>
    <row r="385" spans="6:10" ht="12.75" customHeight="1">
      <c r="F385" s="188"/>
      <c r="G385" s="188"/>
      <c r="H385" s="188"/>
      <c r="I385" s="188"/>
      <c r="J385" s="188"/>
    </row>
    <row r="386" spans="6:10" ht="12.75" customHeight="1">
      <c r="F386" s="188"/>
      <c r="G386" s="188"/>
      <c r="H386" s="188"/>
      <c r="I386" s="188"/>
      <c r="J386" s="188"/>
    </row>
    <row r="387" spans="6:10" ht="12.75" customHeight="1">
      <c r="F387" s="188"/>
      <c r="G387" s="188"/>
      <c r="H387" s="188"/>
      <c r="I387" s="188"/>
      <c r="J387" s="188"/>
    </row>
    <row r="388" spans="6:10" ht="12.75" customHeight="1">
      <c r="F388" s="188"/>
      <c r="G388" s="188"/>
      <c r="H388" s="188"/>
      <c r="I388" s="188"/>
      <c r="J388" s="188"/>
    </row>
    <row r="389" spans="6:10" ht="12.75" customHeight="1">
      <c r="F389" s="188"/>
      <c r="G389" s="188"/>
      <c r="H389" s="188"/>
      <c r="I389" s="188"/>
      <c r="J389" s="188"/>
    </row>
    <row r="390" spans="6:10" ht="12.75" customHeight="1">
      <c r="F390" s="188"/>
      <c r="G390" s="188"/>
      <c r="H390" s="188"/>
      <c r="I390" s="188"/>
      <c r="J390" s="188"/>
    </row>
    <row r="391" spans="6:10" ht="12.75" customHeight="1">
      <c r="F391" s="188"/>
      <c r="G391" s="188"/>
      <c r="H391" s="188"/>
      <c r="I391" s="188"/>
      <c r="J391" s="188"/>
    </row>
    <row r="392" spans="6:10" ht="12.75" customHeight="1">
      <c r="F392" s="188"/>
      <c r="G392" s="188"/>
      <c r="H392" s="188"/>
      <c r="I392" s="188"/>
      <c r="J392" s="188"/>
    </row>
    <row r="393" spans="6:10" ht="12.75" customHeight="1">
      <c r="F393" s="188"/>
      <c r="G393" s="188"/>
      <c r="H393" s="188"/>
      <c r="I393" s="188"/>
      <c r="J393" s="188"/>
    </row>
    <row r="394" spans="6:10" ht="12.75" customHeight="1">
      <c r="F394" s="188"/>
      <c r="G394" s="188"/>
      <c r="H394" s="188"/>
      <c r="I394" s="188"/>
      <c r="J394" s="188"/>
    </row>
    <row r="395" spans="6:10" ht="12.75" customHeight="1">
      <c r="F395" s="188"/>
      <c r="G395" s="188"/>
      <c r="H395" s="188"/>
      <c r="I395" s="188"/>
      <c r="J395" s="188"/>
    </row>
    <row r="396" spans="6:10" ht="12.75" customHeight="1">
      <c r="F396" s="188"/>
      <c r="G396" s="188"/>
      <c r="H396" s="188"/>
      <c r="I396" s="188"/>
      <c r="J396" s="188"/>
    </row>
    <row r="397" spans="6:10" ht="12.75" customHeight="1">
      <c r="F397" s="188"/>
      <c r="G397" s="188"/>
      <c r="H397" s="188"/>
      <c r="I397" s="188"/>
      <c r="J397" s="188"/>
    </row>
    <row r="398" spans="6:10" ht="12.75" customHeight="1">
      <c r="F398" s="188"/>
      <c r="G398" s="188"/>
      <c r="H398" s="188"/>
      <c r="I398" s="188"/>
      <c r="J398" s="188"/>
    </row>
    <row r="399" spans="6:10" ht="12.75" customHeight="1">
      <c r="F399" s="188"/>
      <c r="G399" s="188"/>
      <c r="H399" s="188"/>
      <c r="I399" s="188"/>
      <c r="J399" s="188"/>
    </row>
    <row r="400" spans="6:10" ht="12.75" customHeight="1">
      <c r="F400" s="188"/>
      <c r="G400" s="188"/>
      <c r="H400" s="188"/>
      <c r="I400" s="188"/>
      <c r="J400" s="188"/>
    </row>
    <row r="401" spans="6:10" ht="12.75" customHeight="1">
      <c r="F401" s="188"/>
      <c r="G401" s="188"/>
      <c r="H401" s="188"/>
      <c r="I401" s="188"/>
      <c r="J401" s="188"/>
    </row>
    <row r="402" spans="6:10" ht="12.75" customHeight="1">
      <c r="F402" s="188"/>
      <c r="G402" s="188"/>
      <c r="H402" s="188"/>
      <c r="I402" s="188"/>
      <c r="J402" s="188"/>
    </row>
    <row r="403" spans="6:10" ht="12.75" customHeight="1">
      <c r="F403" s="188"/>
      <c r="G403" s="188"/>
      <c r="H403" s="188"/>
      <c r="I403" s="188"/>
      <c r="J403" s="188"/>
    </row>
    <row r="404" spans="6:10" ht="12.75" customHeight="1">
      <c r="F404" s="188"/>
      <c r="G404" s="188"/>
      <c r="H404" s="188"/>
      <c r="I404" s="188"/>
      <c r="J404" s="188"/>
    </row>
    <row r="405" spans="6:10" ht="12.75" customHeight="1">
      <c r="F405" s="188"/>
      <c r="G405" s="188"/>
      <c r="H405" s="188"/>
      <c r="I405" s="188"/>
      <c r="J405" s="188"/>
    </row>
    <row r="406" spans="6:10" ht="12.75" customHeight="1">
      <c r="F406" s="188"/>
      <c r="G406" s="188"/>
      <c r="H406" s="188"/>
      <c r="I406" s="188"/>
      <c r="J406" s="188"/>
    </row>
    <row r="407" spans="6:10" ht="12.75" customHeight="1">
      <c r="F407" s="188"/>
      <c r="G407" s="188"/>
      <c r="H407" s="188"/>
      <c r="I407" s="188"/>
      <c r="J407" s="188"/>
    </row>
    <row r="408" spans="6:10" ht="12.75" customHeight="1">
      <c r="F408" s="188"/>
      <c r="G408" s="188"/>
      <c r="H408" s="188"/>
      <c r="I408" s="188"/>
      <c r="J408" s="188"/>
    </row>
    <row r="409" spans="6:10" ht="12.75" customHeight="1">
      <c r="F409" s="188"/>
      <c r="G409" s="188"/>
      <c r="H409" s="188"/>
      <c r="I409" s="188"/>
      <c r="J409" s="188"/>
    </row>
    <row r="410" spans="6:10" ht="12.75" customHeight="1">
      <c r="F410" s="188"/>
      <c r="G410" s="188"/>
      <c r="H410" s="188"/>
      <c r="I410" s="188"/>
      <c r="J410" s="188"/>
    </row>
    <row r="411" spans="6:10" ht="12.75" customHeight="1">
      <c r="F411" s="188"/>
      <c r="G411" s="188"/>
      <c r="H411" s="188"/>
      <c r="I411" s="188"/>
      <c r="J411" s="188"/>
    </row>
    <row r="412" spans="6:10" ht="12.75" customHeight="1">
      <c r="F412" s="188"/>
      <c r="G412" s="188"/>
      <c r="H412" s="188"/>
      <c r="I412" s="188"/>
      <c r="J412" s="188"/>
    </row>
    <row r="413" spans="6:10" ht="12.75" customHeight="1">
      <c r="F413" s="188"/>
      <c r="G413" s="188"/>
      <c r="H413" s="188"/>
      <c r="I413" s="188"/>
      <c r="J413" s="188"/>
    </row>
    <row r="414" spans="6:10" ht="12.75" customHeight="1">
      <c r="F414" s="188"/>
      <c r="G414" s="188"/>
      <c r="H414" s="188"/>
      <c r="I414" s="188"/>
      <c r="J414" s="188"/>
    </row>
    <row r="415" spans="6:10" ht="12.75" customHeight="1">
      <c r="F415" s="188"/>
      <c r="G415" s="188"/>
      <c r="H415" s="188"/>
      <c r="I415" s="188"/>
      <c r="J415" s="188"/>
    </row>
    <row r="416" spans="6:10" ht="12.75" customHeight="1">
      <c r="F416" s="188"/>
      <c r="G416" s="188"/>
      <c r="H416" s="188"/>
      <c r="I416" s="188"/>
      <c r="J416" s="188"/>
    </row>
    <row r="417" spans="6:10" ht="12.75" customHeight="1">
      <c r="F417" s="188"/>
      <c r="G417" s="188"/>
      <c r="H417" s="188"/>
      <c r="I417" s="188"/>
      <c r="J417" s="188"/>
    </row>
  </sheetData>
  <sheetProtection password="DE55" sheet="1" objects="1" scenarios="1"/>
  <mergeCells count="3">
    <mergeCell ref="F33:G33"/>
    <mergeCell ref="G25:H25"/>
    <mergeCell ref="J25:K25"/>
  </mergeCells>
  <printOptions/>
  <pageMargins left="0.75" right="0.75" top="1" bottom="1" header="0.5" footer="0.5"/>
  <pageSetup horizontalDpi="600" verticalDpi="600" orientation="landscape" paperSize="9" scale="40" r:id="rId2"/>
  <headerFooter alignWithMargins="0">
    <oddHeader>&amp;CVOS/ABB</oddHeader>
    <oddFooter>&amp;L&amp;D&amp;C&amp;F / &amp;A&amp;Rpagina &amp;P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K123"/>
  <sheetViews>
    <sheetView zoomScale="85" zoomScaleNormal="85" workbookViewId="0" topLeftCell="A1">
      <pane ySplit="5" topLeftCell="BM6" activePane="bottomLeft" state="frozen"/>
      <selection pane="topLeft" activeCell="D45" sqref="D45"/>
      <selection pane="bottomLeft" activeCell="B2" sqref="B2"/>
    </sheetView>
  </sheetViews>
  <sheetFormatPr defaultColWidth="9.140625" defaultRowHeight="12.75"/>
  <cols>
    <col min="1" max="1" width="5.7109375" style="5" customWidth="1"/>
    <col min="2" max="2" width="2.7109375" style="5" customWidth="1"/>
    <col min="3" max="3" width="1.7109375" style="5" customWidth="1"/>
    <col min="4" max="4" width="45.7109375" style="5" customWidth="1"/>
    <col min="5" max="5" width="2.7109375" style="5" customWidth="1"/>
    <col min="6" max="9" width="16.8515625" style="5" customWidth="1"/>
    <col min="10" max="11" width="2.57421875" style="5" customWidth="1"/>
    <col min="12" max="16384" width="9.140625" style="248" customWidth="1"/>
  </cols>
  <sheetData>
    <row r="1" ht="13.5" thickBot="1"/>
    <row r="2" spans="2:11" s="5" customFormat="1" ht="12.75">
      <c r="B2" s="16"/>
      <c r="C2" s="1"/>
      <c r="D2" s="281"/>
      <c r="E2" s="1"/>
      <c r="F2" s="402"/>
      <c r="G2" s="1"/>
      <c r="H2" s="1"/>
      <c r="I2" s="1"/>
      <c r="J2" s="1"/>
      <c r="K2" s="2"/>
    </row>
    <row r="3" spans="2:11" ht="12.75">
      <c r="B3" s="3"/>
      <c r="K3" s="6"/>
    </row>
    <row r="4" spans="2:11" ht="12.75">
      <c r="B4" s="3"/>
      <c r="D4" s="56" t="s">
        <v>98</v>
      </c>
      <c r="E4" s="67"/>
      <c r="F4" s="25">
        <f>tab!F13</f>
        <v>2007</v>
      </c>
      <c r="G4" s="25">
        <f>F4+1</f>
        <v>2008</v>
      </c>
      <c r="H4" s="25">
        <f>G4+1</f>
        <v>2009</v>
      </c>
      <c r="I4" s="25">
        <f>H4+1</f>
        <v>2010</v>
      </c>
      <c r="J4" s="166"/>
      <c r="K4" s="173"/>
    </row>
    <row r="5" spans="2:11" ht="12.75">
      <c r="B5" s="3"/>
      <c r="E5" s="67"/>
      <c r="J5" s="166"/>
      <c r="K5" s="173"/>
    </row>
    <row r="6" spans="2:11" ht="12.75">
      <c r="B6" s="3"/>
      <c r="E6" s="67"/>
      <c r="J6" s="166"/>
      <c r="K6" s="173"/>
    </row>
    <row r="7" spans="2:11" ht="12.75">
      <c r="B7" s="3"/>
      <c r="C7" s="42"/>
      <c r="D7" s="42"/>
      <c r="E7" s="164"/>
      <c r="F7" s="42"/>
      <c r="G7" s="42"/>
      <c r="H7" s="42"/>
      <c r="I7" s="42"/>
      <c r="J7" s="168"/>
      <c r="K7" s="6"/>
    </row>
    <row r="8" spans="2:11" ht="12.75">
      <c r="B8" s="3"/>
      <c r="C8" s="42"/>
      <c r="D8" s="36" t="s">
        <v>177</v>
      </c>
      <c r="E8" s="42"/>
      <c r="F8" s="291" t="s">
        <v>312</v>
      </c>
      <c r="G8" s="279"/>
      <c r="H8" s="279"/>
      <c r="I8" s="292"/>
      <c r="J8" s="42"/>
      <c r="K8" s="6"/>
    </row>
    <row r="9" spans="2:11" ht="12.75">
      <c r="B9" s="3"/>
      <c r="C9" s="42"/>
      <c r="D9" s="36" t="s">
        <v>178</v>
      </c>
      <c r="E9" s="42"/>
      <c r="F9" s="291" t="s">
        <v>313</v>
      </c>
      <c r="G9" s="279"/>
      <c r="H9" s="279"/>
      <c r="I9" s="292"/>
      <c r="J9" s="42"/>
      <c r="K9" s="6"/>
    </row>
    <row r="10" spans="2:11" ht="12.75">
      <c r="B10" s="3"/>
      <c r="C10" s="42"/>
      <c r="D10" s="36" t="s">
        <v>180</v>
      </c>
      <c r="E10" s="42"/>
      <c r="F10" s="293">
        <v>39213</v>
      </c>
      <c r="G10" s="279"/>
      <c r="H10" s="279"/>
      <c r="I10" s="292"/>
      <c r="J10" s="42"/>
      <c r="K10" s="6"/>
    </row>
    <row r="11" spans="2:11" ht="12.75">
      <c r="B11" s="3"/>
      <c r="C11" s="42"/>
      <c r="D11" s="38"/>
      <c r="E11" s="42"/>
      <c r="F11" s="344"/>
      <c r="G11" s="279"/>
      <c r="H11" s="279"/>
      <c r="I11" s="292"/>
      <c r="J11" s="42"/>
      <c r="K11" s="6"/>
    </row>
    <row r="12" spans="1:11" ht="12.75">
      <c r="A12" s="54"/>
      <c r="B12" s="50"/>
      <c r="C12" s="64"/>
      <c r="D12" s="36" t="s">
        <v>0</v>
      </c>
      <c r="E12" s="42"/>
      <c r="F12" s="294">
        <v>243609.75666666668</v>
      </c>
      <c r="G12" s="294">
        <v>241611.91500000004</v>
      </c>
      <c r="H12" s="294">
        <v>243694.45500000002</v>
      </c>
      <c r="I12" s="294">
        <v>245776.99500000002</v>
      </c>
      <c r="J12" s="64"/>
      <c r="K12" s="52"/>
    </row>
    <row r="13" spans="1:11" ht="12.75">
      <c r="A13" s="54"/>
      <c r="B13" s="50"/>
      <c r="C13" s="64"/>
      <c r="D13" s="36" t="s">
        <v>100</v>
      </c>
      <c r="E13" s="64"/>
      <c r="F13" s="294">
        <v>0</v>
      </c>
      <c r="G13" s="294">
        <v>0</v>
      </c>
      <c r="H13" s="294">
        <v>0</v>
      </c>
      <c r="I13" s="294">
        <v>0</v>
      </c>
      <c r="J13" s="64"/>
      <c r="K13" s="52"/>
    </row>
    <row r="14" spans="2:11" ht="12.75">
      <c r="B14" s="3"/>
      <c r="C14" s="42"/>
      <c r="D14" s="42" t="s">
        <v>99</v>
      </c>
      <c r="E14" s="42"/>
      <c r="F14" s="294">
        <v>0</v>
      </c>
      <c r="G14" s="294">
        <v>0</v>
      </c>
      <c r="H14" s="294">
        <v>0</v>
      </c>
      <c r="I14" s="294">
        <v>0</v>
      </c>
      <c r="J14" s="42"/>
      <c r="K14" s="6"/>
    </row>
    <row r="15" spans="2:11" ht="12.75">
      <c r="B15" s="3"/>
      <c r="C15" s="42"/>
      <c r="D15" s="42" t="s">
        <v>1</v>
      </c>
      <c r="E15" s="42"/>
      <c r="F15" s="294">
        <v>38924.029</v>
      </c>
      <c r="G15" s="294">
        <v>39683.395000000004</v>
      </c>
      <c r="H15" s="294">
        <v>40454.996</v>
      </c>
      <c r="I15" s="294">
        <v>41236.96400000001</v>
      </c>
      <c r="J15" s="42"/>
      <c r="K15" s="6"/>
    </row>
    <row r="16" spans="2:11" ht="12.75">
      <c r="B16" s="3"/>
      <c r="C16" s="42"/>
      <c r="D16" s="42" t="s">
        <v>101</v>
      </c>
      <c r="E16" s="42"/>
      <c r="F16" s="294">
        <v>0</v>
      </c>
      <c r="G16" s="294">
        <v>0</v>
      </c>
      <c r="H16" s="294">
        <v>0</v>
      </c>
      <c r="I16" s="294">
        <v>0</v>
      </c>
      <c r="J16" s="42"/>
      <c r="K16" s="6"/>
    </row>
    <row r="17" spans="2:11" ht="12.75">
      <c r="B17" s="3"/>
      <c r="C17" s="42"/>
      <c r="D17" s="42" t="s">
        <v>102</v>
      </c>
      <c r="E17" s="42"/>
      <c r="F17" s="294">
        <v>0</v>
      </c>
      <c r="G17" s="294">
        <v>0</v>
      </c>
      <c r="H17" s="294">
        <v>0</v>
      </c>
      <c r="I17" s="294">
        <v>0</v>
      </c>
      <c r="J17" s="42"/>
      <c r="K17" s="6"/>
    </row>
    <row r="18" spans="2:11" ht="12.75">
      <c r="B18" s="3"/>
      <c r="C18" s="42"/>
      <c r="D18" s="42" t="s">
        <v>103</v>
      </c>
      <c r="E18" s="42"/>
      <c r="F18" s="294">
        <v>0</v>
      </c>
      <c r="G18" s="294">
        <v>0</v>
      </c>
      <c r="H18" s="294">
        <v>0</v>
      </c>
      <c r="I18" s="294">
        <v>0</v>
      </c>
      <c r="J18" s="42"/>
      <c r="K18" s="6"/>
    </row>
    <row r="19" spans="2:11" ht="12.75">
      <c r="B19" s="3"/>
      <c r="C19" s="42"/>
      <c r="D19" s="42" t="s">
        <v>122</v>
      </c>
      <c r="E19" s="42"/>
      <c r="F19" s="294">
        <v>0</v>
      </c>
      <c r="G19" s="294">
        <v>0</v>
      </c>
      <c r="H19" s="294">
        <v>0</v>
      </c>
      <c r="I19" s="294">
        <v>0</v>
      </c>
      <c r="J19" s="42"/>
      <c r="K19" s="6"/>
    </row>
    <row r="20" spans="2:11" ht="12.75">
      <c r="B20" s="3"/>
      <c r="C20" s="42"/>
      <c r="D20" s="36" t="s">
        <v>83</v>
      </c>
      <c r="E20" s="61"/>
      <c r="F20" s="294">
        <v>0</v>
      </c>
      <c r="G20" s="294">
        <v>0</v>
      </c>
      <c r="H20" s="294">
        <v>0</v>
      </c>
      <c r="I20" s="294">
        <v>0</v>
      </c>
      <c r="J20" s="42"/>
      <c r="K20" s="6"/>
    </row>
    <row r="21" spans="2:11" ht="12.75">
      <c r="B21" s="3"/>
      <c r="C21" s="42"/>
      <c r="D21" s="36" t="s">
        <v>86</v>
      </c>
      <c r="E21" s="61"/>
      <c r="F21" s="294">
        <v>0</v>
      </c>
      <c r="G21" s="294">
        <v>0</v>
      </c>
      <c r="H21" s="294">
        <v>0</v>
      </c>
      <c r="I21" s="294">
        <v>0</v>
      </c>
      <c r="J21" s="42"/>
      <c r="K21" s="6"/>
    </row>
    <row r="22" spans="2:11" ht="12.75">
      <c r="B22" s="3"/>
      <c r="C22" s="42"/>
      <c r="D22" s="36" t="s">
        <v>84</v>
      </c>
      <c r="E22" s="61"/>
      <c r="F22" s="294">
        <v>0</v>
      </c>
      <c r="G22" s="294">
        <v>0</v>
      </c>
      <c r="H22" s="294">
        <v>0</v>
      </c>
      <c r="I22" s="294">
        <v>0</v>
      </c>
      <c r="J22" s="42"/>
      <c r="K22" s="6"/>
    </row>
    <row r="23" spans="2:11" ht="12.75">
      <c r="B23" s="3"/>
      <c r="C23" s="42"/>
      <c r="D23" s="36" t="s">
        <v>85</v>
      </c>
      <c r="E23" s="61"/>
      <c r="F23" s="294">
        <v>0</v>
      </c>
      <c r="G23" s="294">
        <v>0</v>
      </c>
      <c r="H23" s="294">
        <v>0</v>
      </c>
      <c r="I23" s="294">
        <v>0</v>
      </c>
      <c r="J23" s="42"/>
      <c r="K23" s="6"/>
    </row>
    <row r="24" spans="2:11" ht="12.75">
      <c r="B24" s="3"/>
      <c r="C24" s="42"/>
      <c r="D24" s="36" t="s">
        <v>186</v>
      </c>
      <c r="E24" s="61"/>
      <c r="F24" s="294">
        <v>204685.72766666667</v>
      </c>
      <c r="G24" s="294">
        <v>201928.52</v>
      </c>
      <c r="H24" s="294">
        <v>203239.45900000003</v>
      </c>
      <c r="I24" s="294">
        <v>204540.03100000002</v>
      </c>
      <c r="J24" s="42"/>
      <c r="K24" s="6"/>
    </row>
    <row r="25" spans="2:11" ht="12.75">
      <c r="B25" s="3"/>
      <c r="C25" s="42"/>
      <c r="D25" s="36"/>
      <c r="E25" s="61"/>
      <c r="F25" s="294"/>
      <c r="G25" s="294"/>
      <c r="H25" s="294"/>
      <c r="I25" s="294"/>
      <c r="J25" s="42"/>
      <c r="K25" s="6"/>
    </row>
    <row r="26" spans="2:11" ht="12.75">
      <c r="B26" s="3"/>
      <c r="C26" s="42"/>
      <c r="D26" s="42" t="s">
        <v>135</v>
      </c>
      <c r="E26" s="42"/>
      <c r="F26" s="294">
        <v>0</v>
      </c>
      <c r="G26" s="294">
        <v>0</v>
      </c>
      <c r="H26" s="294">
        <v>0</v>
      </c>
      <c r="I26" s="294">
        <v>0</v>
      </c>
      <c r="J26" s="42"/>
      <c r="K26" s="6"/>
    </row>
    <row r="27" spans="2:11" ht="12.75">
      <c r="B27" s="3"/>
      <c r="C27" s="42"/>
      <c r="D27" s="42" t="s">
        <v>137</v>
      </c>
      <c r="E27" s="42"/>
      <c r="F27" s="294">
        <v>0</v>
      </c>
      <c r="G27" s="294">
        <v>0</v>
      </c>
      <c r="H27" s="294">
        <v>0</v>
      </c>
      <c r="I27" s="294">
        <v>0</v>
      </c>
      <c r="J27" s="42"/>
      <c r="K27" s="6"/>
    </row>
    <row r="28" spans="2:11" ht="12.75">
      <c r="B28" s="3"/>
      <c r="C28" s="42"/>
      <c r="D28" s="42" t="s">
        <v>136</v>
      </c>
      <c r="E28" s="42"/>
      <c r="F28" s="294">
        <v>0</v>
      </c>
      <c r="G28" s="294">
        <v>0</v>
      </c>
      <c r="H28" s="294">
        <v>0</v>
      </c>
      <c r="I28" s="294">
        <v>0</v>
      </c>
      <c r="J28" s="42"/>
      <c r="K28" s="6"/>
    </row>
    <row r="29" spans="2:11" ht="12.75">
      <c r="B29" s="3"/>
      <c r="C29" s="42"/>
      <c r="D29" s="42" t="s">
        <v>2</v>
      </c>
      <c r="E29" s="42"/>
      <c r="F29" s="294">
        <v>0</v>
      </c>
      <c r="G29" s="294">
        <v>0</v>
      </c>
      <c r="H29" s="294">
        <v>0</v>
      </c>
      <c r="I29" s="294">
        <v>0</v>
      </c>
      <c r="J29" s="42"/>
      <c r="K29" s="6"/>
    </row>
    <row r="30" spans="2:11" ht="12.75">
      <c r="B30" s="3"/>
      <c r="C30" s="42"/>
      <c r="D30" s="42" t="s">
        <v>3</v>
      </c>
      <c r="E30" s="42"/>
      <c r="F30" s="294">
        <v>0</v>
      </c>
      <c r="G30" s="294">
        <v>0</v>
      </c>
      <c r="H30" s="294">
        <v>0</v>
      </c>
      <c r="I30" s="294">
        <v>0</v>
      </c>
      <c r="J30" s="42"/>
      <c r="K30" s="6"/>
    </row>
    <row r="31" spans="2:11" ht="12.75">
      <c r="B31" s="3"/>
      <c r="C31" s="42"/>
      <c r="D31" s="42" t="s">
        <v>257</v>
      </c>
      <c r="E31" s="42"/>
      <c r="F31" s="294">
        <v>0</v>
      </c>
      <c r="G31" s="294">
        <v>0</v>
      </c>
      <c r="H31" s="294">
        <v>0</v>
      </c>
      <c r="I31" s="294">
        <v>0</v>
      </c>
      <c r="J31" s="42"/>
      <c r="K31" s="6"/>
    </row>
    <row r="32" spans="2:11" ht="12.75">
      <c r="B32" s="3"/>
      <c r="C32" s="42"/>
      <c r="D32" s="42" t="s">
        <v>138</v>
      </c>
      <c r="E32" s="42"/>
      <c r="F32" s="294">
        <v>204685.72766666667</v>
      </c>
      <c r="G32" s="294">
        <v>406614.2476666667</v>
      </c>
      <c r="H32" s="294">
        <v>609853.7066666668</v>
      </c>
      <c r="I32" s="294">
        <v>814393.7376666667</v>
      </c>
      <c r="J32" s="42"/>
      <c r="K32" s="6"/>
    </row>
    <row r="33" spans="2:11" ht="12.75">
      <c r="B33" s="3"/>
      <c r="C33" s="42"/>
      <c r="D33" s="42" t="s">
        <v>4</v>
      </c>
      <c r="E33" s="42"/>
      <c r="F33" s="294">
        <v>204685.72766666667</v>
      </c>
      <c r="G33" s="294">
        <v>406614.2476666667</v>
      </c>
      <c r="H33" s="294">
        <v>609853.7066666668</v>
      </c>
      <c r="I33" s="294">
        <v>814393.7376666667</v>
      </c>
      <c r="J33" s="42"/>
      <c r="K33" s="6"/>
    </row>
    <row r="34" spans="2:11" ht="12.75">
      <c r="B34" s="3"/>
      <c r="C34" s="42"/>
      <c r="D34" s="42" t="s">
        <v>121</v>
      </c>
      <c r="E34" s="42"/>
      <c r="F34" s="294">
        <v>0</v>
      </c>
      <c r="G34" s="294">
        <v>0</v>
      </c>
      <c r="H34" s="294">
        <v>0</v>
      </c>
      <c r="I34" s="294">
        <v>0</v>
      </c>
      <c r="J34" s="42"/>
      <c r="K34" s="6"/>
    </row>
    <row r="35" spans="2:11" ht="12.75">
      <c r="B35" s="3"/>
      <c r="C35" s="42"/>
      <c r="D35" s="42" t="s">
        <v>57</v>
      </c>
      <c r="E35" s="42"/>
      <c r="F35" s="294">
        <v>0</v>
      </c>
      <c r="G35" s="294">
        <v>0</v>
      </c>
      <c r="H35" s="294">
        <v>0</v>
      </c>
      <c r="I35" s="294">
        <v>0</v>
      </c>
      <c r="J35" s="42"/>
      <c r="K35" s="6"/>
    </row>
    <row r="36" spans="2:11" ht="12.75">
      <c r="B36" s="3"/>
      <c r="C36" s="42"/>
      <c r="D36" s="42" t="s">
        <v>35</v>
      </c>
      <c r="E36" s="42"/>
      <c r="F36" s="294">
        <v>0</v>
      </c>
      <c r="G36" s="294">
        <v>0</v>
      </c>
      <c r="H36" s="294">
        <v>0</v>
      </c>
      <c r="I36" s="294">
        <v>0</v>
      </c>
      <c r="J36" s="42"/>
      <c r="K36" s="6"/>
    </row>
    <row r="37" spans="2:11" ht="12.75">
      <c r="B37" s="3"/>
      <c r="C37" s="42"/>
      <c r="D37" s="42" t="s">
        <v>36</v>
      </c>
      <c r="E37" s="42"/>
      <c r="F37" s="294">
        <v>0</v>
      </c>
      <c r="G37" s="294">
        <v>0</v>
      </c>
      <c r="H37" s="294">
        <v>0</v>
      </c>
      <c r="I37" s="294">
        <v>0</v>
      </c>
      <c r="J37" s="42"/>
      <c r="K37" s="6"/>
    </row>
    <row r="38" spans="2:11" ht="12.75">
      <c r="B38" s="3"/>
      <c r="C38" s="42"/>
      <c r="D38" s="42"/>
      <c r="E38" s="42"/>
      <c r="F38" s="294"/>
      <c r="G38" s="294"/>
      <c r="H38" s="294"/>
      <c r="I38" s="294"/>
      <c r="J38" s="42"/>
      <c r="K38" s="6"/>
    </row>
    <row r="39" spans="2:11" ht="12.75">
      <c r="B39" s="3"/>
      <c r="C39" s="42"/>
      <c r="D39" s="42" t="s">
        <v>187</v>
      </c>
      <c r="E39" s="42"/>
      <c r="F39" s="342">
        <v>22</v>
      </c>
      <c r="G39" s="342">
        <v>22</v>
      </c>
      <c r="H39" s="342">
        <v>22</v>
      </c>
      <c r="I39" s="342">
        <v>22</v>
      </c>
      <c r="J39" s="42"/>
      <c r="K39" s="6"/>
    </row>
    <row r="40" spans="2:11" ht="12.75">
      <c r="B40" s="3"/>
      <c r="C40" s="42"/>
      <c r="D40" s="42" t="s">
        <v>188</v>
      </c>
      <c r="E40" s="42"/>
      <c r="F40" s="342">
        <v>0</v>
      </c>
      <c r="G40" s="342">
        <v>0</v>
      </c>
      <c r="H40" s="342">
        <v>0</v>
      </c>
      <c r="I40" s="342">
        <v>0</v>
      </c>
      <c r="J40" s="42"/>
      <c r="K40" s="6"/>
    </row>
    <row r="41" spans="2:11" ht="12.75">
      <c r="B41" s="3"/>
      <c r="C41" s="42"/>
      <c r="D41" s="36" t="s">
        <v>189</v>
      </c>
      <c r="E41" s="42"/>
      <c r="F41" s="342">
        <v>0</v>
      </c>
      <c r="G41" s="342">
        <v>0</v>
      </c>
      <c r="H41" s="342">
        <v>0</v>
      </c>
      <c r="I41" s="342">
        <v>0</v>
      </c>
      <c r="J41" s="42"/>
      <c r="K41" s="6"/>
    </row>
    <row r="42" spans="2:11" ht="12.75">
      <c r="B42" s="3"/>
      <c r="C42" s="42"/>
      <c r="D42" s="36" t="s">
        <v>190</v>
      </c>
      <c r="E42" s="42"/>
      <c r="F42" s="342">
        <v>22</v>
      </c>
      <c r="G42" s="342">
        <v>22</v>
      </c>
      <c r="H42" s="342">
        <v>22</v>
      </c>
      <c r="I42" s="342">
        <v>22</v>
      </c>
      <c r="J42" s="42"/>
      <c r="K42" s="6"/>
    </row>
    <row r="43" spans="2:11" ht="12.75">
      <c r="B43" s="3"/>
      <c r="C43" s="42"/>
      <c r="D43" s="36" t="s">
        <v>207</v>
      </c>
      <c r="E43" s="42"/>
      <c r="F43" s="342">
        <v>0</v>
      </c>
      <c r="G43" s="342">
        <v>0</v>
      </c>
      <c r="H43" s="342">
        <v>0</v>
      </c>
      <c r="I43" s="342">
        <v>0</v>
      </c>
      <c r="J43" s="42"/>
      <c r="K43" s="6"/>
    </row>
    <row r="44" spans="2:11" ht="12.75">
      <c r="B44" s="3"/>
      <c r="C44" s="42"/>
      <c r="D44" s="36" t="s">
        <v>346</v>
      </c>
      <c r="E44" s="42"/>
      <c r="F44" s="342">
        <v>0</v>
      </c>
      <c r="G44" s="342">
        <v>0</v>
      </c>
      <c r="H44" s="342">
        <v>0</v>
      </c>
      <c r="I44" s="342">
        <v>0</v>
      </c>
      <c r="J44" s="42"/>
      <c r="K44" s="6"/>
    </row>
    <row r="45" spans="2:11" ht="12.75">
      <c r="B45" s="3"/>
      <c r="C45" s="42"/>
      <c r="D45" s="36" t="s">
        <v>288</v>
      </c>
      <c r="E45" s="42"/>
      <c r="F45" s="342">
        <v>0</v>
      </c>
      <c r="G45" s="342">
        <v>0</v>
      </c>
      <c r="H45" s="342">
        <v>0</v>
      </c>
      <c r="I45" s="342">
        <v>0</v>
      </c>
      <c r="J45" s="42"/>
      <c r="K45" s="6"/>
    </row>
    <row r="46" spans="2:11" ht="12.75">
      <c r="B46" s="3"/>
      <c r="C46" s="42"/>
      <c r="D46" s="36" t="s">
        <v>289</v>
      </c>
      <c r="E46" s="42"/>
      <c r="F46" s="342">
        <v>0</v>
      </c>
      <c r="G46" s="342">
        <v>0</v>
      </c>
      <c r="H46" s="342">
        <v>0</v>
      </c>
      <c r="I46" s="342">
        <v>0</v>
      </c>
      <c r="J46" s="42"/>
      <c r="K46" s="6"/>
    </row>
    <row r="47" spans="2:11" ht="12.75">
      <c r="B47" s="3"/>
      <c r="C47" s="42"/>
      <c r="D47" s="36" t="s">
        <v>290</v>
      </c>
      <c r="E47" s="42"/>
      <c r="F47" s="342">
        <v>0</v>
      </c>
      <c r="G47" s="342">
        <v>0</v>
      </c>
      <c r="H47" s="342">
        <v>0</v>
      </c>
      <c r="I47" s="342">
        <v>0</v>
      </c>
      <c r="J47" s="42"/>
      <c r="K47" s="6"/>
    </row>
    <row r="48" spans="2:11" ht="12.75">
      <c r="B48" s="3"/>
      <c r="C48" s="42"/>
      <c r="D48" s="36" t="s">
        <v>291</v>
      </c>
      <c r="E48" s="42"/>
      <c r="F48" s="342">
        <v>0</v>
      </c>
      <c r="G48" s="342">
        <v>0</v>
      </c>
      <c r="H48" s="342">
        <v>0</v>
      </c>
      <c r="I48" s="342">
        <v>0</v>
      </c>
      <c r="J48" s="42"/>
      <c r="K48" s="6"/>
    </row>
    <row r="49" spans="2:11" ht="12.75">
      <c r="B49" s="3"/>
      <c r="C49" s="42"/>
      <c r="D49" s="400" t="s">
        <v>292</v>
      </c>
      <c r="E49" s="42"/>
      <c r="F49" s="342">
        <v>0</v>
      </c>
      <c r="G49" s="342">
        <v>0</v>
      </c>
      <c r="H49" s="342">
        <v>0</v>
      </c>
      <c r="I49" s="342">
        <v>0</v>
      </c>
      <c r="J49" s="42"/>
      <c r="K49" s="6"/>
    </row>
    <row r="50" spans="2:11" ht="12.75">
      <c r="B50" s="3"/>
      <c r="C50" s="42"/>
      <c r="D50" s="400" t="s">
        <v>293</v>
      </c>
      <c r="E50" s="42"/>
      <c r="F50" s="342">
        <v>0</v>
      </c>
      <c r="G50" s="342">
        <v>0</v>
      </c>
      <c r="H50" s="342">
        <v>0</v>
      </c>
      <c r="I50" s="342">
        <v>0</v>
      </c>
      <c r="J50" s="42"/>
      <c r="K50" s="6"/>
    </row>
    <row r="51" spans="2:11" ht="12.75">
      <c r="B51" s="3"/>
      <c r="C51" s="42"/>
      <c r="D51" s="400" t="s">
        <v>294</v>
      </c>
      <c r="E51" s="42"/>
      <c r="F51" s="342">
        <v>0</v>
      </c>
      <c r="G51" s="342">
        <v>0</v>
      </c>
      <c r="H51" s="342">
        <v>0</v>
      </c>
      <c r="I51" s="342">
        <v>0</v>
      </c>
      <c r="J51" s="42"/>
      <c r="K51" s="6"/>
    </row>
    <row r="52" spans="2:11" ht="12.75">
      <c r="B52" s="3"/>
      <c r="C52" s="42"/>
      <c r="D52" s="400" t="s">
        <v>295</v>
      </c>
      <c r="E52" s="42"/>
      <c r="F52" s="342">
        <v>0</v>
      </c>
      <c r="G52" s="342">
        <v>0</v>
      </c>
      <c r="H52" s="342">
        <v>0</v>
      </c>
      <c r="I52" s="342">
        <v>0</v>
      </c>
      <c r="J52" s="42"/>
      <c r="K52" s="6"/>
    </row>
    <row r="53" spans="2:11" ht="12.75">
      <c r="B53" s="3"/>
      <c r="C53" s="42"/>
      <c r="D53" s="400" t="s">
        <v>296</v>
      </c>
      <c r="E53" s="42"/>
      <c r="F53" s="342">
        <v>0</v>
      </c>
      <c r="G53" s="342">
        <v>0</v>
      </c>
      <c r="H53" s="342">
        <v>0</v>
      </c>
      <c r="I53" s="342">
        <v>0</v>
      </c>
      <c r="J53" s="42"/>
      <c r="K53" s="6"/>
    </row>
    <row r="54" spans="2:11" ht="12.75">
      <c r="B54" s="3"/>
      <c r="C54" s="42"/>
      <c r="D54" s="400" t="s">
        <v>297</v>
      </c>
      <c r="E54" s="42"/>
      <c r="F54" s="342">
        <v>0</v>
      </c>
      <c r="G54" s="342">
        <v>0</v>
      </c>
      <c r="H54" s="342">
        <v>0</v>
      </c>
      <c r="I54" s="342">
        <v>0</v>
      </c>
      <c r="J54" s="42"/>
      <c r="K54" s="6"/>
    </row>
    <row r="55" spans="2:11" ht="12.75">
      <c r="B55" s="3"/>
      <c r="C55" s="42"/>
      <c r="D55" s="400" t="s">
        <v>298</v>
      </c>
      <c r="E55" s="42"/>
      <c r="F55" s="342">
        <v>0</v>
      </c>
      <c r="G55" s="342">
        <v>0</v>
      </c>
      <c r="H55" s="342">
        <v>0</v>
      </c>
      <c r="I55" s="342">
        <v>0</v>
      </c>
      <c r="J55" s="42"/>
      <c r="K55" s="6"/>
    </row>
    <row r="56" spans="2:11" ht="12.75">
      <c r="B56" s="3"/>
      <c r="C56" s="42"/>
      <c r="D56" s="400" t="s">
        <v>299</v>
      </c>
      <c r="E56" s="42"/>
      <c r="F56" s="342">
        <v>0</v>
      </c>
      <c r="G56" s="342">
        <v>0</v>
      </c>
      <c r="H56" s="342">
        <v>0</v>
      </c>
      <c r="I56" s="342">
        <v>0</v>
      </c>
      <c r="J56" s="42"/>
      <c r="K56" s="6"/>
    </row>
    <row r="57" spans="2:11" ht="12.75">
      <c r="B57" s="3"/>
      <c r="C57" s="42"/>
      <c r="D57" s="36"/>
      <c r="E57" s="42"/>
      <c r="F57" s="294"/>
      <c r="G57" s="294"/>
      <c r="H57" s="294"/>
      <c r="I57" s="294"/>
      <c r="J57" s="42"/>
      <c r="K57" s="6"/>
    </row>
    <row r="58" spans="2:11" ht="12.75">
      <c r="B58" s="3"/>
      <c r="C58" s="42"/>
      <c r="D58" s="42" t="s">
        <v>206</v>
      </c>
      <c r="E58" s="42"/>
      <c r="F58" s="294">
        <v>0</v>
      </c>
      <c r="G58" s="294">
        <v>0</v>
      </c>
      <c r="H58" s="294">
        <v>0</v>
      </c>
      <c r="I58" s="294">
        <v>0</v>
      </c>
      <c r="J58" s="42"/>
      <c r="K58" s="6"/>
    </row>
    <row r="59" spans="2:11" ht="12.75">
      <c r="B59" s="3"/>
      <c r="C59" s="42"/>
      <c r="D59" s="60" t="s">
        <v>191</v>
      </c>
      <c r="E59" s="42"/>
      <c r="F59" s="343">
        <v>0</v>
      </c>
      <c r="G59" s="343">
        <v>0</v>
      </c>
      <c r="H59" s="343">
        <v>0</v>
      </c>
      <c r="I59" s="343">
        <v>0</v>
      </c>
      <c r="J59" s="42"/>
      <c r="K59" s="6"/>
    </row>
    <row r="60" spans="2:11" ht="12.75">
      <c r="B60" s="3"/>
      <c r="C60" s="42"/>
      <c r="D60" s="60" t="s">
        <v>192</v>
      </c>
      <c r="E60" s="42"/>
      <c r="F60" s="343">
        <v>1</v>
      </c>
      <c r="G60" s="343">
        <v>1</v>
      </c>
      <c r="H60" s="343">
        <v>1</v>
      </c>
      <c r="I60" s="343">
        <v>1</v>
      </c>
      <c r="J60" s="42"/>
      <c r="K60" s="6"/>
    </row>
    <row r="61" spans="2:11" ht="12.75">
      <c r="B61" s="3"/>
      <c r="C61" s="42"/>
      <c r="D61" s="60" t="s">
        <v>193</v>
      </c>
      <c r="E61" s="42"/>
      <c r="F61" s="343">
        <v>0</v>
      </c>
      <c r="G61" s="343">
        <v>0</v>
      </c>
      <c r="H61" s="343">
        <v>0</v>
      </c>
      <c r="I61" s="343">
        <v>0</v>
      </c>
      <c r="J61" s="42"/>
      <c r="K61" s="6"/>
    </row>
    <row r="62" spans="2:11" ht="12.75">
      <c r="B62" s="3"/>
      <c r="C62" s="42"/>
      <c r="D62" s="42"/>
      <c r="E62" s="42"/>
      <c r="F62" s="294"/>
      <c r="G62" s="294"/>
      <c r="H62" s="294"/>
      <c r="I62" s="294"/>
      <c r="J62" s="42"/>
      <c r="K62" s="6"/>
    </row>
    <row r="63" spans="2:11" ht="12.75">
      <c r="B63" s="3"/>
      <c r="C63" s="42"/>
      <c r="D63" s="42" t="s">
        <v>173</v>
      </c>
      <c r="E63" s="42"/>
      <c r="F63" s="294">
        <v>0</v>
      </c>
      <c r="G63" s="294">
        <v>0</v>
      </c>
      <c r="H63" s="294">
        <v>0</v>
      </c>
      <c r="I63" s="294">
        <v>0</v>
      </c>
      <c r="J63" s="42"/>
      <c r="K63" s="6"/>
    </row>
    <row r="64" spans="2:11" ht="12.75">
      <c r="B64" s="3"/>
      <c r="C64" s="42"/>
      <c r="D64" s="42" t="s">
        <v>174</v>
      </c>
      <c r="E64" s="42"/>
      <c r="F64" s="294">
        <v>0</v>
      </c>
      <c r="G64" s="294">
        <v>0</v>
      </c>
      <c r="H64" s="294">
        <v>0</v>
      </c>
      <c r="I64" s="294">
        <v>0</v>
      </c>
      <c r="J64" s="42"/>
      <c r="K64" s="6"/>
    </row>
    <row r="65" spans="2:11" ht="12.75">
      <c r="B65" s="3"/>
      <c r="C65" s="42"/>
      <c r="D65" s="42"/>
      <c r="E65" s="42"/>
      <c r="F65" s="294"/>
      <c r="G65" s="294"/>
      <c r="H65" s="294"/>
      <c r="I65" s="294"/>
      <c r="J65" s="42"/>
      <c r="K65" s="6"/>
    </row>
    <row r="66" spans="2:11" ht="12.75">
      <c r="B66" s="3"/>
      <c r="C66" s="42"/>
      <c r="D66" s="36" t="s">
        <v>119</v>
      </c>
      <c r="E66" s="42"/>
      <c r="F66" s="294">
        <v>243609.75666666668</v>
      </c>
      <c r="G66" s="294">
        <v>241611.91500000004</v>
      </c>
      <c r="H66" s="294">
        <v>243694.45500000002</v>
      </c>
      <c r="I66" s="294">
        <v>245776.99500000002</v>
      </c>
      <c r="J66" s="42"/>
      <c r="K66" s="6"/>
    </row>
    <row r="67" spans="2:11" ht="12.75">
      <c r="B67" s="3"/>
      <c r="C67" s="42"/>
      <c r="D67" s="36" t="s">
        <v>155</v>
      </c>
      <c r="E67" s="42"/>
      <c r="F67" s="294">
        <v>0</v>
      </c>
      <c r="G67" s="294">
        <v>0</v>
      </c>
      <c r="H67" s="294">
        <v>0</v>
      </c>
      <c r="I67" s="294">
        <v>0</v>
      </c>
      <c r="J67" s="42"/>
      <c r="K67" s="6"/>
    </row>
    <row r="68" spans="2:11" ht="12.75">
      <c r="B68" s="3"/>
      <c r="C68" s="42"/>
      <c r="D68" s="36" t="s">
        <v>154</v>
      </c>
      <c r="E68" s="42"/>
      <c r="F68" s="294">
        <v>0</v>
      </c>
      <c r="G68" s="294">
        <v>0</v>
      </c>
      <c r="H68" s="294">
        <v>0</v>
      </c>
      <c r="I68" s="294">
        <v>0</v>
      </c>
      <c r="J68" s="42"/>
      <c r="K68" s="6"/>
    </row>
    <row r="69" spans="2:11" ht="12.75">
      <c r="B69" s="3"/>
      <c r="C69" s="42"/>
      <c r="D69" s="36" t="s">
        <v>156</v>
      </c>
      <c r="E69" s="42"/>
      <c r="F69" s="294">
        <v>0</v>
      </c>
      <c r="G69" s="294">
        <v>0</v>
      </c>
      <c r="H69" s="294">
        <v>0</v>
      </c>
      <c r="I69" s="294">
        <v>0</v>
      </c>
      <c r="J69" s="42"/>
      <c r="K69" s="6"/>
    </row>
    <row r="70" spans="2:11" ht="12.75">
      <c r="B70" s="3"/>
      <c r="C70" s="42"/>
      <c r="D70" s="36" t="s">
        <v>165</v>
      </c>
      <c r="E70" s="42"/>
      <c r="F70" s="294">
        <v>38924.029</v>
      </c>
      <c r="G70" s="294">
        <v>39683.395000000004</v>
      </c>
      <c r="H70" s="294">
        <v>40454.996</v>
      </c>
      <c r="I70" s="294">
        <v>41236.96400000001</v>
      </c>
      <c r="J70" s="42"/>
      <c r="K70" s="6"/>
    </row>
    <row r="71" spans="2:11" ht="12.75">
      <c r="B71" s="3"/>
      <c r="C71" s="42"/>
      <c r="D71" s="36" t="s">
        <v>166</v>
      </c>
      <c r="E71" s="42"/>
      <c r="F71" s="294">
        <v>38924.029</v>
      </c>
      <c r="G71" s="294">
        <v>39683.395000000004</v>
      </c>
      <c r="H71" s="294">
        <v>40454.996</v>
      </c>
      <c r="I71" s="294">
        <v>41236.96400000001</v>
      </c>
      <c r="J71" s="42"/>
      <c r="K71" s="6"/>
    </row>
    <row r="72" spans="2:11" ht="12.75">
      <c r="B72" s="3"/>
      <c r="C72" s="42"/>
      <c r="D72" s="36" t="s">
        <v>167</v>
      </c>
      <c r="E72" s="42"/>
      <c r="F72" s="294">
        <v>0</v>
      </c>
      <c r="G72" s="294">
        <v>0</v>
      </c>
      <c r="H72" s="294">
        <v>0</v>
      </c>
      <c r="I72" s="294">
        <v>0</v>
      </c>
      <c r="J72" s="42"/>
      <c r="K72" s="6"/>
    </row>
    <row r="73" spans="2:11" ht="12.75">
      <c r="B73" s="3"/>
      <c r="C73" s="42"/>
      <c r="D73" s="36" t="s">
        <v>168</v>
      </c>
      <c r="E73" s="42"/>
      <c r="F73" s="294">
        <v>0</v>
      </c>
      <c r="G73" s="294">
        <v>0</v>
      </c>
      <c r="H73" s="294">
        <v>0</v>
      </c>
      <c r="I73" s="294">
        <v>0</v>
      </c>
      <c r="J73" s="42"/>
      <c r="K73" s="6"/>
    </row>
    <row r="74" spans="2:11" ht="12.75">
      <c r="B74" s="3"/>
      <c r="C74" s="42"/>
      <c r="D74" s="36" t="s">
        <v>169</v>
      </c>
      <c r="E74" s="42"/>
      <c r="F74" s="294">
        <v>0</v>
      </c>
      <c r="G74" s="294">
        <v>0</v>
      </c>
      <c r="H74" s="294">
        <v>0</v>
      </c>
      <c r="I74" s="294">
        <v>0</v>
      </c>
      <c r="J74" s="42"/>
      <c r="K74" s="6"/>
    </row>
    <row r="75" spans="2:11" ht="12.75">
      <c r="B75" s="3"/>
      <c r="C75" s="42"/>
      <c r="D75" s="36" t="s">
        <v>170</v>
      </c>
      <c r="E75" s="42"/>
      <c r="F75" s="294">
        <v>0</v>
      </c>
      <c r="G75" s="294">
        <v>0</v>
      </c>
      <c r="H75" s="294">
        <v>0</v>
      </c>
      <c r="I75" s="294">
        <v>0</v>
      </c>
      <c r="J75" s="42"/>
      <c r="K75" s="6"/>
    </row>
    <row r="76" spans="2:11" ht="12.75">
      <c r="B76" s="3"/>
      <c r="C76" s="42"/>
      <c r="D76" s="36" t="s">
        <v>171</v>
      </c>
      <c r="E76" s="42"/>
      <c r="F76" s="294">
        <v>0</v>
      </c>
      <c r="G76" s="294">
        <v>0</v>
      </c>
      <c r="H76" s="294">
        <v>0</v>
      </c>
      <c r="I76" s="294">
        <v>0</v>
      </c>
      <c r="J76" s="42"/>
      <c r="K76" s="6"/>
    </row>
    <row r="77" spans="2:11" ht="12.75">
      <c r="B77" s="3"/>
      <c r="C77" s="42"/>
      <c r="D77" s="36" t="s">
        <v>172</v>
      </c>
      <c r="E77" s="42"/>
      <c r="F77" s="294">
        <v>0</v>
      </c>
      <c r="G77" s="294">
        <v>0</v>
      </c>
      <c r="H77" s="294">
        <v>0</v>
      </c>
      <c r="I77" s="294">
        <v>0</v>
      </c>
      <c r="J77" s="42"/>
      <c r="K77" s="6"/>
    </row>
    <row r="78" spans="2:11" ht="12.75">
      <c r="B78" s="3"/>
      <c r="C78" s="42"/>
      <c r="D78" s="36" t="s">
        <v>153</v>
      </c>
      <c r="E78" s="42"/>
      <c r="F78" s="294">
        <v>0</v>
      </c>
      <c r="G78" s="294">
        <v>0</v>
      </c>
      <c r="H78" s="294">
        <v>0</v>
      </c>
      <c r="I78" s="294">
        <v>0</v>
      </c>
      <c r="J78" s="42"/>
      <c r="K78" s="6"/>
    </row>
    <row r="79" spans="2:11" ht="12.75">
      <c r="B79" s="3"/>
      <c r="C79" s="42"/>
      <c r="D79" s="36" t="s">
        <v>194</v>
      </c>
      <c r="E79" s="42"/>
      <c r="F79" s="294">
        <v>0</v>
      </c>
      <c r="G79" s="294">
        <v>0</v>
      </c>
      <c r="H79" s="294">
        <v>0</v>
      </c>
      <c r="I79" s="294">
        <v>0</v>
      </c>
      <c r="J79" s="42"/>
      <c r="K79" s="6"/>
    </row>
    <row r="80" spans="2:11" ht="12.75">
      <c r="B80" s="3"/>
      <c r="C80" s="42"/>
      <c r="D80" s="36" t="s">
        <v>195</v>
      </c>
      <c r="E80" s="42"/>
      <c r="F80" s="294">
        <v>0</v>
      </c>
      <c r="G80" s="294">
        <v>0</v>
      </c>
      <c r="H80" s="294">
        <v>0</v>
      </c>
      <c r="I80" s="294">
        <v>0</v>
      </c>
      <c r="J80" s="42"/>
      <c r="K80" s="6"/>
    </row>
    <row r="81" spans="2:11" ht="12.75">
      <c r="B81" s="3"/>
      <c r="C81" s="42"/>
      <c r="D81" s="42"/>
      <c r="E81" s="42"/>
      <c r="F81" s="42"/>
      <c r="G81" s="42"/>
      <c r="H81" s="277"/>
      <c r="I81" s="42"/>
      <c r="J81" s="42"/>
      <c r="K81" s="6"/>
    </row>
    <row r="82" spans="2:11" ht="12.75">
      <c r="B82" s="3"/>
      <c r="H82" s="107"/>
      <c r="K82" s="6"/>
    </row>
    <row r="83" spans="2:11" ht="13.5" thickBot="1">
      <c r="B83" s="13"/>
      <c r="C83" s="14"/>
      <c r="D83" s="14"/>
      <c r="E83" s="14"/>
      <c r="F83" s="14"/>
      <c r="G83" s="14"/>
      <c r="H83" s="278"/>
      <c r="I83" s="14"/>
      <c r="J83" s="14"/>
      <c r="K83" s="15"/>
    </row>
    <row r="84" ht="12.75">
      <c r="H84" s="107"/>
    </row>
    <row r="85" ht="12.75">
      <c r="H85" s="107"/>
    </row>
    <row r="86" ht="12.75">
      <c r="H86" s="107"/>
    </row>
    <row r="87" ht="12.75">
      <c r="H87" s="107"/>
    </row>
    <row r="88" ht="12.75">
      <c r="H88" s="107"/>
    </row>
    <row r="89" ht="12.75">
      <c r="H89" s="107"/>
    </row>
    <row r="90" ht="12.75">
      <c r="H90" s="107"/>
    </row>
    <row r="91" ht="12.75">
      <c r="H91" s="107"/>
    </row>
    <row r="92" ht="12.75">
      <c r="H92" s="107"/>
    </row>
    <row r="93" ht="12.75">
      <c r="H93" s="107"/>
    </row>
    <row r="94" ht="12.75">
      <c r="H94" s="107"/>
    </row>
    <row r="95" ht="12.75">
      <c r="H95" s="107"/>
    </row>
    <row r="96" ht="12.75">
      <c r="H96" s="107"/>
    </row>
    <row r="97" ht="12.75">
      <c r="H97" s="107"/>
    </row>
    <row r="98" ht="12.75">
      <c r="H98" s="107"/>
    </row>
    <row r="99" ht="12.75">
      <c r="H99" s="107"/>
    </row>
    <row r="100" ht="12.75">
      <c r="H100" s="107"/>
    </row>
    <row r="101" ht="12.75">
      <c r="H101" s="107"/>
    </row>
    <row r="102" ht="12.75">
      <c r="H102" s="107"/>
    </row>
    <row r="103" ht="12.75">
      <c r="H103" s="107"/>
    </row>
    <row r="104" ht="12.75">
      <c r="H104" s="107"/>
    </row>
    <row r="105" ht="12.75">
      <c r="H105" s="107"/>
    </row>
    <row r="106" ht="12.75">
      <c r="H106" s="107"/>
    </row>
    <row r="107" ht="12.75">
      <c r="H107" s="107"/>
    </row>
    <row r="108" ht="12.75">
      <c r="H108" s="107"/>
    </row>
    <row r="109" ht="12.75">
      <c r="H109" s="107"/>
    </row>
    <row r="110" ht="12.75">
      <c r="H110" s="107"/>
    </row>
    <row r="111" ht="12.75">
      <c r="H111" s="107"/>
    </row>
    <row r="112" ht="12.75">
      <c r="H112" s="107"/>
    </row>
    <row r="113" ht="12.75">
      <c r="H113" s="107"/>
    </row>
    <row r="114" ht="12.75">
      <c r="H114" s="107"/>
    </row>
    <row r="115" ht="12.75">
      <c r="H115" s="107"/>
    </row>
    <row r="116" ht="12.75">
      <c r="H116" s="107"/>
    </row>
    <row r="117" ht="12.75">
      <c r="H117" s="107"/>
    </row>
    <row r="118" ht="12.75">
      <c r="H118" s="107"/>
    </row>
    <row r="119" ht="12.75">
      <c r="H119" s="107"/>
    </row>
    <row r="120" ht="12.75">
      <c r="H120" s="107"/>
    </row>
    <row r="121" ht="12.75">
      <c r="H121" s="107"/>
    </row>
    <row r="122" ht="12.75">
      <c r="H122" s="107"/>
    </row>
    <row r="123" ht="12.75">
      <c r="H123" s="107"/>
    </row>
  </sheetData>
  <sheetProtection password="DE55" sheet="1" objects="1" scenarios="1"/>
  <printOptions/>
  <pageMargins left="0.75" right="0.75" top="1" bottom="1" header="0.5" footer="0.5"/>
  <pageSetup horizontalDpi="600" verticalDpi="600" orientation="portrait" paperSize="9" scale="6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K123"/>
  <sheetViews>
    <sheetView zoomScale="85" zoomScaleNormal="85" workbookViewId="0" topLeftCell="A1">
      <pane ySplit="5" topLeftCell="BM6" activePane="bottomLeft" state="frozen"/>
      <selection pane="topLeft" activeCell="D45" sqref="D45"/>
      <selection pane="bottomLeft" activeCell="B2" sqref="B2"/>
    </sheetView>
  </sheetViews>
  <sheetFormatPr defaultColWidth="9.140625" defaultRowHeight="12.75"/>
  <cols>
    <col min="1" max="1" width="5.7109375" style="5" customWidth="1"/>
    <col min="2" max="2" width="2.7109375" style="5" customWidth="1"/>
    <col min="3" max="3" width="1.7109375" style="5" customWidth="1"/>
    <col min="4" max="4" width="45.7109375" style="5" customWidth="1"/>
    <col min="5" max="5" width="2.7109375" style="5" customWidth="1"/>
    <col min="6" max="9" width="16.8515625" style="5" customWidth="1"/>
    <col min="10" max="11" width="2.57421875" style="5" customWidth="1"/>
    <col min="12" max="16384" width="9.140625" style="248" customWidth="1"/>
  </cols>
  <sheetData>
    <row r="1" ht="13.5" thickBot="1"/>
    <row r="2" spans="2:11" s="5" customFormat="1" ht="12.75">
      <c r="B2" s="401"/>
      <c r="C2" s="1"/>
      <c r="D2" s="281"/>
      <c r="E2" s="1"/>
      <c r="F2" s="402"/>
      <c r="G2" s="1"/>
      <c r="H2" s="1"/>
      <c r="I2" s="1"/>
      <c r="J2" s="1"/>
      <c r="K2" s="2"/>
    </row>
    <row r="3" spans="2:11" ht="12.75">
      <c r="B3" s="3"/>
      <c r="K3" s="6"/>
    </row>
    <row r="4" spans="2:11" ht="12.75">
      <c r="B4" s="3"/>
      <c r="D4" s="56" t="s">
        <v>98</v>
      </c>
      <c r="E4" s="67"/>
      <c r="F4" s="25">
        <f>tab!F13</f>
        <v>2007</v>
      </c>
      <c r="G4" s="25">
        <f>F4+1</f>
        <v>2008</v>
      </c>
      <c r="H4" s="25">
        <f>G4+1</f>
        <v>2009</v>
      </c>
      <c r="I4" s="25">
        <f>H4+1</f>
        <v>2010</v>
      </c>
      <c r="J4" s="166"/>
      <c r="K4" s="173"/>
    </row>
    <row r="5" spans="2:11" ht="12.75">
      <c r="B5" s="3"/>
      <c r="E5" s="67"/>
      <c r="J5" s="166"/>
      <c r="K5" s="173"/>
    </row>
    <row r="6" spans="2:11" ht="12.75">
      <c r="B6" s="3"/>
      <c r="E6" s="67"/>
      <c r="J6" s="166"/>
      <c r="K6" s="173"/>
    </row>
    <row r="7" spans="2:11" ht="12.75">
      <c r="B7" s="3"/>
      <c r="C7" s="42"/>
      <c r="D7" s="42"/>
      <c r="E7" s="164"/>
      <c r="F7" s="42"/>
      <c r="G7" s="42"/>
      <c r="H7" s="42"/>
      <c r="I7" s="42"/>
      <c r="J7" s="168"/>
      <c r="K7" s="6"/>
    </row>
    <row r="8" spans="2:11" ht="12.75">
      <c r="B8" s="3"/>
      <c r="C8" s="42"/>
      <c r="D8" s="36" t="s">
        <v>177</v>
      </c>
      <c r="E8" s="42"/>
      <c r="F8" s="291" t="s">
        <v>314</v>
      </c>
      <c r="G8" s="291"/>
      <c r="H8" s="291"/>
      <c r="I8" s="291"/>
      <c r="J8" s="42"/>
      <c r="K8" s="6"/>
    </row>
    <row r="9" spans="2:11" ht="12.75">
      <c r="B9" s="3"/>
      <c r="C9" s="42"/>
      <c r="D9" s="36" t="s">
        <v>178</v>
      </c>
      <c r="E9" s="42"/>
      <c r="F9" s="291" t="s">
        <v>315</v>
      </c>
      <c r="G9" s="291"/>
      <c r="H9" s="291"/>
      <c r="I9" s="291"/>
      <c r="J9" s="42"/>
      <c r="K9" s="6"/>
    </row>
    <row r="10" spans="2:11" ht="12.75">
      <c r="B10" s="3"/>
      <c r="C10" s="42"/>
      <c r="D10" s="36" t="s">
        <v>180</v>
      </c>
      <c r="E10" s="42"/>
      <c r="F10" s="293">
        <v>39213</v>
      </c>
      <c r="G10" s="291"/>
      <c r="H10" s="291"/>
      <c r="I10" s="291"/>
      <c r="J10" s="42"/>
      <c r="K10" s="6"/>
    </row>
    <row r="11" spans="2:11" ht="12.75">
      <c r="B11" s="3"/>
      <c r="C11" s="42"/>
      <c r="D11" s="38"/>
      <c r="E11" s="42"/>
      <c r="F11" s="291"/>
      <c r="G11" s="291"/>
      <c r="H11" s="291"/>
      <c r="I11" s="291"/>
      <c r="J11" s="42"/>
      <c r="K11" s="6"/>
    </row>
    <row r="12" spans="1:11" ht="12.75">
      <c r="A12" s="54"/>
      <c r="B12" s="50"/>
      <c r="C12" s="64"/>
      <c r="D12" s="36" t="s">
        <v>0</v>
      </c>
      <c r="E12" s="42"/>
      <c r="F12" s="428">
        <v>1269866.1490500001</v>
      </c>
      <c r="G12" s="428">
        <v>1290598.0640105002</v>
      </c>
      <c r="H12" s="428">
        <v>1319268.6389953336</v>
      </c>
      <c r="I12" s="428">
        <v>1344955.7179068334</v>
      </c>
      <c r="J12" s="64"/>
      <c r="K12" s="52"/>
    </row>
    <row r="13" spans="1:11" ht="12.75">
      <c r="A13" s="54"/>
      <c r="B13" s="50"/>
      <c r="C13" s="64"/>
      <c r="D13" s="36" t="s">
        <v>100</v>
      </c>
      <c r="E13" s="64"/>
      <c r="F13" s="428">
        <v>0</v>
      </c>
      <c r="G13" s="428">
        <v>0</v>
      </c>
      <c r="H13" s="428">
        <v>0</v>
      </c>
      <c r="I13" s="428">
        <v>0</v>
      </c>
      <c r="J13" s="64"/>
      <c r="K13" s="52"/>
    </row>
    <row r="14" spans="2:11" ht="12.75">
      <c r="B14" s="3"/>
      <c r="C14" s="42"/>
      <c r="D14" s="42" t="s">
        <v>99</v>
      </c>
      <c r="E14" s="42"/>
      <c r="F14" s="428">
        <v>385262.78666666674</v>
      </c>
      <c r="G14" s="428">
        <v>388093.2416666667</v>
      </c>
      <c r="H14" s="428">
        <v>392734.7016666667</v>
      </c>
      <c r="I14" s="428">
        <v>397376.16166666674</v>
      </c>
      <c r="J14" s="42"/>
      <c r="K14" s="6"/>
    </row>
    <row r="15" spans="2:11" ht="12.75">
      <c r="B15" s="3"/>
      <c r="C15" s="42"/>
      <c r="D15" s="42" t="s">
        <v>1</v>
      </c>
      <c r="E15" s="42"/>
      <c r="F15" s="428">
        <v>1392341.8624475</v>
      </c>
      <c r="G15" s="428">
        <v>1421162.1221334</v>
      </c>
      <c r="H15" s="428">
        <v>1450152.3338441001</v>
      </c>
      <c r="I15" s="428">
        <v>1468240.734536</v>
      </c>
      <c r="J15" s="42"/>
      <c r="K15" s="6"/>
    </row>
    <row r="16" spans="2:11" ht="12.75">
      <c r="B16" s="3"/>
      <c r="C16" s="42"/>
      <c r="D16" s="42" t="s">
        <v>101</v>
      </c>
      <c r="E16" s="42"/>
      <c r="F16" s="428">
        <v>12055.555555555555</v>
      </c>
      <c r="G16" s="428">
        <v>12055.555555555555</v>
      </c>
      <c r="H16" s="428">
        <v>12055.555555555555</v>
      </c>
      <c r="I16" s="428">
        <v>12055.555555555555</v>
      </c>
      <c r="J16" s="42"/>
      <c r="K16" s="6"/>
    </row>
    <row r="17" spans="2:11" ht="12.75">
      <c r="B17" s="3"/>
      <c r="C17" s="42"/>
      <c r="D17" s="42" t="s">
        <v>102</v>
      </c>
      <c r="E17" s="42"/>
      <c r="F17" s="428">
        <v>100000</v>
      </c>
      <c r="G17" s="428">
        <v>100000</v>
      </c>
      <c r="H17" s="428">
        <v>100000</v>
      </c>
      <c r="I17" s="428">
        <v>100000</v>
      </c>
      <c r="J17" s="42"/>
      <c r="K17" s="6"/>
    </row>
    <row r="18" spans="2:11" ht="12.75">
      <c r="B18" s="3"/>
      <c r="C18" s="42"/>
      <c r="D18" s="42" t="s">
        <v>103</v>
      </c>
      <c r="E18" s="42"/>
      <c r="F18" s="428">
        <v>80000</v>
      </c>
      <c r="G18" s="428">
        <v>80000</v>
      </c>
      <c r="H18" s="428">
        <v>80000</v>
      </c>
      <c r="I18" s="428">
        <v>80000</v>
      </c>
      <c r="J18" s="42"/>
      <c r="K18" s="6"/>
    </row>
    <row r="19" spans="2:11" ht="12.75">
      <c r="B19" s="3"/>
      <c r="C19" s="42"/>
      <c r="D19" s="42" t="s">
        <v>122</v>
      </c>
      <c r="E19" s="42"/>
      <c r="F19" s="428">
        <v>40000</v>
      </c>
      <c r="G19" s="428">
        <v>40000</v>
      </c>
      <c r="H19" s="428">
        <v>40000</v>
      </c>
      <c r="I19" s="428">
        <v>40000</v>
      </c>
      <c r="J19" s="42"/>
      <c r="K19" s="6"/>
    </row>
    <row r="20" spans="2:11" ht="12.75">
      <c r="B20" s="3"/>
      <c r="C20" s="42"/>
      <c r="D20" s="36" t="s">
        <v>83</v>
      </c>
      <c r="E20" s="61"/>
      <c r="F20" s="428">
        <v>3456</v>
      </c>
      <c r="G20" s="428">
        <v>3456</v>
      </c>
      <c r="H20" s="428">
        <v>3456</v>
      </c>
      <c r="I20" s="428">
        <v>3456</v>
      </c>
      <c r="J20" s="42"/>
      <c r="K20" s="6"/>
    </row>
    <row r="21" spans="2:11" ht="12.75">
      <c r="B21" s="3"/>
      <c r="C21" s="42"/>
      <c r="D21" s="36" t="s">
        <v>86</v>
      </c>
      <c r="E21" s="61"/>
      <c r="F21" s="428">
        <v>1234</v>
      </c>
      <c r="G21" s="428">
        <v>1234</v>
      </c>
      <c r="H21" s="428">
        <v>1234</v>
      </c>
      <c r="I21" s="428">
        <v>1234</v>
      </c>
      <c r="J21" s="42"/>
      <c r="K21" s="6"/>
    </row>
    <row r="22" spans="2:11" ht="12.75">
      <c r="B22" s="3"/>
      <c r="C22" s="42"/>
      <c r="D22" s="36" t="s">
        <v>84</v>
      </c>
      <c r="E22" s="61"/>
      <c r="F22" s="428">
        <v>0</v>
      </c>
      <c r="G22" s="428">
        <v>0</v>
      </c>
      <c r="H22" s="428">
        <v>0</v>
      </c>
      <c r="I22" s="428">
        <v>0</v>
      </c>
      <c r="J22" s="42"/>
      <c r="K22" s="6"/>
    </row>
    <row r="23" spans="2:11" ht="12.75">
      <c r="B23" s="3"/>
      <c r="C23" s="42"/>
      <c r="D23" s="36" t="s">
        <v>85</v>
      </c>
      <c r="E23" s="61"/>
      <c r="F23" s="428">
        <v>0</v>
      </c>
      <c r="G23" s="428">
        <v>0</v>
      </c>
      <c r="H23" s="428">
        <v>0</v>
      </c>
      <c r="I23" s="428">
        <v>0</v>
      </c>
      <c r="J23" s="42"/>
      <c r="K23" s="6"/>
    </row>
    <row r="24" spans="2:11" ht="12.75">
      <c r="B24" s="3"/>
      <c r="C24" s="42"/>
      <c r="D24" s="36" t="s">
        <v>186</v>
      </c>
      <c r="E24" s="61"/>
      <c r="F24" s="428">
        <v>32953.51771361125</v>
      </c>
      <c r="G24" s="428">
        <v>27695.627988211345</v>
      </c>
      <c r="H24" s="428">
        <v>32017.451262344606</v>
      </c>
      <c r="I24" s="428">
        <v>44257.589481944684</v>
      </c>
      <c r="J24" s="42"/>
      <c r="K24" s="6"/>
    </row>
    <row r="25" spans="2:11" ht="12.75">
      <c r="B25" s="3"/>
      <c r="C25" s="42"/>
      <c r="D25" s="36"/>
      <c r="E25" s="61"/>
      <c r="F25" s="291"/>
      <c r="G25" s="291"/>
      <c r="H25" s="291"/>
      <c r="I25" s="291"/>
      <c r="J25" s="42"/>
      <c r="K25" s="6"/>
    </row>
    <row r="26" spans="2:11" ht="12.75">
      <c r="B26" s="3"/>
      <c r="C26" s="42"/>
      <c r="D26" s="42" t="s">
        <v>135</v>
      </c>
      <c r="E26" s="42"/>
      <c r="F26" s="428">
        <v>0</v>
      </c>
      <c r="G26" s="428">
        <v>0</v>
      </c>
      <c r="H26" s="428">
        <v>0</v>
      </c>
      <c r="I26" s="428">
        <v>0</v>
      </c>
      <c r="J26" s="42"/>
      <c r="K26" s="6"/>
    </row>
    <row r="27" spans="2:11" ht="12.75">
      <c r="B27" s="3"/>
      <c r="C27" s="42"/>
      <c r="D27" s="42" t="s">
        <v>137</v>
      </c>
      <c r="E27" s="42"/>
      <c r="F27" s="428">
        <v>54499.88888888889</v>
      </c>
      <c r="G27" s="428">
        <v>42444.33333333333</v>
      </c>
      <c r="H27" s="428">
        <v>30388.777777777774</v>
      </c>
      <c r="I27" s="428">
        <v>18333.22222222222</v>
      </c>
      <c r="J27" s="42"/>
      <c r="K27" s="6"/>
    </row>
    <row r="28" spans="2:11" ht="12.75">
      <c r="B28" s="3"/>
      <c r="C28" s="42"/>
      <c r="D28" s="42" t="s">
        <v>136</v>
      </c>
      <c r="E28" s="42"/>
      <c r="F28" s="428">
        <v>0</v>
      </c>
      <c r="G28" s="428">
        <v>0</v>
      </c>
      <c r="H28" s="428">
        <v>0</v>
      </c>
      <c r="I28" s="428">
        <v>0</v>
      </c>
      <c r="J28" s="42"/>
      <c r="K28" s="6"/>
    </row>
    <row r="29" spans="2:11" ht="12.75">
      <c r="B29" s="3"/>
      <c r="C29" s="42"/>
      <c r="D29" s="42" t="s">
        <v>2</v>
      </c>
      <c r="E29" s="42"/>
      <c r="F29" s="428">
        <v>0</v>
      </c>
      <c r="G29" s="428">
        <v>0</v>
      </c>
      <c r="H29" s="428">
        <v>0</v>
      </c>
      <c r="I29" s="428">
        <v>0</v>
      </c>
      <c r="J29" s="42"/>
      <c r="K29" s="6"/>
    </row>
    <row r="30" spans="2:11" ht="12.75">
      <c r="B30" s="3"/>
      <c r="C30" s="42"/>
      <c r="D30" s="42" t="s">
        <v>3</v>
      </c>
      <c r="E30" s="42"/>
      <c r="F30" s="428">
        <v>0</v>
      </c>
      <c r="G30" s="428">
        <v>0</v>
      </c>
      <c r="H30" s="428">
        <v>0</v>
      </c>
      <c r="I30" s="428">
        <v>0</v>
      </c>
      <c r="J30" s="42"/>
      <c r="K30" s="6"/>
    </row>
    <row r="31" spans="2:11" ht="12.75">
      <c r="B31" s="3"/>
      <c r="C31" s="42"/>
      <c r="D31" s="42" t="s">
        <v>257</v>
      </c>
      <c r="E31" s="42"/>
      <c r="F31" s="428">
        <v>0</v>
      </c>
      <c r="G31" s="428">
        <v>0</v>
      </c>
      <c r="H31" s="428">
        <v>0</v>
      </c>
      <c r="I31" s="428">
        <v>0</v>
      </c>
      <c r="J31" s="42"/>
      <c r="K31" s="6"/>
    </row>
    <row r="32" spans="2:11" ht="12.75">
      <c r="B32" s="3"/>
      <c r="C32" s="42"/>
      <c r="D32" s="42" t="s">
        <v>138</v>
      </c>
      <c r="E32" s="42"/>
      <c r="F32" s="428">
        <v>19142.871255689868</v>
      </c>
      <c r="G32" s="428">
        <v>61536.72314310058</v>
      </c>
      <c r="H32" s="428">
        <v>106750.66173792342</v>
      </c>
      <c r="I32" s="428">
        <v>163295.28826022768</v>
      </c>
      <c r="J32" s="42"/>
      <c r="K32" s="6"/>
    </row>
    <row r="33" spans="2:11" ht="12.75">
      <c r="B33" s="3"/>
      <c r="C33" s="42"/>
      <c r="D33" s="42" t="s">
        <v>4</v>
      </c>
      <c r="E33" s="42"/>
      <c r="F33" s="428">
        <v>57163.51771361125</v>
      </c>
      <c r="G33" s="428">
        <v>84859.14570182259</v>
      </c>
      <c r="H33" s="428">
        <v>116876.5969641672</v>
      </c>
      <c r="I33" s="428">
        <v>161134.18644611188</v>
      </c>
      <c r="J33" s="42"/>
      <c r="K33" s="6"/>
    </row>
    <row r="34" spans="2:11" ht="12.75">
      <c r="B34" s="3"/>
      <c r="C34" s="42"/>
      <c r="D34" s="42" t="s">
        <v>121</v>
      </c>
      <c r="E34" s="42"/>
      <c r="F34" s="428">
        <v>0</v>
      </c>
      <c r="G34" s="428">
        <v>0</v>
      </c>
      <c r="H34" s="428">
        <v>0</v>
      </c>
      <c r="I34" s="428">
        <v>0</v>
      </c>
      <c r="J34" s="42"/>
      <c r="K34" s="6"/>
    </row>
    <row r="35" spans="2:11" ht="12.75">
      <c r="B35" s="3"/>
      <c r="C35" s="42"/>
      <c r="D35" s="42" t="s">
        <v>57</v>
      </c>
      <c r="E35" s="42"/>
      <c r="F35" s="428">
        <v>4134.242430967504</v>
      </c>
      <c r="G35" s="428">
        <v>6776.910774611308</v>
      </c>
      <c r="H35" s="428">
        <v>7917.842551534013</v>
      </c>
      <c r="I35" s="428">
        <v>8149.32403633801</v>
      </c>
      <c r="J35" s="42"/>
      <c r="K35" s="6"/>
    </row>
    <row r="36" spans="2:11" ht="12.75">
      <c r="B36" s="3"/>
      <c r="C36" s="42"/>
      <c r="D36" s="42" t="s">
        <v>35</v>
      </c>
      <c r="E36" s="42"/>
      <c r="F36" s="428">
        <v>0</v>
      </c>
      <c r="G36" s="428">
        <v>0</v>
      </c>
      <c r="H36" s="428">
        <v>0</v>
      </c>
      <c r="I36" s="428">
        <v>0</v>
      </c>
      <c r="J36" s="42"/>
      <c r="K36" s="6"/>
    </row>
    <row r="37" spans="2:11" ht="12.75">
      <c r="B37" s="3"/>
      <c r="C37" s="42"/>
      <c r="D37" s="42" t="s">
        <v>36</v>
      </c>
      <c r="E37" s="42"/>
      <c r="F37" s="428">
        <v>12345</v>
      </c>
      <c r="G37" s="428">
        <v>12345</v>
      </c>
      <c r="H37" s="428">
        <v>12345</v>
      </c>
      <c r="I37" s="428">
        <v>12345</v>
      </c>
      <c r="J37" s="42"/>
      <c r="K37" s="6"/>
    </row>
    <row r="38" spans="2:11" ht="12.75">
      <c r="B38" s="3"/>
      <c r="C38" s="42"/>
      <c r="D38" s="42"/>
      <c r="E38" s="42"/>
      <c r="F38" s="291"/>
      <c r="G38" s="291"/>
      <c r="H38" s="291"/>
      <c r="I38" s="291"/>
      <c r="J38" s="42"/>
      <c r="K38" s="6"/>
    </row>
    <row r="39" spans="2:11" ht="12.75">
      <c r="B39" s="3"/>
      <c r="C39" s="42"/>
      <c r="D39" s="42" t="s">
        <v>187</v>
      </c>
      <c r="E39" s="42"/>
      <c r="F39" s="431">
        <v>0</v>
      </c>
      <c r="G39" s="431">
        <v>0</v>
      </c>
      <c r="H39" s="431">
        <v>0</v>
      </c>
      <c r="I39" s="431">
        <v>0</v>
      </c>
      <c r="J39" s="42"/>
      <c r="K39" s="6"/>
    </row>
    <row r="40" spans="2:11" ht="12.75">
      <c r="B40" s="3"/>
      <c r="C40" s="42"/>
      <c r="D40" s="42" t="s">
        <v>188</v>
      </c>
      <c r="E40" s="42"/>
      <c r="F40" s="431">
        <v>0</v>
      </c>
      <c r="G40" s="431">
        <v>0</v>
      </c>
      <c r="H40" s="431">
        <v>0</v>
      </c>
      <c r="I40" s="431">
        <v>0</v>
      </c>
      <c r="J40" s="42"/>
      <c r="K40" s="6"/>
    </row>
    <row r="41" spans="2:11" ht="12.75">
      <c r="B41" s="3"/>
      <c r="C41" s="42"/>
      <c r="D41" s="36" t="s">
        <v>189</v>
      </c>
      <c r="E41" s="42"/>
      <c r="F41" s="431">
        <v>0</v>
      </c>
      <c r="G41" s="431">
        <v>0</v>
      </c>
      <c r="H41" s="431">
        <v>0</v>
      </c>
      <c r="I41" s="431">
        <v>0</v>
      </c>
      <c r="J41" s="42"/>
      <c r="K41" s="6"/>
    </row>
    <row r="42" spans="2:11" ht="12.75">
      <c r="B42" s="3"/>
      <c r="C42" s="42"/>
      <c r="D42" s="36" t="s">
        <v>190</v>
      </c>
      <c r="E42" s="42"/>
      <c r="F42" s="431">
        <v>0</v>
      </c>
      <c r="G42" s="431">
        <v>0</v>
      </c>
      <c r="H42" s="431">
        <v>0</v>
      </c>
      <c r="I42" s="431">
        <v>0</v>
      </c>
      <c r="J42" s="42"/>
      <c r="K42" s="6"/>
    </row>
    <row r="43" spans="2:11" ht="12.75">
      <c r="B43" s="3"/>
      <c r="C43" s="42"/>
      <c r="D43" s="36" t="s">
        <v>207</v>
      </c>
      <c r="E43" s="42"/>
      <c r="F43" s="431">
        <v>200</v>
      </c>
      <c r="G43" s="431">
        <v>200</v>
      </c>
      <c r="H43" s="431">
        <v>200</v>
      </c>
      <c r="I43" s="431">
        <v>200</v>
      </c>
      <c r="J43" s="42"/>
      <c r="K43" s="6"/>
    </row>
    <row r="44" spans="2:11" ht="12.75">
      <c r="B44" s="3"/>
      <c r="C44" s="42"/>
      <c r="D44" s="36" t="s">
        <v>346</v>
      </c>
      <c r="E44" s="42"/>
      <c r="F44" s="431">
        <v>22</v>
      </c>
      <c r="G44" s="431">
        <v>22</v>
      </c>
      <c r="H44" s="431">
        <v>22</v>
      </c>
      <c r="I44" s="431">
        <v>22</v>
      </c>
      <c r="J44" s="42"/>
      <c r="K44" s="6"/>
    </row>
    <row r="45" spans="2:11" ht="12.75">
      <c r="B45" s="3"/>
      <c r="C45" s="42"/>
      <c r="D45" s="36" t="s">
        <v>288</v>
      </c>
      <c r="E45" s="42"/>
      <c r="F45" s="431">
        <v>0</v>
      </c>
      <c r="G45" s="431">
        <v>0</v>
      </c>
      <c r="H45" s="431">
        <v>0</v>
      </c>
      <c r="I45" s="431">
        <v>0</v>
      </c>
      <c r="J45" s="42"/>
      <c r="K45" s="6"/>
    </row>
    <row r="46" spans="2:11" ht="12.75">
      <c r="B46" s="3"/>
      <c r="C46" s="42"/>
      <c r="D46" s="36" t="s">
        <v>289</v>
      </c>
      <c r="E46" s="42"/>
      <c r="F46" s="431">
        <v>0</v>
      </c>
      <c r="G46" s="431">
        <v>0</v>
      </c>
      <c r="H46" s="431">
        <v>0</v>
      </c>
      <c r="I46" s="431">
        <v>0</v>
      </c>
      <c r="J46" s="42"/>
      <c r="K46" s="6"/>
    </row>
    <row r="47" spans="2:11" ht="12.75">
      <c r="B47" s="3"/>
      <c r="C47" s="42"/>
      <c r="D47" s="36" t="s">
        <v>290</v>
      </c>
      <c r="E47" s="42"/>
      <c r="F47" s="431">
        <v>0</v>
      </c>
      <c r="G47" s="431">
        <v>0</v>
      </c>
      <c r="H47" s="431">
        <v>0</v>
      </c>
      <c r="I47" s="431">
        <v>0</v>
      </c>
      <c r="J47" s="42"/>
      <c r="K47" s="6"/>
    </row>
    <row r="48" spans="2:11" ht="12.75">
      <c r="B48" s="3"/>
      <c r="C48" s="42"/>
      <c r="D48" s="36" t="s">
        <v>291</v>
      </c>
      <c r="E48" s="42"/>
      <c r="F48" s="431">
        <v>0</v>
      </c>
      <c r="G48" s="431">
        <v>0</v>
      </c>
      <c r="H48" s="431">
        <v>0</v>
      </c>
      <c r="I48" s="431">
        <v>0</v>
      </c>
      <c r="J48" s="42"/>
      <c r="K48" s="6"/>
    </row>
    <row r="49" spans="2:11" ht="12.75">
      <c r="B49" s="3"/>
      <c r="C49" s="42"/>
      <c r="D49" s="400" t="s">
        <v>292</v>
      </c>
      <c r="E49" s="42"/>
      <c r="F49" s="431">
        <v>0</v>
      </c>
      <c r="G49" s="431">
        <v>0</v>
      </c>
      <c r="H49" s="431">
        <v>0</v>
      </c>
      <c r="I49" s="431">
        <v>0</v>
      </c>
      <c r="J49" s="42"/>
      <c r="K49" s="6"/>
    </row>
    <row r="50" spans="2:11" ht="12.75">
      <c r="B50" s="3"/>
      <c r="C50" s="42"/>
      <c r="D50" s="400" t="s">
        <v>293</v>
      </c>
      <c r="E50" s="42"/>
      <c r="F50" s="431">
        <v>0</v>
      </c>
      <c r="G50" s="431">
        <v>0</v>
      </c>
      <c r="H50" s="431">
        <v>0</v>
      </c>
      <c r="I50" s="431">
        <v>0</v>
      </c>
      <c r="J50" s="42"/>
      <c r="K50" s="6"/>
    </row>
    <row r="51" spans="2:11" ht="12.75">
      <c r="B51" s="3"/>
      <c r="C51" s="42"/>
      <c r="D51" s="400" t="s">
        <v>294</v>
      </c>
      <c r="E51" s="42"/>
      <c r="F51" s="431">
        <v>0</v>
      </c>
      <c r="G51" s="431">
        <v>0</v>
      </c>
      <c r="H51" s="431">
        <v>0</v>
      </c>
      <c r="I51" s="431">
        <v>0</v>
      </c>
      <c r="J51" s="42"/>
      <c r="K51" s="6"/>
    </row>
    <row r="52" spans="2:11" ht="12.75">
      <c r="B52" s="3"/>
      <c r="C52" s="42"/>
      <c r="D52" s="400" t="s">
        <v>295</v>
      </c>
      <c r="E52" s="42"/>
      <c r="F52" s="431">
        <v>0</v>
      </c>
      <c r="G52" s="431">
        <v>0</v>
      </c>
      <c r="H52" s="431">
        <v>0</v>
      </c>
      <c r="I52" s="431">
        <v>0</v>
      </c>
      <c r="J52" s="42"/>
      <c r="K52" s="6"/>
    </row>
    <row r="53" spans="2:11" ht="12.75">
      <c r="B53" s="3"/>
      <c r="C53" s="42"/>
      <c r="D53" s="400" t="s">
        <v>296</v>
      </c>
      <c r="E53" s="42"/>
      <c r="F53" s="431">
        <v>0</v>
      </c>
      <c r="G53" s="431">
        <v>0</v>
      </c>
      <c r="H53" s="431">
        <v>0</v>
      </c>
      <c r="I53" s="431">
        <v>0</v>
      </c>
      <c r="J53" s="42"/>
      <c r="K53" s="6"/>
    </row>
    <row r="54" spans="2:11" ht="12.75">
      <c r="B54" s="3"/>
      <c r="C54" s="42"/>
      <c r="D54" s="400" t="s">
        <v>297</v>
      </c>
      <c r="E54" s="42"/>
      <c r="F54" s="431">
        <v>0</v>
      </c>
      <c r="G54" s="431">
        <v>0</v>
      </c>
      <c r="H54" s="431">
        <v>0</v>
      </c>
      <c r="I54" s="431">
        <v>0</v>
      </c>
      <c r="J54" s="42"/>
      <c r="K54" s="6"/>
    </row>
    <row r="55" spans="2:11" ht="12.75">
      <c r="B55" s="3"/>
      <c r="C55" s="42"/>
      <c r="D55" s="400" t="s">
        <v>298</v>
      </c>
      <c r="E55" s="42"/>
      <c r="F55" s="431">
        <v>0</v>
      </c>
      <c r="G55" s="431">
        <v>0</v>
      </c>
      <c r="H55" s="431">
        <v>0</v>
      </c>
      <c r="I55" s="431">
        <v>0</v>
      </c>
      <c r="J55" s="42"/>
      <c r="K55" s="6"/>
    </row>
    <row r="56" spans="2:11" ht="12.75">
      <c r="B56" s="3"/>
      <c r="C56" s="42"/>
      <c r="D56" s="400" t="s">
        <v>299</v>
      </c>
      <c r="E56" s="42"/>
      <c r="F56" s="431">
        <v>0</v>
      </c>
      <c r="G56" s="431">
        <v>0</v>
      </c>
      <c r="H56" s="431">
        <v>0</v>
      </c>
      <c r="I56" s="431">
        <v>0</v>
      </c>
      <c r="J56" s="42"/>
      <c r="K56" s="6"/>
    </row>
    <row r="57" spans="2:11" ht="12.75">
      <c r="B57" s="3"/>
      <c r="C57" s="42"/>
      <c r="D57" s="36"/>
      <c r="E57" s="42"/>
      <c r="F57" s="291"/>
      <c r="G57" s="291"/>
      <c r="H57" s="291"/>
      <c r="I57" s="291"/>
      <c r="J57" s="42"/>
      <c r="K57" s="6"/>
    </row>
    <row r="58" spans="2:11" ht="12.75">
      <c r="B58" s="3"/>
      <c r="C58" s="42"/>
      <c r="D58" s="42" t="s">
        <v>206</v>
      </c>
      <c r="E58" s="42"/>
      <c r="F58" s="428">
        <v>0</v>
      </c>
      <c r="G58" s="428">
        <v>0</v>
      </c>
      <c r="H58" s="428">
        <v>0</v>
      </c>
      <c r="I58" s="428">
        <v>0</v>
      </c>
      <c r="J58" s="42"/>
      <c r="K58" s="6"/>
    </row>
    <row r="59" spans="2:11" ht="12.75">
      <c r="B59" s="3"/>
      <c r="C59" s="42"/>
      <c r="D59" s="60" t="s">
        <v>191</v>
      </c>
      <c r="E59" s="42"/>
      <c r="F59" s="429">
        <v>2.2013</v>
      </c>
      <c r="G59" s="429">
        <v>2.2013</v>
      </c>
      <c r="H59" s="429">
        <v>2.2013</v>
      </c>
      <c r="I59" s="429">
        <v>2.2013</v>
      </c>
      <c r="J59" s="42"/>
      <c r="K59" s="6"/>
    </row>
    <row r="60" spans="2:11" ht="12.75">
      <c r="B60" s="3"/>
      <c r="C60" s="42"/>
      <c r="D60" s="60" t="s">
        <v>192</v>
      </c>
      <c r="E60" s="42"/>
      <c r="F60" s="429">
        <v>12.1235</v>
      </c>
      <c r="G60" s="429">
        <v>12.1235</v>
      </c>
      <c r="H60" s="429">
        <v>12.1235</v>
      </c>
      <c r="I60" s="429">
        <v>12.1235</v>
      </c>
      <c r="J60" s="42"/>
      <c r="K60" s="6"/>
    </row>
    <row r="61" spans="2:11" ht="12.75">
      <c r="B61" s="3"/>
      <c r="C61" s="42"/>
      <c r="D61" s="60" t="s">
        <v>193</v>
      </c>
      <c r="E61" s="42"/>
      <c r="F61" s="429">
        <v>3.444</v>
      </c>
      <c r="G61" s="429">
        <v>3.444</v>
      </c>
      <c r="H61" s="429">
        <v>3.444</v>
      </c>
      <c r="I61" s="429">
        <v>3.444</v>
      </c>
      <c r="J61" s="42"/>
      <c r="K61" s="6"/>
    </row>
    <row r="62" spans="2:11" ht="12.75">
      <c r="B62" s="3"/>
      <c r="C62" s="42"/>
      <c r="D62" s="42"/>
      <c r="E62" s="42"/>
      <c r="F62" s="291"/>
      <c r="G62" s="291"/>
      <c r="H62" s="291"/>
      <c r="I62" s="291"/>
      <c r="J62" s="42"/>
      <c r="K62" s="6"/>
    </row>
    <row r="63" spans="2:11" ht="12.75">
      <c r="B63" s="3"/>
      <c r="C63" s="42"/>
      <c r="D63" s="42" t="s">
        <v>173</v>
      </c>
      <c r="E63" s="42"/>
      <c r="F63" s="428">
        <v>115378.67666666668</v>
      </c>
      <c r="G63" s="428">
        <v>115962.01</v>
      </c>
      <c r="H63" s="428">
        <v>115962.01</v>
      </c>
      <c r="I63" s="428">
        <v>115962.01</v>
      </c>
      <c r="J63" s="42"/>
      <c r="K63" s="6"/>
    </row>
    <row r="64" spans="2:11" ht="12.75">
      <c r="B64" s="3"/>
      <c r="C64" s="42"/>
      <c r="D64" s="42" t="s">
        <v>174</v>
      </c>
      <c r="E64" s="42"/>
      <c r="F64" s="428">
        <v>106764.57350000001</v>
      </c>
      <c r="G64" s="428">
        <v>106764.57350000001</v>
      </c>
      <c r="H64" s="428">
        <v>106764.57350000001</v>
      </c>
      <c r="I64" s="428">
        <v>106764.57350000001</v>
      </c>
      <c r="J64" s="42"/>
      <c r="K64" s="6"/>
    </row>
    <row r="65" spans="2:11" ht="12.75">
      <c r="B65" s="3"/>
      <c r="C65" s="42"/>
      <c r="D65" s="42"/>
      <c r="E65" s="42"/>
      <c r="F65" s="291"/>
      <c r="G65" s="291"/>
      <c r="H65" s="291"/>
      <c r="I65" s="291"/>
      <c r="J65" s="42"/>
      <c r="K65" s="6"/>
    </row>
    <row r="66" spans="2:11" ht="12.75">
      <c r="B66" s="3"/>
      <c r="C66" s="42"/>
      <c r="D66" s="36" t="s">
        <v>119</v>
      </c>
      <c r="E66" s="42"/>
      <c r="F66" s="428">
        <v>1658584.9357166667</v>
      </c>
      <c r="G66" s="428">
        <v>1682147.305677167</v>
      </c>
      <c r="H66" s="428">
        <v>1715459.3406620002</v>
      </c>
      <c r="I66" s="428">
        <v>1745787.8795735002</v>
      </c>
      <c r="J66" s="42"/>
      <c r="K66" s="6"/>
    </row>
    <row r="67" spans="2:11" ht="12.75">
      <c r="B67" s="3"/>
      <c r="C67" s="42"/>
      <c r="D67" s="36" t="s">
        <v>155</v>
      </c>
      <c r="E67" s="42"/>
      <c r="F67" s="428">
        <v>0</v>
      </c>
      <c r="G67" s="428">
        <v>0</v>
      </c>
      <c r="H67" s="428">
        <v>0</v>
      </c>
      <c r="I67" s="428">
        <v>0</v>
      </c>
      <c r="J67" s="42"/>
      <c r="K67" s="6"/>
    </row>
    <row r="68" spans="2:11" ht="12.75">
      <c r="B68" s="3"/>
      <c r="C68" s="42"/>
      <c r="D68" s="36" t="s">
        <v>154</v>
      </c>
      <c r="E68" s="42"/>
      <c r="F68" s="428">
        <v>0</v>
      </c>
      <c r="G68" s="428">
        <v>0</v>
      </c>
      <c r="H68" s="428">
        <v>0</v>
      </c>
      <c r="I68" s="428">
        <v>0</v>
      </c>
      <c r="J68" s="42"/>
      <c r="K68" s="6"/>
    </row>
    <row r="69" spans="2:11" ht="12.75">
      <c r="B69" s="3"/>
      <c r="C69" s="42"/>
      <c r="D69" s="36" t="s">
        <v>156</v>
      </c>
      <c r="E69" s="42"/>
      <c r="F69" s="428">
        <v>0</v>
      </c>
      <c r="G69" s="428">
        <v>0</v>
      </c>
      <c r="H69" s="428">
        <v>0</v>
      </c>
      <c r="I69" s="428">
        <v>0</v>
      </c>
      <c r="J69" s="42"/>
      <c r="K69" s="6"/>
    </row>
    <row r="70" spans="2:11" ht="12.75">
      <c r="B70" s="3"/>
      <c r="C70" s="42"/>
      <c r="D70" s="36" t="s">
        <v>165</v>
      </c>
      <c r="E70" s="42"/>
      <c r="F70" s="428">
        <v>1625631.4180030555</v>
      </c>
      <c r="G70" s="428">
        <v>1654451.6776889556</v>
      </c>
      <c r="H70" s="428">
        <v>1683441.8893996556</v>
      </c>
      <c r="I70" s="428">
        <v>1701530.2900915556</v>
      </c>
      <c r="J70" s="42"/>
      <c r="K70" s="6"/>
    </row>
    <row r="71" spans="2:11" ht="12.75">
      <c r="B71" s="3"/>
      <c r="C71" s="42"/>
      <c r="D71" s="36" t="s">
        <v>166</v>
      </c>
      <c r="E71" s="42"/>
      <c r="F71" s="428">
        <v>886341.8624475001</v>
      </c>
      <c r="G71" s="428">
        <v>915162.1221334001</v>
      </c>
      <c r="H71" s="428">
        <v>944152.3338441001</v>
      </c>
      <c r="I71" s="428">
        <v>962240.7345360001</v>
      </c>
      <c r="J71" s="42"/>
      <c r="K71" s="6"/>
    </row>
    <row r="72" spans="2:11" ht="12.75">
      <c r="B72" s="3"/>
      <c r="C72" s="42"/>
      <c r="D72" s="36" t="s">
        <v>167</v>
      </c>
      <c r="E72" s="42"/>
      <c r="F72" s="428">
        <v>80000</v>
      </c>
      <c r="G72" s="428">
        <v>80000</v>
      </c>
      <c r="H72" s="428">
        <v>80000</v>
      </c>
      <c r="I72" s="428">
        <v>80000</v>
      </c>
      <c r="J72" s="42"/>
      <c r="K72" s="6"/>
    </row>
    <row r="73" spans="2:11" ht="12.75">
      <c r="B73" s="3"/>
      <c r="C73" s="42"/>
      <c r="D73" s="36" t="s">
        <v>168</v>
      </c>
      <c r="E73" s="42"/>
      <c r="F73" s="428">
        <v>100000</v>
      </c>
      <c r="G73" s="428">
        <v>100000</v>
      </c>
      <c r="H73" s="428">
        <v>100000</v>
      </c>
      <c r="I73" s="428">
        <v>100000</v>
      </c>
      <c r="J73" s="42"/>
      <c r="K73" s="6"/>
    </row>
    <row r="74" spans="2:11" ht="12.75">
      <c r="B74" s="3"/>
      <c r="C74" s="42"/>
      <c r="D74" s="36" t="s">
        <v>169</v>
      </c>
      <c r="E74" s="42"/>
      <c r="F74" s="428">
        <v>8166.666666666667</v>
      </c>
      <c r="G74" s="428">
        <v>8166.666666666667</v>
      </c>
      <c r="H74" s="428">
        <v>8166.666666666667</v>
      </c>
      <c r="I74" s="428">
        <v>8166.666666666667</v>
      </c>
      <c r="J74" s="42"/>
      <c r="K74" s="6"/>
    </row>
    <row r="75" spans="2:11" ht="12.75">
      <c r="B75" s="3"/>
      <c r="C75" s="42"/>
      <c r="D75" s="36" t="s">
        <v>170</v>
      </c>
      <c r="E75" s="42"/>
      <c r="F75" s="428">
        <v>43888.88888888889</v>
      </c>
      <c r="G75" s="428">
        <v>43888.88888888889</v>
      </c>
      <c r="H75" s="428">
        <v>43888.88888888889</v>
      </c>
      <c r="I75" s="428">
        <v>43888.88888888889</v>
      </c>
      <c r="J75" s="42"/>
      <c r="K75" s="6"/>
    </row>
    <row r="76" spans="2:11" ht="12.75">
      <c r="B76" s="3"/>
      <c r="C76" s="42"/>
      <c r="D76" s="36" t="s">
        <v>171</v>
      </c>
      <c r="E76" s="42"/>
      <c r="F76" s="428">
        <v>0</v>
      </c>
      <c r="G76" s="428">
        <v>0</v>
      </c>
      <c r="H76" s="428">
        <v>0</v>
      </c>
      <c r="I76" s="428">
        <v>0</v>
      </c>
      <c r="J76" s="42"/>
      <c r="K76" s="6"/>
    </row>
    <row r="77" spans="2:11" ht="12.75">
      <c r="B77" s="3"/>
      <c r="C77" s="42"/>
      <c r="D77" s="36" t="s">
        <v>172</v>
      </c>
      <c r="E77" s="42"/>
      <c r="F77" s="428">
        <v>0</v>
      </c>
      <c r="G77" s="428">
        <v>0</v>
      </c>
      <c r="H77" s="428">
        <v>0</v>
      </c>
      <c r="I77" s="428">
        <v>0</v>
      </c>
      <c r="J77" s="42"/>
      <c r="K77" s="6"/>
    </row>
    <row r="78" spans="2:11" ht="12.75">
      <c r="B78" s="3"/>
      <c r="C78" s="42"/>
      <c r="D78" s="36" t="s">
        <v>153</v>
      </c>
      <c r="E78" s="42"/>
      <c r="F78" s="428">
        <v>0</v>
      </c>
      <c r="G78" s="428">
        <v>0</v>
      </c>
      <c r="H78" s="428">
        <v>0</v>
      </c>
      <c r="I78" s="428">
        <v>0</v>
      </c>
      <c r="J78" s="42"/>
      <c r="K78" s="6"/>
    </row>
    <row r="79" spans="2:11" ht="12.75">
      <c r="B79" s="3"/>
      <c r="C79" s="42"/>
      <c r="D79" s="36" t="s">
        <v>194</v>
      </c>
      <c r="E79" s="42"/>
      <c r="F79" s="428">
        <v>0</v>
      </c>
      <c r="G79" s="428">
        <v>0</v>
      </c>
      <c r="H79" s="428">
        <v>0</v>
      </c>
      <c r="I79" s="428">
        <v>0</v>
      </c>
      <c r="J79" s="42"/>
      <c r="K79" s="6"/>
    </row>
    <row r="80" spans="2:11" ht="12.75">
      <c r="B80" s="3"/>
      <c r="C80" s="42"/>
      <c r="D80" s="36" t="s">
        <v>195</v>
      </c>
      <c r="E80" s="42"/>
      <c r="F80" s="428">
        <v>35678</v>
      </c>
      <c r="G80" s="428">
        <v>35678</v>
      </c>
      <c r="H80" s="428">
        <v>35678</v>
      </c>
      <c r="I80" s="428">
        <v>35678</v>
      </c>
      <c r="J80" s="42"/>
      <c r="K80" s="6"/>
    </row>
    <row r="81" spans="2:11" ht="12.75">
      <c r="B81" s="3"/>
      <c r="C81" s="42"/>
      <c r="D81" s="42"/>
      <c r="E81" s="42"/>
      <c r="F81" s="42"/>
      <c r="G81" s="42"/>
      <c r="H81" s="277"/>
      <c r="I81" s="42"/>
      <c r="J81" s="42"/>
      <c r="K81" s="6"/>
    </row>
    <row r="82" spans="2:11" ht="12.75">
      <c r="B82" s="3"/>
      <c r="H82" s="107"/>
      <c r="K82" s="6"/>
    </row>
    <row r="83" spans="2:11" ht="13.5" thickBot="1">
      <c r="B83" s="13"/>
      <c r="C83" s="14"/>
      <c r="D83" s="14"/>
      <c r="E83" s="14"/>
      <c r="F83" s="14"/>
      <c r="G83" s="14"/>
      <c r="H83" s="278"/>
      <c r="I83" s="14"/>
      <c r="J83" s="14"/>
      <c r="K83" s="15"/>
    </row>
    <row r="84" ht="12.75">
      <c r="H84" s="107"/>
    </row>
    <row r="85" ht="12.75">
      <c r="H85" s="107"/>
    </row>
    <row r="86" ht="12.75">
      <c r="H86" s="107"/>
    </row>
    <row r="87" ht="12.75">
      <c r="H87" s="107"/>
    </row>
    <row r="88" ht="12.75">
      <c r="H88" s="107"/>
    </row>
    <row r="89" ht="12.75">
      <c r="H89" s="107"/>
    </row>
    <row r="90" ht="12.75">
      <c r="H90" s="107"/>
    </row>
    <row r="91" ht="12.75">
      <c r="H91" s="107"/>
    </row>
    <row r="92" ht="12.75">
      <c r="H92" s="107"/>
    </row>
    <row r="93" ht="12.75">
      <c r="H93" s="107"/>
    </row>
    <row r="94" ht="12.75">
      <c r="H94" s="107"/>
    </row>
    <row r="95" ht="12.75">
      <c r="H95" s="107"/>
    </row>
    <row r="96" ht="12.75">
      <c r="H96" s="107"/>
    </row>
    <row r="97" ht="12.75">
      <c r="H97" s="107"/>
    </row>
    <row r="98" ht="12.75">
      <c r="H98" s="107"/>
    </row>
    <row r="99" ht="12.75">
      <c r="H99" s="107"/>
    </row>
    <row r="100" ht="12.75">
      <c r="H100" s="107"/>
    </row>
    <row r="101" ht="12.75">
      <c r="H101" s="107"/>
    </row>
    <row r="102" ht="12.75">
      <c r="H102" s="107"/>
    </row>
    <row r="103" ht="12.75">
      <c r="H103" s="107"/>
    </row>
    <row r="104" ht="12.75">
      <c r="H104" s="107"/>
    </row>
    <row r="105" ht="12.75">
      <c r="H105" s="107"/>
    </row>
    <row r="106" ht="12.75">
      <c r="H106" s="107"/>
    </row>
    <row r="107" ht="12.75">
      <c r="H107" s="107"/>
    </row>
    <row r="108" ht="12.75">
      <c r="H108" s="107"/>
    </row>
    <row r="109" ht="12.75">
      <c r="H109" s="107"/>
    </row>
    <row r="110" ht="12.75">
      <c r="H110" s="107"/>
    </row>
    <row r="111" ht="12.75">
      <c r="H111" s="107"/>
    </row>
    <row r="112" ht="12.75">
      <c r="H112" s="107"/>
    </row>
    <row r="113" ht="12.75">
      <c r="H113" s="107"/>
    </row>
    <row r="114" ht="12.75">
      <c r="H114" s="107"/>
    </row>
    <row r="115" ht="12.75">
      <c r="H115" s="107"/>
    </row>
    <row r="116" ht="12.75">
      <c r="H116" s="107"/>
    </row>
    <row r="117" ht="12.75">
      <c r="H117" s="107"/>
    </row>
    <row r="118" ht="12.75">
      <c r="H118" s="107"/>
    </row>
    <row r="119" ht="12.75">
      <c r="H119" s="107"/>
    </row>
    <row r="120" ht="12.75">
      <c r="H120" s="107"/>
    </row>
    <row r="121" ht="12.75">
      <c r="H121" s="107"/>
    </row>
    <row r="122" ht="12.75">
      <c r="H122" s="107"/>
    </row>
    <row r="123" ht="12.75">
      <c r="H123" s="107"/>
    </row>
  </sheetData>
  <printOptions/>
  <pageMargins left="0.75" right="0.75" top="1" bottom="1" header="0.5" footer="0.5"/>
  <pageSetup horizontalDpi="600" verticalDpi="600" orientation="portrait" paperSize="9" scale="6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K123"/>
  <sheetViews>
    <sheetView zoomScale="85" zoomScaleNormal="85" workbookViewId="0" topLeftCell="A1">
      <pane ySplit="5" topLeftCell="BM6" activePane="bottomLeft" state="frozen"/>
      <selection pane="topLeft" activeCell="B2" sqref="B2"/>
      <selection pane="bottomLeft" activeCell="B2" sqref="B2"/>
    </sheetView>
  </sheetViews>
  <sheetFormatPr defaultColWidth="9.140625" defaultRowHeight="12.75"/>
  <cols>
    <col min="1" max="1" width="5.7109375" style="5" customWidth="1"/>
    <col min="2" max="2" width="2.7109375" style="5" customWidth="1"/>
    <col min="3" max="3" width="1.7109375" style="5" customWidth="1"/>
    <col min="4" max="4" width="45.7109375" style="5" customWidth="1"/>
    <col min="5" max="5" width="2.7109375" style="5" customWidth="1"/>
    <col min="6" max="9" width="16.8515625" style="5" customWidth="1"/>
    <col min="10" max="11" width="2.57421875" style="5" customWidth="1"/>
    <col min="12" max="16384" width="9.140625" style="248" customWidth="1"/>
  </cols>
  <sheetData>
    <row r="1" ht="13.5" thickBot="1"/>
    <row r="2" spans="2:11" s="5" customFormat="1" ht="12.75">
      <c r="B2" s="401"/>
      <c r="C2" s="1"/>
      <c r="D2" s="281"/>
      <c r="E2" s="1"/>
      <c r="F2" s="402"/>
      <c r="G2" s="1"/>
      <c r="H2" s="1"/>
      <c r="I2" s="1"/>
      <c r="J2" s="1"/>
      <c r="K2" s="2"/>
    </row>
    <row r="3" spans="2:11" ht="12.75">
      <c r="B3" s="3"/>
      <c r="K3" s="6"/>
    </row>
    <row r="4" spans="2:11" ht="12.75">
      <c r="B4" s="3"/>
      <c r="D4" s="56" t="s">
        <v>98</v>
      </c>
      <c r="E4" s="67"/>
      <c r="F4" s="25">
        <f>tab!F13</f>
        <v>2007</v>
      </c>
      <c r="G4" s="25">
        <f>F4+1</f>
        <v>2008</v>
      </c>
      <c r="H4" s="25">
        <f>G4+1</f>
        <v>2009</v>
      </c>
      <c r="I4" s="25">
        <f>H4+1</f>
        <v>2010</v>
      </c>
      <c r="J4" s="166"/>
      <c r="K4" s="173"/>
    </row>
    <row r="5" spans="2:11" ht="12.75">
      <c r="B5" s="3"/>
      <c r="E5" s="67"/>
      <c r="J5" s="166"/>
      <c r="K5" s="173"/>
    </row>
    <row r="6" spans="2:11" ht="12.75">
      <c r="B6" s="3"/>
      <c r="E6" s="67"/>
      <c r="J6" s="166"/>
      <c r="K6" s="173"/>
    </row>
    <row r="7" spans="2:11" ht="12.75">
      <c r="B7" s="3"/>
      <c r="C7" s="42"/>
      <c r="D7" s="42"/>
      <c r="E7" s="164"/>
      <c r="F7" s="42"/>
      <c r="G7" s="42"/>
      <c r="H7" s="42"/>
      <c r="I7" s="42"/>
      <c r="J7" s="168"/>
      <c r="K7" s="6"/>
    </row>
    <row r="8" spans="2:11" ht="12.75">
      <c r="B8" s="3"/>
      <c r="C8" s="42"/>
      <c r="D8" s="36" t="s">
        <v>177</v>
      </c>
      <c r="E8" s="42"/>
      <c r="F8" s="291" t="s">
        <v>319</v>
      </c>
      <c r="G8" s="291"/>
      <c r="H8" s="291"/>
      <c r="I8" s="291"/>
      <c r="J8" s="42"/>
      <c r="K8" s="6"/>
    </row>
    <row r="9" spans="2:11" ht="12.75">
      <c r="B9" s="3"/>
      <c r="C9" s="42"/>
      <c r="D9" s="36" t="s">
        <v>178</v>
      </c>
      <c r="E9" s="42"/>
      <c r="F9" s="291" t="s">
        <v>316</v>
      </c>
      <c r="G9" s="291"/>
      <c r="H9" s="291"/>
      <c r="I9" s="291"/>
      <c r="J9" s="42"/>
      <c r="K9" s="6"/>
    </row>
    <row r="10" spans="2:11" ht="12.75">
      <c r="B10" s="3"/>
      <c r="C10" s="42"/>
      <c r="D10" s="36" t="s">
        <v>180</v>
      </c>
      <c r="E10" s="42"/>
      <c r="F10" s="293">
        <v>39213</v>
      </c>
      <c r="G10" s="291"/>
      <c r="H10" s="291"/>
      <c r="I10" s="291"/>
      <c r="J10" s="42"/>
      <c r="K10" s="6"/>
    </row>
    <row r="11" spans="2:11" ht="12.75">
      <c r="B11" s="3"/>
      <c r="C11" s="42"/>
      <c r="D11" s="38"/>
      <c r="E11" s="42"/>
      <c r="F11" s="344"/>
      <c r="G11" s="279"/>
      <c r="H11" s="279"/>
      <c r="I11" s="292"/>
      <c r="J11" s="42"/>
      <c r="K11" s="6"/>
    </row>
    <row r="12" spans="1:11" ht="12.75">
      <c r="A12" s="54"/>
      <c r="B12" s="50"/>
      <c r="C12" s="64"/>
      <c r="D12" s="36" t="s">
        <v>0</v>
      </c>
      <c r="E12" s="42"/>
      <c r="F12" s="428">
        <v>827393.3603233333</v>
      </c>
      <c r="G12" s="428">
        <v>1707401.2633851664</v>
      </c>
      <c r="H12" s="428">
        <v>1726561.995666333</v>
      </c>
      <c r="I12" s="428">
        <v>1767347.0586918332</v>
      </c>
      <c r="J12" s="64"/>
      <c r="K12" s="52"/>
    </row>
    <row r="13" spans="1:11" ht="12.75">
      <c r="A13" s="54"/>
      <c r="B13" s="50"/>
      <c r="C13" s="64"/>
      <c r="D13" s="36" t="s">
        <v>100</v>
      </c>
      <c r="E13" s="64"/>
      <c r="F13" s="428">
        <v>0</v>
      </c>
      <c r="G13" s="428">
        <v>0</v>
      </c>
      <c r="H13" s="428">
        <v>0</v>
      </c>
      <c r="I13" s="428">
        <v>0</v>
      </c>
      <c r="J13" s="64"/>
      <c r="K13" s="52"/>
    </row>
    <row r="14" spans="2:11" ht="12.75">
      <c r="B14" s="3"/>
      <c r="C14" s="42"/>
      <c r="D14" s="42" t="s">
        <v>99</v>
      </c>
      <c r="E14" s="42"/>
      <c r="F14" s="428">
        <v>0</v>
      </c>
      <c r="G14" s="428">
        <v>0</v>
      </c>
      <c r="H14" s="428">
        <v>0</v>
      </c>
      <c r="I14" s="428">
        <v>0</v>
      </c>
      <c r="J14" s="42"/>
      <c r="K14" s="6"/>
    </row>
    <row r="15" spans="2:11" ht="12.75">
      <c r="B15" s="3"/>
      <c r="C15" s="42"/>
      <c r="D15" s="42" t="s">
        <v>1</v>
      </c>
      <c r="E15" s="42"/>
      <c r="F15" s="428">
        <v>58539.0241875</v>
      </c>
      <c r="G15" s="428">
        <v>141185.766375</v>
      </c>
      <c r="H15" s="428">
        <v>142826.86988</v>
      </c>
      <c r="I15" s="428">
        <v>144440.071345</v>
      </c>
      <c r="J15" s="42"/>
      <c r="K15" s="6"/>
    </row>
    <row r="16" spans="2:11" ht="12.75">
      <c r="B16" s="3"/>
      <c r="C16" s="42"/>
      <c r="D16" s="42" t="s">
        <v>101</v>
      </c>
      <c r="E16" s="42"/>
      <c r="F16" s="428">
        <v>0</v>
      </c>
      <c r="G16" s="428">
        <v>0</v>
      </c>
      <c r="H16" s="428">
        <v>0</v>
      </c>
      <c r="I16" s="428">
        <v>0</v>
      </c>
      <c r="J16" s="42"/>
      <c r="K16" s="6"/>
    </row>
    <row r="17" spans="2:11" ht="12.75">
      <c r="B17" s="3"/>
      <c r="C17" s="42"/>
      <c r="D17" s="42" t="s">
        <v>102</v>
      </c>
      <c r="E17" s="42"/>
      <c r="F17" s="428">
        <v>0</v>
      </c>
      <c r="G17" s="428">
        <v>0</v>
      </c>
      <c r="H17" s="428">
        <v>0</v>
      </c>
      <c r="I17" s="428">
        <v>0</v>
      </c>
      <c r="J17" s="42"/>
      <c r="K17" s="6"/>
    </row>
    <row r="18" spans="2:11" ht="12.75">
      <c r="B18" s="3"/>
      <c r="C18" s="42"/>
      <c r="D18" s="42" t="s">
        <v>103</v>
      </c>
      <c r="E18" s="42"/>
      <c r="F18" s="428">
        <v>0</v>
      </c>
      <c r="G18" s="428">
        <v>0</v>
      </c>
      <c r="H18" s="428">
        <v>0</v>
      </c>
      <c r="I18" s="428">
        <v>0</v>
      </c>
      <c r="J18" s="42"/>
      <c r="K18" s="6"/>
    </row>
    <row r="19" spans="2:11" ht="12.75">
      <c r="B19" s="3"/>
      <c r="C19" s="42"/>
      <c r="D19" s="42" t="s">
        <v>122</v>
      </c>
      <c r="E19" s="42"/>
      <c r="F19" s="428">
        <v>0</v>
      </c>
      <c r="G19" s="428">
        <v>0</v>
      </c>
      <c r="H19" s="428">
        <v>0</v>
      </c>
      <c r="I19" s="428">
        <v>0</v>
      </c>
      <c r="J19" s="42"/>
      <c r="K19" s="6"/>
    </row>
    <row r="20" spans="2:11" ht="12.75">
      <c r="B20" s="3"/>
      <c r="C20" s="42"/>
      <c r="D20" s="36" t="s">
        <v>83</v>
      </c>
      <c r="E20" s="61"/>
      <c r="F20" s="428">
        <v>0</v>
      </c>
      <c r="G20" s="428">
        <v>0</v>
      </c>
      <c r="H20" s="428">
        <v>0</v>
      </c>
      <c r="I20" s="428">
        <v>0</v>
      </c>
      <c r="J20" s="42"/>
      <c r="K20" s="6"/>
    </row>
    <row r="21" spans="2:11" ht="12.75">
      <c r="B21" s="3"/>
      <c r="C21" s="42"/>
      <c r="D21" s="36" t="s">
        <v>86</v>
      </c>
      <c r="E21" s="61"/>
      <c r="F21" s="428">
        <v>0</v>
      </c>
      <c r="G21" s="428">
        <v>0</v>
      </c>
      <c r="H21" s="428">
        <v>0</v>
      </c>
      <c r="I21" s="428">
        <v>0</v>
      </c>
      <c r="J21" s="42"/>
      <c r="K21" s="6"/>
    </row>
    <row r="22" spans="2:11" ht="12.75">
      <c r="B22" s="3"/>
      <c r="C22" s="42"/>
      <c r="D22" s="36" t="s">
        <v>84</v>
      </c>
      <c r="E22" s="61"/>
      <c r="F22" s="428">
        <v>0</v>
      </c>
      <c r="G22" s="428">
        <v>0</v>
      </c>
      <c r="H22" s="428">
        <v>0</v>
      </c>
      <c r="I22" s="428">
        <v>0</v>
      </c>
      <c r="J22" s="42"/>
      <c r="K22" s="6"/>
    </row>
    <row r="23" spans="2:11" ht="12.75">
      <c r="B23" s="3"/>
      <c r="C23" s="42"/>
      <c r="D23" s="36" t="s">
        <v>85</v>
      </c>
      <c r="E23" s="61"/>
      <c r="F23" s="428">
        <v>0</v>
      </c>
      <c r="G23" s="428">
        <v>0</v>
      </c>
      <c r="H23" s="428">
        <v>0</v>
      </c>
      <c r="I23" s="428">
        <v>0</v>
      </c>
      <c r="J23" s="42"/>
      <c r="K23" s="6"/>
    </row>
    <row r="24" spans="2:11" ht="12.75">
      <c r="B24" s="3"/>
      <c r="C24" s="42"/>
      <c r="D24" s="36" t="s">
        <v>186</v>
      </c>
      <c r="E24" s="61"/>
      <c r="F24" s="428">
        <v>768854.3361358333</v>
      </c>
      <c r="G24" s="428">
        <v>1566215.4970101663</v>
      </c>
      <c r="H24" s="428">
        <v>1583735.1257863329</v>
      </c>
      <c r="I24" s="428">
        <v>1622906.987346833</v>
      </c>
      <c r="J24" s="42"/>
      <c r="K24" s="6"/>
    </row>
    <row r="25" spans="2:11" ht="12.75">
      <c r="B25" s="3"/>
      <c r="C25" s="42"/>
      <c r="D25" s="36"/>
      <c r="E25" s="61"/>
      <c r="F25" s="291"/>
      <c r="G25" s="291"/>
      <c r="H25" s="291"/>
      <c r="I25" s="291"/>
      <c r="J25" s="42"/>
      <c r="K25" s="6"/>
    </row>
    <row r="26" spans="2:11" ht="12.75">
      <c r="B26" s="3"/>
      <c r="C26" s="42"/>
      <c r="D26" s="42" t="s">
        <v>135</v>
      </c>
      <c r="E26" s="42"/>
      <c r="F26" s="428">
        <v>0</v>
      </c>
      <c r="G26" s="428">
        <v>0</v>
      </c>
      <c r="H26" s="428">
        <v>0</v>
      </c>
      <c r="I26" s="428">
        <v>0</v>
      </c>
      <c r="J26" s="42"/>
      <c r="K26" s="6"/>
    </row>
    <row r="27" spans="2:11" ht="12.75">
      <c r="B27" s="3"/>
      <c r="C27" s="42"/>
      <c r="D27" s="42" t="s">
        <v>137</v>
      </c>
      <c r="E27" s="42"/>
      <c r="F27" s="428">
        <v>0</v>
      </c>
      <c r="G27" s="428">
        <v>0</v>
      </c>
      <c r="H27" s="428">
        <v>0</v>
      </c>
      <c r="I27" s="428">
        <v>0</v>
      </c>
      <c r="J27" s="42"/>
      <c r="K27" s="6"/>
    </row>
    <row r="28" spans="2:11" ht="12.75">
      <c r="B28" s="3"/>
      <c r="C28" s="42"/>
      <c r="D28" s="42" t="s">
        <v>136</v>
      </c>
      <c r="E28" s="42"/>
      <c r="F28" s="428">
        <v>0</v>
      </c>
      <c r="G28" s="428">
        <v>0</v>
      </c>
      <c r="H28" s="428">
        <v>0</v>
      </c>
      <c r="I28" s="428">
        <v>0</v>
      </c>
      <c r="J28" s="42"/>
      <c r="K28" s="6"/>
    </row>
    <row r="29" spans="2:11" ht="12.75">
      <c r="B29" s="3"/>
      <c r="C29" s="42"/>
      <c r="D29" s="42" t="s">
        <v>2</v>
      </c>
      <c r="E29" s="42"/>
      <c r="F29" s="428">
        <v>0</v>
      </c>
      <c r="G29" s="428">
        <v>0</v>
      </c>
      <c r="H29" s="428">
        <v>0</v>
      </c>
      <c r="I29" s="428">
        <v>0</v>
      </c>
      <c r="J29" s="42"/>
      <c r="K29" s="6"/>
    </row>
    <row r="30" spans="2:11" ht="12.75">
      <c r="B30" s="3"/>
      <c r="C30" s="42"/>
      <c r="D30" s="42" t="s">
        <v>3</v>
      </c>
      <c r="E30" s="42"/>
      <c r="F30" s="428">
        <v>0</v>
      </c>
      <c r="G30" s="428">
        <v>0</v>
      </c>
      <c r="H30" s="428">
        <v>0</v>
      </c>
      <c r="I30" s="428">
        <v>0</v>
      </c>
      <c r="J30" s="42"/>
      <c r="K30" s="6"/>
    </row>
    <row r="31" spans="2:11" ht="12.75">
      <c r="B31" s="3"/>
      <c r="C31" s="42"/>
      <c r="D31" s="42" t="s">
        <v>257</v>
      </c>
      <c r="E31" s="42"/>
      <c r="F31" s="428">
        <v>0</v>
      </c>
      <c r="G31" s="428">
        <v>0</v>
      </c>
      <c r="H31" s="428">
        <v>0</v>
      </c>
      <c r="I31" s="428">
        <v>0</v>
      </c>
      <c r="J31" s="42"/>
      <c r="K31" s="6"/>
    </row>
    <row r="32" spans="2:11" ht="12.75">
      <c r="B32" s="3"/>
      <c r="C32" s="42"/>
      <c r="D32" s="42" t="s">
        <v>138</v>
      </c>
      <c r="E32" s="42"/>
      <c r="F32" s="428">
        <v>763897.8022552708</v>
      </c>
      <c r="G32" s="428">
        <v>2318157.378610312</v>
      </c>
      <c r="H32" s="428">
        <v>3889793.781819085</v>
      </c>
      <c r="I32" s="428">
        <v>5500461.883630204</v>
      </c>
      <c r="J32" s="42"/>
      <c r="K32" s="6"/>
    </row>
    <row r="33" spans="2:11" ht="12.75">
      <c r="B33" s="3"/>
      <c r="C33" s="42"/>
      <c r="D33" s="42" t="s">
        <v>4</v>
      </c>
      <c r="E33" s="42"/>
      <c r="F33" s="428">
        <v>-231145.6638641667</v>
      </c>
      <c r="G33" s="428">
        <v>1335069.8331459996</v>
      </c>
      <c r="H33" s="428">
        <v>2918804.9589323327</v>
      </c>
      <c r="I33" s="428">
        <v>4541711.946279166</v>
      </c>
      <c r="J33" s="42"/>
      <c r="K33" s="6"/>
    </row>
    <row r="34" spans="2:11" ht="12.75">
      <c r="B34" s="3"/>
      <c r="C34" s="42"/>
      <c r="D34" s="42" t="s">
        <v>121</v>
      </c>
      <c r="E34" s="42"/>
      <c r="F34" s="428">
        <v>0</v>
      </c>
      <c r="G34" s="428">
        <v>0</v>
      </c>
      <c r="H34" s="428">
        <v>0</v>
      </c>
      <c r="I34" s="428">
        <v>0</v>
      </c>
      <c r="J34" s="42"/>
      <c r="K34" s="6"/>
    </row>
    <row r="35" spans="2:11" ht="12.75">
      <c r="B35" s="3"/>
      <c r="C35" s="42"/>
      <c r="D35" s="42" t="s">
        <v>57</v>
      </c>
      <c r="E35" s="42"/>
      <c r="F35" s="428">
        <v>-4956.533880562499</v>
      </c>
      <c r="G35" s="428">
        <v>-16912.4545356875</v>
      </c>
      <c r="H35" s="428">
        <v>-29011.177113247497</v>
      </c>
      <c r="I35" s="428">
        <v>-41250.0626489625</v>
      </c>
      <c r="J35" s="42"/>
      <c r="K35" s="6"/>
    </row>
    <row r="36" spans="2:11" ht="12.75">
      <c r="B36" s="3"/>
      <c r="C36" s="42"/>
      <c r="D36" s="42" t="s">
        <v>35</v>
      </c>
      <c r="E36" s="42"/>
      <c r="F36" s="428">
        <v>0</v>
      </c>
      <c r="G36" s="428">
        <v>0</v>
      </c>
      <c r="H36" s="428">
        <v>0</v>
      </c>
      <c r="I36" s="428">
        <v>0</v>
      </c>
      <c r="J36" s="42"/>
      <c r="K36" s="6"/>
    </row>
    <row r="37" spans="2:11" ht="12.75">
      <c r="B37" s="3"/>
      <c r="C37" s="42"/>
      <c r="D37" s="42" t="s">
        <v>36</v>
      </c>
      <c r="E37" s="42"/>
      <c r="F37" s="428">
        <v>1000000</v>
      </c>
      <c r="G37" s="428">
        <v>1000000</v>
      </c>
      <c r="H37" s="428">
        <v>1000000</v>
      </c>
      <c r="I37" s="428">
        <v>1000000</v>
      </c>
      <c r="J37" s="42"/>
      <c r="K37" s="6"/>
    </row>
    <row r="38" spans="2:11" ht="12.75">
      <c r="B38" s="3"/>
      <c r="C38" s="42"/>
      <c r="D38" s="42"/>
      <c r="E38" s="42"/>
      <c r="F38" s="291"/>
      <c r="G38" s="291"/>
      <c r="H38" s="291"/>
      <c r="I38" s="291"/>
      <c r="J38" s="42"/>
      <c r="K38" s="6"/>
    </row>
    <row r="39" spans="2:11" ht="12.75">
      <c r="B39" s="3"/>
      <c r="C39" s="42"/>
      <c r="D39" s="42" t="s">
        <v>187</v>
      </c>
      <c r="E39" s="42"/>
      <c r="F39" s="429">
        <v>0</v>
      </c>
      <c r="G39" s="429">
        <v>0</v>
      </c>
      <c r="H39" s="429">
        <v>0</v>
      </c>
      <c r="I39" s="429">
        <v>0</v>
      </c>
      <c r="J39" s="42"/>
      <c r="K39" s="6"/>
    </row>
    <row r="40" spans="2:11" ht="12.75">
      <c r="B40" s="3"/>
      <c r="C40" s="42"/>
      <c r="D40" s="42" t="s">
        <v>188</v>
      </c>
      <c r="E40" s="42"/>
      <c r="F40" s="429">
        <v>0</v>
      </c>
      <c r="G40" s="429">
        <v>0</v>
      </c>
      <c r="H40" s="429">
        <v>0</v>
      </c>
      <c r="I40" s="429">
        <v>0</v>
      </c>
      <c r="J40" s="42"/>
      <c r="K40" s="6"/>
    </row>
    <row r="41" spans="2:11" ht="12.75">
      <c r="B41" s="3"/>
      <c r="C41" s="42"/>
      <c r="D41" s="36" t="s">
        <v>189</v>
      </c>
      <c r="E41" s="42"/>
      <c r="F41" s="429">
        <v>0</v>
      </c>
      <c r="G41" s="429">
        <v>0</v>
      </c>
      <c r="H41" s="429">
        <v>0</v>
      </c>
      <c r="I41" s="429">
        <v>0</v>
      </c>
      <c r="J41" s="42"/>
      <c r="K41" s="6"/>
    </row>
    <row r="42" spans="2:11" ht="12.75">
      <c r="B42" s="3"/>
      <c r="C42" s="42"/>
      <c r="D42" s="36" t="s">
        <v>190</v>
      </c>
      <c r="E42" s="42"/>
      <c r="F42" s="429">
        <v>0</v>
      </c>
      <c r="G42" s="429">
        <v>0</v>
      </c>
      <c r="H42" s="429">
        <v>0</v>
      </c>
      <c r="I42" s="429">
        <v>0</v>
      </c>
      <c r="J42" s="42"/>
      <c r="K42" s="6"/>
    </row>
    <row r="43" spans="2:11" ht="12.75">
      <c r="B43" s="3"/>
      <c r="C43" s="42"/>
      <c r="D43" s="36" t="s">
        <v>207</v>
      </c>
      <c r="E43" s="42"/>
      <c r="F43" s="429">
        <v>0</v>
      </c>
      <c r="G43" s="429">
        <v>0</v>
      </c>
      <c r="H43" s="429">
        <v>0</v>
      </c>
      <c r="I43" s="429">
        <v>0</v>
      </c>
      <c r="J43" s="42"/>
      <c r="K43" s="6"/>
    </row>
    <row r="44" spans="2:11" ht="12.75">
      <c r="B44" s="3"/>
      <c r="C44" s="42"/>
      <c r="D44" s="36" t="s">
        <v>346</v>
      </c>
      <c r="E44" s="42"/>
      <c r="F44" s="429">
        <v>0</v>
      </c>
      <c r="G44" s="429">
        <v>0</v>
      </c>
      <c r="H44" s="429">
        <v>0</v>
      </c>
      <c r="I44" s="429">
        <v>0</v>
      </c>
      <c r="J44" s="42"/>
      <c r="K44" s="6"/>
    </row>
    <row r="45" spans="2:11" ht="12.75">
      <c r="B45" s="3"/>
      <c r="C45" s="42"/>
      <c r="D45" s="36" t="s">
        <v>288</v>
      </c>
      <c r="E45" s="42"/>
      <c r="F45" s="429">
        <v>22</v>
      </c>
      <c r="G45" s="429">
        <v>22</v>
      </c>
      <c r="H45" s="429">
        <v>22</v>
      </c>
      <c r="I45" s="429">
        <v>22</v>
      </c>
      <c r="J45" s="42"/>
      <c r="K45" s="6"/>
    </row>
    <row r="46" spans="2:11" ht="12.75">
      <c r="B46" s="3"/>
      <c r="C46" s="42"/>
      <c r="D46" s="36" t="s">
        <v>289</v>
      </c>
      <c r="E46" s="42"/>
      <c r="F46" s="429">
        <v>105</v>
      </c>
      <c r="G46" s="429">
        <v>105</v>
      </c>
      <c r="H46" s="429">
        <v>105</v>
      </c>
      <c r="I46" s="429">
        <v>105</v>
      </c>
      <c r="J46" s="42"/>
      <c r="K46" s="6"/>
    </row>
    <row r="47" spans="2:11" ht="12.75">
      <c r="B47" s="3"/>
      <c r="C47" s="42"/>
      <c r="D47" s="36" t="s">
        <v>290</v>
      </c>
      <c r="E47" s="42"/>
      <c r="F47" s="429">
        <v>127</v>
      </c>
      <c r="G47" s="429">
        <v>127</v>
      </c>
      <c r="H47" s="429">
        <v>127</v>
      </c>
      <c r="I47" s="429">
        <v>127</v>
      </c>
      <c r="J47" s="42"/>
      <c r="K47" s="6"/>
    </row>
    <row r="48" spans="2:11" ht="12.75">
      <c r="B48" s="3"/>
      <c r="C48" s="42"/>
      <c r="D48" s="36" t="s">
        <v>291</v>
      </c>
      <c r="E48" s="42"/>
      <c r="F48" s="429">
        <v>0</v>
      </c>
      <c r="G48" s="429">
        <v>0</v>
      </c>
      <c r="H48" s="429">
        <v>0</v>
      </c>
      <c r="I48" s="429">
        <v>0</v>
      </c>
      <c r="J48" s="42"/>
      <c r="K48" s="6"/>
    </row>
    <row r="49" spans="2:11" ht="12.75">
      <c r="B49" s="3"/>
      <c r="C49" s="42"/>
      <c r="D49" s="400" t="s">
        <v>292</v>
      </c>
      <c r="E49" s="42"/>
      <c r="F49" s="429">
        <v>69</v>
      </c>
      <c r="G49" s="429">
        <v>69</v>
      </c>
      <c r="H49" s="429">
        <v>69</v>
      </c>
      <c r="I49" s="429">
        <v>69</v>
      </c>
      <c r="J49" s="42"/>
      <c r="K49" s="6"/>
    </row>
    <row r="50" spans="2:11" ht="12.75">
      <c r="B50" s="3"/>
      <c r="C50" s="42"/>
      <c r="D50" s="400" t="s">
        <v>293</v>
      </c>
      <c r="E50" s="42"/>
      <c r="F50" s="429">
        <v>58</v>
      </c>
      <c r="G50" s="429">
        <v>58</v>
      </c>
      <c r="H50" s="429">
        <v>58</v>
      </c>
      <c r="I50" s="429">
        <v>58</v>
      </c>
      <c r="J50" s="42"/>
      <c r="K50" s="6"/>
    </row>
    <row r="51" spans="2:11" ht="12.75">
      <c r="B51" s="3"/>
      <c r="C51" s="42"/>
      <c r="D51" s="400" t="s">
        <v>294</v>
      </c>
      <c r="E51" s="42"/>
      <c r="F51" s="429">
        <v>1</v>
      </c>
      <c r="G51" s="429">
        <v>1</v>
      </c>
      <c r="H51" s="429">
        <v>1</v>
      </c>
      <c r="I51" s="429">
        <v>1</v>
      </c>
      <c r="J51" s="42"/>
      <c r="K51" s="6"/>
    </row>
    <row r="52" spans="2:11" ht="12.75">
      <c r="B52" s="3"/>
      <c r="C52" s="42"/>
      <c r="D52" s="400" t="s">
        <v>295</v>
      </c>
      <c r="E52" s="42"/>
      <c r="F52" s="429">
        <v>1</v>
      </c>
      <c r="G52" s="429">
        <v>1</v>
      </c>
      <c r="H52" s="429">
        <v>1</v>
      </c>
      <c r="I52" s="429">
        <v>1</v>
      </c>
      <c r="J52" s="42"/>
      <c r="K52" s="6"/>
    </row>
    <row r="53" spans="2:11" ht="12.75">
      <c r="B53" s="3"/>
      <c r="C53" s="42"/>
      <c r="D53" s="400" t="s">
        <v>296</v>
      </c>
      <c r="E53" s="42"/>
      <c r="F53" s="429">
        <v>127</v>
      </c>
      <c r="G53" s="429">
        <v>127</v>
      </c>
      <c r="H53" s="429">
        <v>127</v>
      </c>
      <c r="I53" s="429">
        <v>127</v>
      </c>
      <c r="J53" s="42"/>
      <c r="K53" s="6"/>
    </row>
    <row r="54" spans="2:11" ht="12.75">
      <c r="B54" s="3"/>
      <c r="C54" s="42"/>
      <c r="D54" s="400" t="s">
        <v>297</v>
      </c>
      <c r="E54" s="42"/>
      <c r="F54" s="429">
        <v>0</v>
      </c>
      <c r="G54" s="429"/>
      <c r="H54" s="429"/>
      <c r="I54" s="429"/>
      <c r="J54" s="42"/>
      <c r="K54" s="6"/>
    </row>
    <row r="55" spans="2:11" ht="12.75">
      <c r="B55" s="3"/>
      <c r="C55" s="42"/>
      <c r="D55" s="400" t="s">
        <v>298</v>
      </c>
      <c r="E55" s="42"/>
      <c r="F55" s="429">
        <v>1</v>
      </c>
      <c r="G55" s="429"/>
      <c r="H55" s="429"/>
      <c r="I55" s="429"/>
      <c r="J55" s="42"/>
      <c r="K55" s="6"/>
    </row>
    <row r="56" spans="2:11" ht="12.75">
      <c r="B56" s="3"/>
      <c r="C56" s="42"/>
      <c r="D56" s="400" t="s">
        <v>299</v>
      </c>
      <c r="E56" s="42"/>
      <c r="F56" s="429">
        <v>1</v>
      </c>
      <c r="G56" s="429"/>
      <c r="H56" s="429"/>
      <c r="I56" s="429"/>
      <c r="J56" s="42"/>
      <c r="K56" s="6"/>
    </row>
    <row r="57" spans="2:11" ht="12.75">
      <c r="B57" s="3"/>
      <c r="C57" s="42"/>
      <c r="D57" s="36"/>
      <c r="E57" s="42"/>
      <c r="F57" s="291"/>
      <c r="G57" s="291"/>
      <c r="H57" s="291"/>
      <c r="I57" s="291"/>
      <c r="J57" s="42"/>
      <c r="K57" s="6"/>
    </row>
    <row r="58" spans="2:11" ht="12.75">
      <c r="B58" s="3"/>
      <c r="C58" s="42"/>
      <c r="D58" s="42" t="s">
        <v>206</v>
      </c>
      <c r="E58" s="42"/>
      <c r="F58" s="429">
        <v>0</v>
      </c>
      <c r="G58" s="429">
        <v>0</v>
      </c>
      <c r="H58" s="429">
        <v>0</v>
      </c>
      <c r="I58" s="429">
        <v>0</v>
      </c>
      <c r="J58" s="42"/>
      <c r="K58" s="6"/>
    </row>
    <row r="59" spans="2:11" ht="12.75">
      <c r="B59" s="3"/>
      <c r="C59" s="42"/>
      <c r="D59" s="60" t="s">
        <v>191</v>
      </c>
      <c r="E59" s="42"/>
      <c r="F59" s="429">
        <v>0.8975</v>
      </c>
      <c r="G59" s="429">
        <v>0.8975</v>
      </c>
      <c r="H59" s="429">
        <v>0.8975</v>
      </c>
      <c r="I59" s="429">
        <v>0.8975</v>
      </c>
      <c r="J59" s="42"/>
      <c r="K59" s="6"/>
    </row>
    <row r="60" spans="2:11" ht="12.75">
      <c r="B60" s="3"/>
      <c r="C60" s="42"/>
      <c r="D60" s="60" t="s">
        <v>192</v>
      </c>
      <c r="E60" s="42"/>
      <c r="F60" s="429">
        <v>0.9</v>
      </c>
      <c r="G60" s="429">
        <v>0.9</v>
      </c>
      <c r="H60" s="429">
        <v>0.9</v>
      </c>
      <c r="I60" s="429">
        <v>0.9</v>
      </c>
      <c r="J60" s="42"/>
      <c r="K60" s="6"/>
    </row>
    <row r="61" spans="2:11" ht="12.75">
      <c r="B61" s="3"/>
      <c r="C61" s="42"/>
      <c r="D61" s="60" t="s">
        <v>193</v>
      </c>
      <c r="E61" s="42"/>
      <c r="F61" s="429">
        <v>0.8975</v>
      </c>
      <c r="G61" s="429">
        <v>0.8975</v>
      </c>
      <c r="H61" s="429">
        <v>0.8975</v>
      </c>
      <c r="I61" s="429">
        <v>0.8975</v>
      </c>
      <c r="J61" s="42"/>
      <c r="K61" s="6"/>
    </row>
    <row r="62" spans="2:11" ht="12.75">
      <c r="B62" s="3"/>
      <c r="C62" s="42"/>
      <c r="D62" s="42"/>
      <c r="E62" s="42"/>
      <c r="F62" s="291"/>
      <c r="G62" s="291"/>
      <c r="H62" s="291"/>
      <c r="I62" s="291"/>
      <c r="J62" s="42"/>
      <c r="K62" s="6"/>
    </row>
    <row r="63" spans="2:11" ht="12.75">
      <c r="B63" s="3"/>
      <c r="C63" s="42"/>
      <c r="D63" s="42" t="s">
        <v>173</v>
      </c>
      <c r="E63" s="42"/>
      <c r="F63" s="428">
        <v>0</v>
      </c>
      <c r="G63" s="428">
        <v>0</v>
      </c>
      <c r="H63" s="428">
        <v>0</v>
      </c>
      <c r="I63" s="428">
        <v>0</v>
      </c>
      <c r="J63" s="42"/>
      <c r="K63" s="6"/>
    </row>
    <row r="64" spans="2:11" ht="12.75">
      <c r="B64" s="3"/>
      <c r="C64" s="42"/>
      <c r="D64" s="42" t="s">
        <v>174</v>
      </c>
      <c r="E64" s="42"/>
      <c r="F64" s="428">
        <v>0</v>
      </c>
      <c r="G64" s="428">
        <v>0</v>
      </c>
      <c r="H64" s="428">
        <v>0</v>
      </c>
      <c r="I64" s="428">
        <v>0</v>
      </c>
      <c r="J64" s="42"/>
      <c r="K64" s="6"/>
    </row>
    <row r="65" spans="2:11" ht="12.75">
      <c r="B65" s="3"/>
      <c r="C65" s="42"/>
      <c r="D65" s="42"/>
      <c r="E65" s="42"/>
      <c r="F65" s="291"/>
      <c r="G65" s="291"/>
      <c r="H65" s="291"/>
      <c r="I65" s="291"/>
      <c r="J65" s="42"/>
      <c r="K65" s="6"/>
    </row>
    <row r="66" spans="2:11" ht="12.75">
      <c r="B66" s="3"/>
      <c r="C66" s="42"/>
      <c r="D66" s="36" t="s">
        <v>119</v>
      </c>
      <c r="E66" s="42"/>
      <c r="F66" s="428">
        <v>827393.3603233333</v>
      </c>
      <c r="G66" s="428">
        <v>1707401.2633851664</v>
      </c>
      <c r="H66" s="428">
        <v>1726561.995666333</v>
      </c>
      <c r="I66" s="428">
        <v>1767347.0586918332</v>
      </c>
      <c r="J66" s="42"/>
      <c r="K66" s="6"/>
    </row>
    <row r="67" spans="2:11" ht="12.75">
      <c r="B67" s="3"/>
      <c r="C67" s="42"/>
      <c r="D67" s="36" t="s">
        <v>155</v>
      </c>
      <c r="E67" s="42"/>
      <c r="F67" s="428">
        <v>0</v>
      </c>
      <c r="G67" s="428">
        <v>0</v>
      </c>
      <c r="H67" s="428">
        <v>0</v>
      </c>
      <c r="I67" s="428">
        <v>0</v>
      </c>
      <c r="J67" s="42"/>
      <c r="K67" s="6"/>
    </row>
    <row r="68" spans="2:11" ht="12.75">
      <c r="B68" s="3"/>
      <c r="C68" s="42"/>
      <c r="D68" s="36" t="s">
        <v>154</v>
      </c>
      <c r="E68" s="42"/>
      <c r="F68" s="428">
        <v>0</v>
      </c>
      <c r="G68" s="428">
        <v>0</v>
      </c>
      <c r="H68" s="428">
        <v>0</v>
      </c>
      <c r="I68" s="428">
        <v>0</v>
      </c>
      <c r="J68" s="42"/>
      <c r="K68" s="6"/>
    </row>
    <row r="69" spans="2:11" ht="12.75">
      <c r="B69" s="3"/>
      <c r="C69" s="42"/>
      <c r="D69" s="36" t="s">
        <v>156</v>
      </c>
      <c r="E69" s="42"/>
      <c r="F69" s="428">
        <v>0</v>
      </c>
      <c r="G69" s="428">
        <v>0</v>
      </c>
      <c r="H69" s="428">
        <v>0</v>
      </c>
      <c r="I69" s="428">
        <v>0</v>
      </c>
      <c r="J69" s="42"/>
      <c r="K69" s="6"/>
    </row>
    <row r="70" spans="2:11" ht="12.75">
      <c r="B70" s="3"/>
      <c r="C70" s="42"/>
      <c r="D70" s="36" t="s">
        <v>165</v>
      </c>
      <c r="E70" s="42"/>
      <c r="F70" s="428">
        <v>58539.0241875</v>
      </c>
      <c r="G70" s="428">
        <v>141185.766375</v>
      </c>
      <c r="H70" s="428">
        <v>142826.86988</v>
      </c>
      <c r="I70" s="428">
        <v>144440.071345</v>
      </c>
      <c r="J70" s="42"/>
      <c r="K70" s="6"/>
    </row>
    <row r="71" spans="2:11" ht="12.75">
      <c r="B71" s="3"/>
      <c r="C71" s="42"/>
      <c r="D71" s="36" t="s">
        <v>166</v>
      </c>
      <c r="E71" s="42"/>
      <c r="F71" s="428">
        <v>58539.0241875</v>
      </c>
      <c r="G71" s="428">
        <v>141185.766375</v>
      </c>
      <c r="H71" s="428">
        <v>142826.86988</v>
      </c>
      <c r="I71" s="428">
        <v>144440.071345</v>
      </c>
      <c r="J71" s="42"/>
      <c r="K71" s="6"/>
    </row>
    <row r="72" spans="2:11" ht="12.75">
      <c r="B72" s="3"/>
      <c r="C72" s="42"/>
      <c r="D72" s="36" t="s">
        <v>167</v>
      </c>
      <c r="E72" s="42"/>
      <c r="F72" s="428">
        <v>0</v>
      </c>
      <c r="G72" s="428">
        <v>0</v>
      </c>
      <c r="H72" s="428">
        <v>0</v>
      </c>
      <c r="I72" s="428">
        <v>0</v>
      </c>
      <c r="J72" s="42"/>
      <c r="K72" s="6"/>
    </row>
    <row r="73" spans="2:11" ht="12.75">
      <c r="B73" s="3"/>
      <c r="C73" s="42"/>
      <c r="D73" s="36" t="s">
        <v>168</v>
      </c>
      <c r="E73" s="42"/>
      <c r="F73" s="428">
        <v>0</v>
      </c>
      <c r="G73" s="428">
        <v>0</v>
      </c>
      <c r="H73" s="428">
        <v>0</v>
      </c>
      <c r="I73" s="428">
        <v>0</v>
      </c>
      <c r="J73" s="42"/>
      <c r="K73" s="6"/>
    </row>
    <row r="74" spans="2:11" ht="12.75">
      <c r="B74" s="3"/>
      <c r="C74" s="42"/>
      <c r="D74" s="36" t="s">
        <v>169</v>
      </c>
      <c r="E74" s="42"/>
      <c r="F74" s="428">
        <v>0</v>
      </c>
      <c r="G74" s="428">
        <v>0</v>
      </c>
      <c r="H74" s="428">
        <v>0</v>
      </c>
      <c r="I74" s="428">
        <v>0</v>
      </c>
      <c r="J74" s="42"/>
      <c r="K74" s="6"/>
    </row>
    <row r="75" spans="2:11" ht="12.75">
      <c r="B75" s="3"/>
      <c r="C75" s="42"/>
      <c r="D75" s="36" t="s">
        <v>170</v>
      </c>
      <c r="E75" s="42"/>
      <c r="F75" s="428">
        <v>0</v>
      </c>
      <c r="G75" s="428">
        <v>0</v>
      </c>
      <c r="H75" s="428">
        <v>0</v>
      </c>
      <c r="I75" s="428">
        <v>0</v>
      </c>
      <c r="J75" s="42"/>
      <c r="K75" s="6"/>
    </row>
    <row r="76" spans="2:11" ht="12.75">
      <c r="B76" s="3"/>
      <c r="C76" s="42"/>
      <c r="D76" s="36" t="s">
        <v>171</v>
      </c>
      <c r="E76" s="42"/>
      <c r="F76" s="428">
        <v>0</v>
      </c>
      <c r="G76" s="428">
        <v>0</v>
      </c>
      <c r="H76" s="428">
        <v>0</v>
      </c>
      <c r="I76" s="428">
        <v>0</v>
      </c>
      <c r="J76" s="42"/>
      <c r="K76" s="6"/>
    </row>
    <row r="77" spans="2:11" ht="12.75">
      <c r="B77" s="3"/>
      <c r="C77" s="42"/>
      <c r="D77" s="36" t="s">
        <v>172</v>
      </c>
      <c r="E77" s="42"/>
      <c r="F77" s="428">
        <v>0</v>
      </c>
      <c r="G77" s="428">
        <v>0</v>
      </c>
      <c r="H77" s="428">
        <v>0</v>
      </c>
      <c r="I77" s="428">
        <v>0</v>
      </c>
      <c r="J77" s="42"/>
      <c r="K77" s="6"/>
    </row>
    <row r="78" spans="2:11" ht="12.75">
      <c r="B78" s="3"/>
      <c r="C78" s="42"/>
      <c r="D78" s="36" t="s">
        <v>153</v>
      </c>
      <c r="E78" s="42"/>
      <c r="F78" s="428">
        <v>0</v>
      </c>
      <c r="G78" s="428">
        <v>0</v>
      </c>
      <c r="H78" s="428">
        <v>0</v>
      </c>
      <c r="I78" s="428">
        <v>0</v>
      </c>
      <c r="J78" s="42"/>
      <c r="K78" s="6"/>
    </row>
    <row r="79" spans="2:11" ht="12.75">
      <c r="B79" s="3"/>
      <c r="C79" s="42"/>
      <c r="D79" s="36" t="s">
        <v>194</v>
      </c>
      <c r="E79" s="42"/>
      <c r="F79" s="428">
        <v>0</v>
      </c>
      <c r="G79" s="428">
        <v>0</v>
      </c>
      <c r="H79" s="428">
        <v>0</v>
      </c>
      <c r="I79" s="428">
        <v>0</v>
      </c>
      <c r="J79" s="42"/>
      <c r="K79" s="6"/>
    </row>
    <row r="80" spans="2:11" ht="12.75">
      <c r="B80" s="3"/>
      <c r="C80" s="42"/>
      <c r="D80" s="36" t="s">
        <v>195</v>
      </c>
      <c r="E80" s="42"/>
      <c r="F80" s="428">
        <v>0</v>
      </c>
      <c r="G80" s="428">
        <v>0</v>
      </c>
      <c r="H80" s="428">
        <v>0</v>
      </c>
      <c r="I80" s="428">
        <v>0</v>
      </c>
      <c r="J80" s="42"/>
      <c r="K80" s="6"/>
    </row>
    <row r="81" spans="2:11" ht="12.75">
      <c r="B81" s="3"/>
      <c r="C81" s="42"/>
      <c r="D81" s="42"/>
      <c r="E81" s="42"/>
      <c r="F81" s="42"/>
      <c r="G81" s="42"/>
      <c r="H81" s="277"/>
      <c r="I81" s="42"/>
      <c r="J81" s="42"/>
      <c r="K81" s="6"/>
    </row>
    <row r="82" spans="2:11" ht="12.75">
      <c r="B82" s="3"/>
      <c r="H82" s="107"/>
      <c r="K82" s="6"/>
    </row>
    <row r="83" spans="2:11" ht="13.5" thickBot="1">
      <c r="B83" s="13"/>
      <c r="C83" s="14"/>
      <c r="D83" s="14"/>
      <c r="E83" s="14"/>
      <c r="F83" s="14"/>
      <c r="G83" s="14"/>
      <c r="H83" s="278"/>
      <c r="I83" s="14"/>
      <c r="J83" s="14"/>
      <c r="K83" s="15"/>
    </row>
    <row r="84" ht="12.75">
      <c r="H84" s="107"/>
    </row>
    <row r="85" ht="12.75">
      <c r="H85" s="107"/>
    </row>
    <row r="86" ht="12.75">
      <c r="H86" s="107"/>
    </row>
    <row r="87" ht="12.75">
      <c r="H87" s="107"/>
    </row>
    <row r="88" ht="12.75">
      <c r="H88" s="107"/>
    </row>
    <row r="89" ht="12.75">
      <c r="H89" s="107"/>
    </row>
    <row r="90" ht="12.75">
      <c r="H90" s="107"/>
    </row>
    <row r="91" ht="12.75">
      <c r="H91" s="107"/>
    </row>
    <row r="92" ht="12.75">
      <c r="H92" s="107"/>
    </row>
    <row r="93" ht="12.75">
      <c r="H93" s="107"/>
    </row>
    <row r="94" ht="12.75">
      <c r="H94" s="107"/>
    </row>
    <row r="95" ht="12.75">
      <c r="H95" s="107"/>
    </row>
    <row r="96" ht="12.75">
      <c r="H96" s="107"/>
    </row>
    <row r="97" ht="12.75">
      <c r="H97" s="107"/>
    </row>
    <row r="98" ht="12.75">
      <c r="H98" s="107"/>
    </row>
    <row r="99" ht="12.75">
      <c r="H99" s="107"/>
    </row>
    <row r="100" ht="12.75">
      <c r="H100" s="107"/>
    </row>
    <row r="101" ht="12.75">
      <c r="H101" s="107"/>
    </row>
    <row r="102" ht="12.75">
      <c r="H102" s="107"/>
    </row>
    <row r="103" ht="12.75">
      <c r="H103" s="107"/>
    </row>
    <row r="104" ht="12.75">
      <c r="H104" s="107"/>
    </row>
    <row r="105" ht="12.75">
      <c r="H105" s="107"/>
    </row>
    <row r="106" ht="12.75">
      <c r="H106" s="107"/>
    </row>
    <row r="107" ht="12.75">
      <c r="H107" s="107"/>
    </row>
    <row r="108" ht="12.75">
      <c r="H108" s="107"/>
    </row>
    <row r="109" ht="12.75">
      <c r="H109" s="107"/>
    </row>
    <row r="110" ht="12.75">
      <c r="H110" s="107"/>
    </row>
    <row r="111" ht="12.75">
      <c r="H111" s="107"/>
    </row>
    <row r="112" ht="12.75">
      <c r="H112" s="107"/>
    </row>
    <row r="113" ht="12.75">
      <c r="H113" s="107"/>
    </row>
    <row r="114" ht="12.75">
      <c r="H114" s="107"/>
    </row>
    <row r="115" ht="12.75">
      <c r="H115" s="107"/>
    </row>
    <row r="116" ht="12.75">
      <c r="H116" s="107"/>
    </row>
    <row r="117" ht="12.75">
      <c r="H117" s="107"/>
    </row>
    <row r="118" ht="12.75">
      <c r="H118" s="107"/>
    </row>
    <row r="119" ht="12.75">
      <c r="H119" s="107"/>
    </row>
    <row r="120" ht="12.75">
      <c r="H120" s="107"/>
    </row>
    <row r="121" ht="12.75">
      <c r="H121" s="107"/>
    </row>
    <row r="122" ht="12.75">
      <c r="H122" s="107"/>
    </row>
    <row r="123" ht="12.75">
      <c r="H123" s="107"/>
    </row>
  </sheetData>
  <printOptions/>
  <pageMargins left="0.75" right="0.75" top="1" bottom="1" header="0.5" footer="0.5"/>
  <pageSetup horizontalDpi="600" verticalDpi="600" orientation="portrait" paperSize="9" scale="6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K123"/>
  <sheetViews>
    <sheetView zoomScale="85" zoomScaleNormal="85" workbookViewId="0" topLeftCell="A1">
      <pane ySplit="5" topLeftCell="BM6" activePane="bottomLeft" state="frozen"/>
      <selection pane="topLeft" activeCell="B2" sqref="B2"/>
      <selection pane="bottomLeft" activeCell="B2" sqref="B2"/>
    </sheetView>
  </sheetViews>
  <sheetFormatPr defaultColWidth="9.140625" defaultRowHeight="12.75"/>
  <cols>
    <col min="1" max="1" width="5.7109375" style="5" customWidth="1"/>
    <col min="2" max="2" width="2.7109375" style="5" customWidth="1"/>
    <col min="3" max="3" width="1.7109375" style="5" customWidth="1"/>
    <col min="4" max="4" width="45.7109375" style="5" customWidth="1"/>
    <col min="5" max="5" width="2.7109375" style="5" customWidth="1"/>
    <col min="6" max="9" width="16.8515625" style="5" customWidth="1"/>
    <col min="10" max="11" width="2.57421875" style="5" customWidth="1"/>
    <col min="12" max="16384" width="9.140625" style="248" customWidth="1"/>
  </cols>
  <sheetData>
    <row r="1" ht="13.5" thickBot="1"/>
    <row r="2" spans="2:11" s="5" customFormat="1" ht="12.75">
      <c r="B2" s="401"/>
      <c r="C2" s="1"/>
      <c r="D2" s="281"/>
      <c r="E2" s="1"/>
      <c r="F2" s="402"/>
      <c r="G2" s="1"/>
      <c r="H2" s="1"/>
      <c r="I2" s="1"/>
      <c r="J2" s="1"/>
      <c r="K2" s="2"/>
    </row>
    <row r="3" spans="2:11" ht="12.75">
      <c r="B3" s="3"/>
      <c r="K3" s="6"/>
    </row>
    <row r="4" spans="2:11" ht="12.75">
      <c r="B4" s="3"/>
      <c r="D4" s="56" t="s">
        <v>98</v>
      </c>
      <c r="E4" s="67"/>
      <c r="F4" s="25">
        <f>tab!F13</f>
        <v>2007</v>
      </c>
      <c r="G4" s="25">
        <f>F4+1</f>
        <v>2008</v>
      </c>
      <c r="H4" s="25">
        <f>G4+1</f>
        <v>2009</v>
      </c>
      <c r="I4" s="25">
        <f>H4+1</f>
        <v>2010</v>
      </c>
      <c r="J4" s="166"/>
      <c r="K4" s="173"/>
    </row>
    <row r="5" spans="2:11" ht="12.75">
      <c r="B5" s="3"/>
      <c r="E5" s="67"/>
      <c r="J5" s="166"/>
      <c r="K5" s="173"/>
    </row>
    <row r="6" spans="2:11" ht="12.75">
      <c r="B6" s="3"/>
      <c r="E6" s="67"/>
      <c r="J6" s="166"/>
      <c r="K6" s="173"/>
    </row>
    <row r="7" spans="2:11" ht="12.75">
      <c r="B7" s="3"/>
      <c r="C7" s="42"/>
      <c r="D7" s="42"/>
      <c r="E7" s="164"/>
      <c r="F7" s="42"/>
      <c r="G7" s="42"/>
      <c r="H7" s="42"/>
      <c r="I7" s="42"/>
      <c r="J7" s="168"/>
      <c r="K7" s="6"/>
    </row>
    <row r="8" spans="2:11" ht="12.75">
      <c r="B8" s="3"/>
      <c r="C8" s="42"/>
      <c r="D8" s="36" t="s">
        <v>177</v>
      </c>
      <c r="E8" s="42"/>
      <c r="F8" s="291"/>
      <c r="G8" s="279"/>
      <c r="H8" s="279"/>
      <c r="I8" s="292"/>
      <c r="J8" s="42"/>
      <c r="K8" s="6"/>
    </row>
    <row r="9" spans="2:11" ht="12.75">
      <c r="B9" s="3"/>
      <c r="C9" s="42"/>
      <c r="D9" s="36" t="s">
        <v>178</v>
      </c>
      <c r="E9" s="42"/>
      <c r="F9" s="291"/>
      <c r="G9" s="279"/>
      <c r="H9" s="279"/>
      <c r="I9" s="292"/>
      <c r="J9" s="42"/>
      <c r="K9" s="6"/>
    </row>
    <row r="10" spans="2:11" ht="12.75">
      <c r="B10" s="3"/>
      <c r="C10" s="42"/>
      <c r="D10" s="36" t="s">
        <v>180</v>
      </c>
      <c r="E10" s="42"/>
      <c r="F10" s="293"/>
      <c r="G10" s="279"/>
      <c r="H10" s="279"/>
      <c r="I10" s="292"/>
      <c r="J10" s="42"/>
      <c r="K10" s="6"/>
    </row>
    <row r="11" spans="2:11" ht="12.75">
      <c r="B11" s="3"/>
      <c r="C11" s="42"/>
      <c r="D11" s="38"/>
      <c r="E11" s="42"/>
      <c r="F11" s="344"/>
      <c r="G11" s="279"/>
      <c r="H11" s="279"/>
      <c r="I11" s="292"/>
      <c r="J11" s="42"/>
      <c r="K11" s="6"/>
    </row>
    <row r="12" spans="1:11" ht="12.75">
      <c r="A12" s="54"/>
      <c r="B12" s="50"/>
      <c r="C12" s="64"/>
      <c r="D12" s="36" t="s">
        <v>0</v>
      </c>
      <c r="E12" s="42"/>
      <c r="F12" s="294"/>
      <c r="G12" s="294"/>
      <c r="H12" s="294"/>
      <c r="I12" s="294"/>
      <c r="J12" s="64"/>
      <c r="K12" s="52"/>
    </row>
    <row r="13" spans="1:11" ht="12.75">
      <c r="A13" s="54"/>
      <c r="B13" s="50"/>
      <c r="C13" s="64"/>
      <c r="D13" s="36" t="s">
        <v>100</v>
      </c>
      <c r="E13" s="64"/>
      <c r="F13" s="294"/>
      <c r="G13" s="294"/>
      <c r="H13" s="294"/>
      <c r="I13" s="294"/>
      <c r="J13" s="64"/>
      <c r="K13" s="52"/>
    </row>
    <row r="14" spans="2:11" ht="12.75">
      <c r="B14" s="3"/>
      <c r="C14" s="42"/>
      <c r="D14" s="42" t="s">
        <v>99</v>
      </c>
      <c r="E14" s="42"/>
      <c r="F14" s="294"/>
      <c r="G14" s="294"/>
      <c r="H14" s="294"/>
      <c r="I14" s="294"/>
      <c r="J14" s="42"/>
      <c r="K14" s="6"/>
    </row>
    <row r="15" spans="2:11" ht="12.75">
      <c r="B15" s="3"/>
      <c r="C15" s="42"/>
      <c r="D15" s="42" t="s">
        <v>1</v>
      </c>
      <c r="E15" s="42"/>
      <c r="F15" s="294"/>
      <c r="G15" s="294"/>
      <c r="H15" s="294"/>
      <c r="I15" s="294"/>
      <c r="J15" s="42"/>
      <c r="K15" s="6"/>
    </row>
    <row r="16" spans="2:11" ht="12.75">
      <c r="B16" s="3"/>
      <c r="C16" s="42"/>
      <c r="D16" s="42" t="s">
        <v>101</v>
      </c>
      <c r="E16" s="42"/>
      <c r="F16" s="294"/>
      <c r="G16" s="294"/>
      <c r="H16" s="294"/>
      <c r="I16" s="294"/>
      <c r="J16" s="42"/>
      <c r="K16" s="6"/>
    </row>
    <row r="17" spans="2:11" ht="12.75">
      <c r="B17" s="3"/>
      <c r="C17" s="42"/>
      <c r="D17" s="42" t="s">
        <v>102</v>
      </c>
      <c r="E17" s="42"/>
      <c r="F17" s="294"/>
      <c r="G17" s="294"/>
      <c r="H17" s="294"/>
      <c r="I17" s="294"/>
      <c r="J17" s="42"/>
      <c r="K17" s="6"/>
    </row>
    <row r="18" spans="2:11" ht="12.75">
      <c r="B18" s="3"/>
      <c r="C18" s="42"/>
      <c r="D18" s="42" t="s">
        <v>103</v>
      </c>
      <c r="E18" s="42"/>
      <c r="F18" s="294"/>
      <c r="G18" s="294"/>
      <c r="H18" s="294"/>
      <c r="I18" s="294"/>
      <c r="J18" s="42"/>
      <c r="K18" s="6"/>
    </row>
    <row r="19" spans="2:11" ht="12.75">
      <c r="B19" s="3"/>
      <c r="C19" s="42"/>
      <c r="D19" s="42" t="s">
        <v>122</v>
      </c>
      <c r="E19" s="42"/>
      <c r="F19" s="294"/>
      <c r="G19" s="294"/>
      <c r="H19" s="294"/>
      <c r="I19" s="294"/>
      <c r="J19" s="42"/>
      <c r="K19" s="6"/>
    </row>
    <row r="20" spans="2:11" ht="12.75">
      <c r="B20" s="3"/>
      <c r="C20" s="42"/>
      <c r="D20" s="36" t="s">
        <v>83</v>
      </c>
      <c r="E20" s="61"/>
      <c r="F20" s="294"/>
      <c r="G20" s="294"/>
      <c r="H20" s="294"/>
      <c r="I20" s="294"/>
      <c r="J20" s="42"/>
      <c r="K20" s="6"/>
    </row>
    <row r="21" spans="2:11" ht="12.75">
      <c r="B21" s="3"/>
      <c r="C21" s="42"/>
      <c r="D21" s="36" t="s">
        <v>86</v>
      </c>
      <c r="E21" s="61"/>
      <c r="F21" s="294"/>
      <c r="G21" s="294"/>
      <c r="H21" s="294"/>
      <c r="I21" s="294"/>
      <c r="J21" s="42"/>
      <c r="K21" s="6"/>
    </row>
    <row r="22" spans="2:11" ht="12.75">
      <c r="B22" s="3"/>
      <c r="C22" s="42"/>
      <c r="D22" s="36" t="s">
        <v>84</v>
      </c>
      <c r="E22" s="61"/>
      <c r="F22" s="294"/>
      <c r="G22" s="294"/>
      <c r="H22" s="294"/>
      <c r="I22" s="294"/>
      <c r="J22" s="42"/>
      <c r="K22" s="6"/>
    </row>
    <row r="23" spans="2:11" ht="12.75">
      <c r="B23" s="3"/>
      <c r="C23" s="42"/>
      <c r="D23" s="36" t="s">
        <v>85</v>
      </c>
      <c r="E23" s="61"/>
      <c r="F23" s="294"/>
      <c r="G23" s="294"/>
      <c r="H23" s="294"/>
      <c r="I23" s="294"/>
      <c r="J23" s="42"/>
      <c r="K23" s="6"/>
    </row>
    <row r="24" spans="2:11" ht="12.75">
      <c r="B24" s="3"/>
      <c r="C24" s="42"/>
      <c r="D24" s="36" t="s">
        <v>186</v>
      </c>
      <c r="E24" s="61"/>
      <c r="F24" s="294"/>
      <c r="G24" s="294"/>
      <c r="H24" s="294"/>
      <c r="I24" s="294"/>
      <c r="J24" s="42"/>
      <c r="K24" s="6"/>
    </row>
    <row r="25" spans="2:11" ht="12.75">
      <c r="B25" s="3"/>
      <c r="C25" s="42"/>
      <c r="D25" s="36"/>
      <c r="E25" s="61"/>
      <c r="F25" s="294"/>
      <c r="G25" s="294"/>
      <c r="H25" s="294"/>
      <c r="I25" s="294"/>
      <c r="J25" s="42"/>
      <c r="K25" s="6"/>
    </row>
    <row r="26" spans="2:11" ht="12.75">
      <c r="B26" s="3"/>
      <c r="C26" s="42"/>
      <c r="D26" s="42" t="s">
        <v>135</v>
      </c>
      <c r="E26" s="42"/>
      <c r="F26" s="294"/>
      <c r="G26" s="294"/>
      <c r="H26" s="294"/>
      <c r="I26" s="294"/>
      <c r="J26" s="42"/>
      <c r="K26" s="6"/>
    </row>
    <row r="27" spans="2:11" ht="12.75">
      <c r="B27" s="3"/>
      <c r="C27" s="42"/>
      <c r="D27" s="42" t="s">
        <v>137</v>
      </c>
      <c r="E27" s="42"/>
      <c r="F27" s="294"/>
      <c r="G27" s="294"/>
      <c r="H27" s="294"/>
      <c r="I27" s="294"/>
      <c r="J27" s="42"/>
      <c r="K27" s="6"/>
    </row>
    <row r="28" spans="2:11" ht="12.75">
      <c r="B28" s="3"/>
      <c r="C28" s="42"/>
      <c r="D28" s="42" t="s">
        <v>136</v>
      </c>
      <c r="E28" s="42"/>
      <c r="F28" s="294"/>
      <c r="G28" s="294"/>
      <c r="H28" s="294"/>
      <c r="I28" s="294"/>
      <c r="J28" s="42"/>
      <c r="K28" s="6"/>
    </row>
    <row r="29" spans="2:11" ht="12.75">
      <c r="B29" s="3"/>
      <c r="C29" s="42"/>
      <c r="D29" s="42" t="s">
        <v>2</v>
      </c>
      <c r="E29" s="42"/>
      <c r="F29" s="294"/>
      <c r="G29" s="294"/>
      <c r="H29" s="294"/>
      <c r="I29" s="294"/>
      <c r="J29" s="42"/>
      <c r="K29" s="6"/>
    </row>
    <row r="30" spans="2:11" ht="12.75">
      <c r="B30" s="3"/>
      <c r="C30" s="42"/>
      <c r="D30" s="42" t="s">
        <v>3</v>
      </c>
      <c r="E30" s="42"/>
      <c r="F30" s="294"/>
      <c r="G30" s="294"/>
      <c r="H30" s="294"/>
      <c r="I30" s="294"/>
      <c r="J30" s="42"/>
      <c r="K30" s="6"/>
    </row>
    <row r="31" spans="2:11" ht="12.75">
      <c r="B31" s="3"/>
      <c r="C31" s="42"/>
      <c r="D31" s="42" t="s">
        <v>257</v>
      </c>
      <c r="E31" s="42"/>
      <c r="F31" s="294"/>
      <c r="G31" s="294"/>
      <c r="H31" s="294"/>
      <c r="I31" s="294"/>
      <c r="J31" s="42"/>
      <c r="K31" s="6"/>
    </row>
    <row r="32" spans="2:11" ht="12.75">
      <c r="B32" s="3"/>
      <c r="C32" s="42"/>
      <c r="D32" s="42" t="s">
        <v>138</v>
      </c>
      <c r="E32" s="42"/>
      <c r="F32" s="294"/>
      <c r="G32" s="294"/>
      <c r="H32" s="294"/>
      <c r="I32" s="294"/>
      <c r="J32" s="42"/>
      <c r="K32" s="6"/>
    </row>
    <row r="33" spans="2:11" ht="12.75">
      <c r="B33" s="3"/>
      <c r="C33" s="42"/>
      <c r="D33" s="42" t="s">
        <v>4</v>
      </c>
      <c r="E33" s="42"/>
      <c r="F33" s="294"/>
      <c r="G33" s="294"/>
      <c r="H33" s="294"/>
      <c r="I33" s="294"/>
      <c r="J33" s="42"/>
      <c r="K33" s="6"/>
    </row>
    <row r="34" spans="2:11" ht="12.75">
      <c r="B34" s="3"/>
      <c r="C34" s="42"/>
      <c r="D34" s="42" t="s">
        <v>121</v>
      </c>
      <c r="E34" s="42"/>
      <c r="F34" s="294"/>
      <c r="G34" s="294"/>
      <c r="H34" s="294"/>
      <c r="I34" s="294"/>
      <c r="J34" s="42"/>
      <c r="K34" s="6"/>
    </row>
    <row r="35" spans="2:11" ht="12.75">
      <c r="B35" s="3"/>
      <c r="C35" s="42"/>
      <c r="D35" s="42" t="s">
        <v>57</v>
      </c>
      <c r="E35" s="42"/>
      <c r="F35" s="294"/>
      <c r="G35" s="294"/>
      <c r="H35" s="294"/>
      <c r="I35" s="294"/>
      <c r="J35" s="42"/>
      <c r="K35" s="6"/>
    </row>
    <row r="36" spans="2:11" ht="12.75">
      <c r="B36" s="3"/>
      <c r="C36" s="42"/>
      <c r="D36" s="42" t="s">
        <v>35</v>
      </c>
      <c r="E36" s="42"/>
      <c r="F36" s="294"/>
      <c r="G36" s="294"/>
      <c r="H36" s="294"/>
      <c r="I36" s="294"/>
      <c r="J36" s="42"/>
      <c r="K36" s="6"/>
    </row>
    <row r="37" spans="2:11" ht="12.75">
      <c r="B37" s="3"/>
      <c r="C37" s="42"/>
      <c r="D37" s="42" t="s">
        <v>36</v>
      </c>
      <c r="E37" s="42"/>
      <c r="F37" s="294"/>
      <c r="G37" s="294"/>
      <c r="H37" s="294"/>
      <c r="I37" s="294"/>
      <c r="J37" s="42"/>
      <c r="K37" s="6"/>
    </row>
    <row r="38" spans="2:11" ht="12.75">
      <c r="B38" s="3"/>
      <c r="C38" s="42"/>
      <c r="D38" s="42"/>
      <c r="E38" s="42"/>
      <c r="F38" s="294"/>
      <c r="G38" s="294"/>
      <c r="H38" s="294"/>
      <c r="I38" s="294"/>
      <c r="J38" s="42"/>
      <c r="K38" s="6"/>
    </row>
    <row r="39" spans="2:11" ht="12.75">
      <c r="B39" s="3"/>
      <c r="C39" s="42"/>
      <c r="D39" s="42" t="s">
        <v>187</v>
      </c>
      <c r="E39" s="42"/>
      <c r="F39" s="342"/>
      <c r="G39" s="342"/>
      <c r="H39" s="342"/>
      <c r="I39" s="342"/>
      <c r="J39" s="42"/>
      <c r="K39" s="6"/>
    </row>
    <row r="40" spans="2:11" ht="12.75">
      <c r="B40" s="3"/>
      <c r="C40" s="42"/>
      <c r="D40" s="42" t="s">
        <v>188</v>
      </c>
      <c r="E40" s="42"/>
      <c r="F40" s="342"/>
      <c r="G40" s="342"/>
      <c r="H40" s="342"/>
      <c r="I40" s="342"/>
      <c r="J40" s="42"/>
      <c r="K40" s="6"/>
    </row>
    <row r="41" spans="2:11" ht="12.75">
      <c r="B41" s="3"/>
      <c r="C41" s="42"/>
      <c r="D41" s="36" t="s">
        <v>189</v>
      </c>
      <c r="E41" s="42"/>
      <c r="F41" s="342"/>
      <c r="G41" s="342"/>
      <c r="H41" s="342"/>
      <c r="I41" s="342"/>
      <c r="J41" s="42"/>
      <c r="K41" s="6"/>
    </row>
    <row r="42" spans="2:11" ht="12.75">
      <c r="B42" s="3"/>
      <c r="C42" s="42"/>
      <c r="D42" s="36" t="s">
        <v>190</v>
      </c>
      <c r="E42" s="42"/>
      <c r="F42" s="342"/>
      <c r="G42" s="342"/>
      <c r="H42" s="342"/>
      <c r="I42" s="342"/>
      <c r="J42" s="42"/>
      <c r="K42" s="6"/>
    </row>
    <row r="43" spans="2:11" ht="12.75">
      <c r="B43" s="3"/>
      <c r="C43" s="42"/>
      <c r="D43" s="36" t="s">
        <v>207</v>
      </c>
      <c r="E43" s="42"/>
      <c r="F43" s="342"/>
      <c r="G43" s="342"/>
      <c r="H43" s="342"/>
      <c r="I43" s="342"/>
      <c r="J43" s="42"/>
      <c r="K43" s="6"/>
    </row>
    <row r="44" spans="2:11" ht="12.75">
      <c r="B44" s="3"/>
      <c r="C44" s="42"/>
      <c r="D44" s="36" t="s">
        <v>346</v>
      </c>
      <c r="E44" s="42"/>
      <c r="F44" s="342"/>
      <c r="G44" s="342"/>
      <c r="H44" s="342"/>
      <c r="I44" s="342"/>
      <c r="J44" s="42"/>
      <c r="K44" s="6"/>
    </row>
    <row r="45" spans="2:11" ht="12.75">
      <c r="B45" s="3"/>
      <c r="C45" s="42"/>
      <c r="D45" s="36" t="s">
        <v>288</v>
      </c>
      <c r="E45" s="42"/>
      <c r="F45" s="342"/>
      <c r="G45" s="342"/>
      <c r="H45" s="342"/>
      <c r="I45" s="342"/>
      <c r="J45" s="42"/>
      <c r="K45" s="6"/>
    </row>
    <row r="46" spans="2:11" ht="12.75">
      <c r="B46" s="3"/>
      <c r="C46" s="42"/>
      <c r="D46" s="36" t="s">
        <v>289</v>
      </c>
      <c r="E46" s="42"/>
      <c r="F46" s="342"/>
      <c r="G46" s="342"/>
      <c r="H46" s="342"/>
      <c r="I46" s="342"/>
      <c r="J46" s="42"/>
      <c r="K46" s="6"/>
    </row>
    <row r="47" spans="2:11" ht="12.75">
      <c r="B47" s="3"/>
      <c r="C47" s="42"/>
      <c r="D47" s="36" t="s">
        <v>290</v>
      </c>
      <c r="E47" s="42"/>
      <c r="F47" s="342"/>
      <c r="G47" s="342"/>
      <c r="H47" s="342"/>
      <c r="I47" s="342"/>
      <c r="J47" s="42"/>
      <c r="K47" s="6"/>
    </row>
    <row r="48" spans="2:11" ht="12.75">
      <c r="B48" s="3"/>
      <c r="C48" s="42"/>
      <c r="D48" s="36" t="s">
        <v>291</v>
      </c>
      <c r="E48" s="42"/>
      <c r="F48" s="342"/>
      <c r="G48" s="342"/>
      <c r="H48" s="342"/>
      <c r="I48" s="342"/>
      <c r="J48" s="42"/>
      <c r="K48" s="6"/>
    </row>
    <row r="49" spans="2:11" ht="12.75">
      <c r="B49" s="3"/>
      <c r="C49" s="42"/>
      <c r="D49" s="400" t="s">
        <v>292</v>
      </c>
      <c r="E49" s="42"/>
      <c r="F49" s="342"/>
      <c r="G49" s="342"/>
      <c r="H49" s="342"/>
      <c r="I49" s="342"/>
      <c r="J49" s="42"/>
      <c r="K49" s="6"/>
    </row>
    <row r="50" spans="2:11" ht="12.75">
      <c r="B50" s="3"/>
      <c r="C50" s="42"/>
      <c r="D50" s="400" t="s">
        <v>293</v>
      </c>
      <c r="E50" s="42"/>
      <c r="F50" s="342"/>
      <c r="G50" s="342"/>
      <c r="H50" s="342"/>
      <c r="I50" s="342"/>
      <c r="J50" s="42"/>
      <c r="K50" s="6"/>
    </row>
    <row r="51" spans="2:11" ht="12.75">
      <c r="B51" s="3"/>
      <c r="C51" s="42"/>
      <c r="D51" s="400" t="s">
        <v>294</v>
      </c>
      <c r="E51" s="42"/>
      <c r="F51" s="342"/>
      <c r="G51" s="342"/>
      <c r="H51" s="342"/>
      <c r="I51" s="342"/>
      <c r="J51" s="42"/>
      <c r="K51" s="6"/>
    </row>
    <row r="52" spans="2:11" ht="12.75">
      <c r="B52" s="3"/>
      <c r="C52" s="42"/>
      <c r="D52" s="400" t="s">
        <v>295</v>
      </c>
      <c r="E52" s="42"/>
      <c r="F52" s="342"/>
      <c r="G52" s="342"/>
      <c r="H52" s="342"/>
      <c r="I52" s="342"/>
      <c r="J52" s="42"/>
      <c r="K52" s="6"/>
    </row>
    <row r="53" spans="2:11" ht="12.75">
      <c r="B53" s="3"/>
      <c r="C53" s="42"/>
      <c r="D53" s="400" t="s">
        <v>296</v>
      </c>
      <c r="E53" s="42"/>
      <c r="F53" s="342"/>
      <c r="G53" s="342"/>
      <c r="H53" s="342"/>
      <c r="I53" s="342"/>
      <c r="J53" s="42"/>
      <c r="K53" s="6"/>
    </row>
    <row r="54" spans="2:11" ht="12.75">
      <c r="B54" s="3"/>
      <c r="C54" s="42"/>
      <c r="D54" s="400" t="s">
        <v>297</v>
      </c>
      <c r="E54" s="42"/>
      <c r="F54" s="342"/>
      <c r="G54" s="342"/>
      <c r="H54" s="342"/>
      <c r="I54" s="342"/>
      <c r="J54" s="42"/>
      <c r="K54" s="6"/>
    </row>
    <row r="55" spans="2:11" ht="12.75">
      <c r="B55" s="3"/>
      <c r="C55" s="42"/>
      <c r="D55" s="400" t="s">
        <v>298</v>
      </c>
      <c r="E55" s="42"/>
      <c r="F55" s="342"/>
      <c r="G55" s="342"/>
      <c r="H55" s="342"/>
      <c r="I55" s="342"/>
      <c r="J55" s="42"/>
      <c r="K55" s="6"/>
    </row>
    <row r="56" spans="2:11" ht="12.75">
      <c r="B56" s="3"/>
      <c r="C56" s="42"/>
      <c r="D56" s="400" t="s">
        <v>299</v>
      </c>
      <c r="E56" s="42"/>
      <c r="F56" s="342"/>
      <c r="G56" s="342"/>
      <c r="H56" s="342"/>
      <c r="I56" s="342"/>
      <c r="J56" s="42"/>
      <c r="K56" s="6"/>
    </row>
    <row r="57" spans="2:11" ht="12.75">
      <c r="B57" s="3"/>
      <c r="C57" s="42"/>
      <c r="D57" s="36"/>
      <c r="E57" s="42"/>
      <c r="F57" s="294"/>
      <c r="G57" s="294"/>
      <c r="H57" s="294"/>
      <c r="I57" s="294"/>
      <c r="J57" s="42"/>
      <c r="K57" s="6"/>
    </row>
    <row r="58" spans="2:11" ht="12.75">
      <c r="B58" s="3"/>
      <c r="C58" s="42"/>
      <c r="D58" s="42" t="s">
        <v>206</v>
      </c>
      <c r="E58" s="42"/>
      <c r="F58" s="294"/>
      <c r="G58" s="294"/>
      <c r="H58" s="294"/>
      <c r="I58" s="294"/>
      <c r="J58" s="42"/>
      <c r="K58" s="6"/>
    </row>
    <row r="59" spans="2:11" ht="12.75">
      <c r="B59" s="3"/>
      <c r="C59" s="42"/>
      <c r="D59" s="60" t="s">
        <v>191</v>
      </c>
      <c r="E59" s="42"/>
      <c r="F59" s="295"/>
      <c r="G59" s="295"/>
      <c r="H59" s="295"/>
      <c r="I59" s="295"/>
      <c r="J59" s="42"/>
      <c r="K59" s="6"/>
    </row>
    <row r="60" spans="2:11" ht="12.75">
      <c r="B60" s="3"/>
      <c r="C60" s="42"/>
      <c r="D60" s="60" t="s">
        <v>192</v>
      </c>
      <c r="E60" s="42"/>
      <c r="F60" s="295"/>
      <c r="G60" s="295"/>
      <c r="H60" s="295"/>
      <c r="I60" s="295"/>
      <c r="J60" s="42"/>
      <c r="K60" s="6"/>
    </row>
    <row r="61" spans="2:11" ht="12.75">
      <c r="B61" s="3"/>
      <c r="C61" s="42"/>
      <c r="D61" s="60" t="s">
        <v>193</v>
      </c>
      <c r="E61" s="42"/>
      <c r="F61" s="295"/>
      <c r="G61" s="295"/>
      <c r="H61" s="295"/>
      <c r="I61" s="295"/>
      <c r="J61" s="42"/>
      <c r="K61" s="6"/>
    </row>
    <row r="62" spans="2:11" ht="12.75">
      <c r="B62" s="3"/>
      <c r="C62" s="42"/>
      <c r="D62" s="42"/>
      <c r="E62" s="42"/>
      <c r="F62" s="294"/>
      <c r="G62" s="294"/>
      <c r="H62" s="294"/>
      <c r="I62" s="294"/>
      <c r="J62" s="42"/>
      <c r="K62" s="6"/>
    </row>
    <row r="63" spans="2:11" ht="12.75">
      <c r="B63" s="3"/>
      <c r="C63" s="42"/>
      <c r="D63" s="42" t="s">
        <v>173</v>
      </c>
      <c r="E63" s="42"/>
      <c r="F63" s="294"/>
      <c r="G63" s="294"/>
      <c r="H63" s="294"/>
      <c r="I63" s="294"/>
      <c r="J63" s="42"/>
      <c r="K63" s="6"/>
    </row>
    <row r="64" spans="2:11" ht="12.75">
      <c r="B64" s="3"/>
      <c r="C64" s="42"/>
      <c r="D64" s="42" t="s">
        <v>174</v>
      </c>
      <c r="E64" s="42"/>
      <c r="F64" s="294"/>
      <c r="G64" s="294"/>
      <c r="H64" s="294"/>
      <c r="I64" s="294"/>
      <c r="J64" s="42"/>
      <c r="K64" s="6"/>
    </row>
    <row r="65" spans="2:11" ht="12.75">
      <c r="B65" s="3"/>
      <c r="C65" s="42"/>
      <c r="D65" s="42"/>
      <c r="E65" s="42"/>
      <c r="F65" s="294"/>
      <c r="G65" s="294"/>
      <c r="H65" s="294"/>
      <c r="I65" s="294"/>
      <c r="J65" s="42"/>
      <c r="K65" s="6"/>
    </row>
    <row r="66" spans="2:11" ht="12.75">
      <c r="B66" s="3"/>
      <c r="C66" s="42"/>
      <c r="D66" s="36" t="s">
        <v>119</v>
      </c>
      <c r="E66" s="42"/>
      <c r="F66" s="294"/>
      <c r="G66" s="294"/>
      <c r="H66" s="294"/>
      <c r="I66" s="294"/>
      <c r="J66" s="42"/>
      <c r="K66" s="6"/>
    </row>
    <row r="67" spans="2:11" ht="12.75">
      <c r="B67" s="3"/>
      <c r="C67" s="42"/>
      <c r="D67" s="36" t="s">
        <v>155</v>
      </c>
      <c r="E67" s="42"/>
      <c r="F67" s="294"/>
      <c r="G67" s="294"/>
      <c r="H67" s="294"/>
      <c r="I67" s="294"/>
      <c r="J67" s="42"/>
      <c r="K67" s="6"/>
    </row>
    <row r="68" spans="2:11" ht="12.75">
      <c r="B68" s="3"/>
      <c r="C68" s="42"/>
      <c r="D68" s="36" t="s">
        <v>154</v>
      </c>
      <c r="E68" s="42"/>
      <c r="F68" s="294"/>
      <c r="G68" s="294"/>
      <c r="H68" s="294"/>
      <c r="I68" s="294"/>
      <c r="J68" s="42"/>
      <c r="K68" s="6"/>
    </row>
    <row r="69" spans="2:11" ht="12.75">
      <c r="B69" s="3"/>
      <c r="C69" s="42"/>
      <c r="D69" s="36" t="s">
        <v>156</v>
      </c>
      <c r="E69" s="42"/>
      <c r="F69" s="294"/>
      <c r="G69" s="294"/>
      <c r="H69" s="294"/>
      <c r="I69" s="294"/>
      <c r="J69" s="42"/>
      <c r="K69" s="6"/>
    </row>
    <row r="70" spans="2:11" ht="12.75">
      <c r="B70" s="3"/>
      <c r="C70" s="42"/>
      <c r="D70" s="36" t="s">
        <v>165</v>
      </c>
      <c r="E70" s="42"/>
      <c r="F70" s="294"/>
      <c r="G70" s="294"/>
      <c r="H70" s="294"/>
      <c r="I70" s="294"/>
      <c r="J70" s="42"/>
      <c r="K70" s="6"/>
    </row>
    <row r="71" spans="2:11" ht="12.75">
      <c r="B71" s="3"/>
      <c r="C71" s="42"/>
      <c r="D71" s="36" t="s">
        <v>166</v>
      </c>
      <c r="E71" s="42"/>
      <c r="F71" s="294"/>
      <c r="G71" s="294"/>
      <c r="H71" s="294"/>
      <c r="I71" s="294"/>
      <c r="J71" s="42"/>
      <c r="K71" s="6"/>
    </row>
    <row r="72" spans="2:11" ht="12.75">
      <c r="B72" s="3"/>
      <c r="C72" s="42"/>
      <c r="D72" s="36" t="s">
        <v>167</v>
      </c>
      <c r="E72" s="42"/>
      <c r="F72" s="294"/>
      <c r="G72" s="294"/>
      <c r="H72" s="294"/>
      <c r="I72" s="294"/>
      <c r="J72" s="42"/>
      <c r="K72" s="6"/>
    </row>
    <row r="73" spans="2:11" ht="12.75">
      <c r="B73" s="3"/>
      <c r="C73" s="42"/>
      <c r="D73" s="36" t="s">
        <v>168</v>
      </c>
      <c r="E73" s="42"/>
      <c r="F73" s="294"/>
      <c r="G73" s="294"/>
      <c r="H73" s="294"/>
      <c r="I73" s="294"/>
      <c r="J73" s="42"/>
      <c r="K73" s="6"/>
    </row>
    <row r="74" spans="2:11" ht="12.75">
      <c r="B74" s="3"/>
      <c r="C74" s="42"/>
      <c r="D74" s="36" t="s">
        <v>169</v>
      </c>
      <c r="E74" s="42"/>
      <c r="F74" s="294"/>
      <c r="G74" s="294"/>
      <c r="H74" s="294"/>
      <c r="I74" s="294"/>
      <c r="J74" s="42"/>
      <c r="K74" s="6"/>
    </row>
    <row r="75" spans="2:11" ht="12.75">
      <c r="B75" s="3"/>
      <c r="C75" s="42"/>
      <c r="D75" s="36" t="s">
        <v>170</v>
      </c>
      <c r="E75" s="42"/>
      <c r="F75" s="294"/>
      <c r="G75" s="294"/>
      <c r="H75" s="294"/>
      <c r="I75" s="294"/>
      <c r="J75" s="42"/>
      <c r="K75" s="6"/>
    </row>
    <row r="76" spans="2:11" ht="12.75">
      <c r="B76" s="3"/>
      <c r="C76" s="42"/>
      <c r="D76" s="36" t="s">
        <v>171</v>
      </c>
      <c r="E76" s="42"/>
      <c r="F76" s="294"/>
      <c r="G76" s="294"/>
      <c r="H76" s="294"/>
      <c r="I76" s="294"/>
      <c r="J76" s="42"/>
      <c r="K76" s="6"/>
    </row>
    <row r="77" spans="2:11" ht="12.75">
      <c r="B77" s="3"/>
      <c r="C77" s="42"/>
      <c r="D77" s="36" t="s">
        <v>172</v>
      </c>
      <c r="E77" s="42"/>
      <c r="F77" s="294"/>
      <c r="G77" s="294"/>
      <c r="H77" s="294"/>
      <c r="I77" s="294"/>
      <c r="J77" s="42"/>
      <c r="K77" s="6"/>
    </row>
    <row r="78" spans="2:11" ht="12.75">
      <c r="B78" s="3"/>
      <c r="C78" s="42"/>
      <c r="D78" s="36" t="s">
        <v>153</v>
      </c>
      <c r="E78" s="42"/>
      <c r="F78" s="294"/>
      <c r="G78" s="294"/>
      <c r="H78" s="294"/>
      <c r="I78" s="294"/>
      <c r="J78" s="42"/>
      <c r="K78" s="6"/>
    </row>
    <row r="79" spans="2:11" ht="12.75">
      <c r="B79" s="3"/>
      <c r="C79" s="42"/>
      <c r="D79" s="36" t="s">
        <v>194</v>
      </c>
      <c r="E79" s="42"/>
      <c r="F79" s="294"/>
      <c r="G79" s="294"/>
      <c r="H79" s="294"/>
      <c r="I79" s="294"/>
      <c r="J79" s="42"/>
      <c r="K79" s="6"/>
    </row>
    <row r="80" spans="2:11" ht="12.75">
      <c r="B80" s="3"/>
      <c r="C80" s="42"/>
      <c r="D80" s="36" t="s">
        <v>195</v>
      </c>
      <c r="E80" s="42"/>
      <c r="F80" s="294"/>
      <c r="G80" s="294"/>
      <c r="H80" s="294"/>
      <c r="I80" s="294"/>
      <c r="J80" s="42"/>
      <c r="K80" s="6"/>
    </row>
    <row r="81" spans="2:11" ht="12.75">
      <c r="B81" s="3"/>
      <c r="C81" s="42"/>
      <c r="D81" s="42"/>
      <c r="E81" s="42"/>
      <c r="F81" s="42"/>
      <c r="G81" s="42"/>
      <c r="H81" s="277"/>
      <c r="I81" s="42"/>
      <c r="J81" s="42"/>
      <c r="K81" s="6"/>
    </row>
    <row r="82" spans="2:11" ht="12.75">
      <c r="B82" s="3"/>
      <c r="H82" s="107"/>
      <c r="K82" s="6"/>
    </row>
    <row r="83" spans="2:11" ht="13.5" thickBot="1">
      <c r="B83" s="13"/>
      <c r="C83" s="14"/>
      <c r="D83" s="14"/>
      <c r="E83" s="14"/>
      <c r="F83" s="14"/>
      <c r="G83" s="14"/>
      <c r="H83" s="278"/>
      <c r="I83" s="14"/>
      <c r="J83" s="14"/>
      <c r="K83" s="15"/>
    </row>
    <row r="84" ht="12.75">
      <c r="H84" s="107"/>
    </row>
    <row r="85" ht="12.75">
      <c r="H85" s="107"/>
    </row>
    <row r="86" ht="12.75">
      <c r="H86" s="107"/>
    </row>
    <row r="87" ht="12.75">
      <c r="H87" s="107"/>
    </row>
    <row r="88" ht="12.75">
      <c r="H88" s="107"/>
    </row>
    <row r="89" ht="12.75">
      <c r="H89" s="107"/>
    </row>
    <row r="90" ht="12.75">
      <c r="H90" s="107"/>
    </row>
    <row r="91" ht="12.75">
      <c r="H91" s="107"/>
    </row>
    <row r="92" ht="12.75">
      <c r="H92" s="107"/>
    </row>
    <row r="93" ht="12.75">
      <c r="H93" s="107"/>
    </row>
    <row r="94" ht="12.75">
      <c r="H94" s="107"/>
    </row>
    <row r="95" ht="12.75">
      <c r="H95" s="107"/>
    </row>
    <row r="96" ht="12.75">
      <c r="H96" s="107"/>
    </row>
    <row r="97" ht="12.75">
      <c r="H97" s="107"/>
    </row>
    <row r="98" ht="12.75">
      <c r="H98" s="107"/>
    </row>
    <row r="99" ht="12.75">
      <c r="H99" s="107"/>
    </row>
    <row r="100" ht="12.75">
      <c r="H100" s="107"/>
    </row>
    <row r="101" ht="12.75">
      <c r="H101" s="107"/>
    </row>
    <row r="102" ht="12.75">
      <c r="H102" s="107"/>
    </row>
    <row r="103" ht="12.75">
      <c r="H103" s="107"/>
    </row>
    <row r="104" ht="12.75">
      <c r="H104" s="107"/>
    </row>
    <row r="105" ht="12.75">
      <c r="H105" s="107"/>
    </row>
    <row r="106" ht="12.75">
      <c r="H106" s="107"/>
    </row>
    <row r="107" ht="12.75">
      <c r="H107" s="107"/>
    </row>
    <row r="108" ht="12.75">
      <c r="H108" s="107"/>
    </row>
    <row r="109" ht="12.75">
      <c r="H109" s="107"/>
    </row>
    <row r="110" ht="12.75">
      <c r="H110" s="107"/>
    </row>
    <row r="111" ht="12.75">
      <c r="H111" s="107"/>
    </row>
    <row r="112" ht="12.75">
      <c r="H112" s="107"/>
    </row>
    <row r="113" ht="12.75">
      <c r="H113" s="107"/>
    </row>
    <row r="114" ht="12.75">
      <c r="H114" s="107"/>
    </row>
    <row r="115" ht="12.75">
      <c r="H115" s="107"/>
    </row>
    <row r="116" ht="12.75">
      <c r="H116" s="107"/>
    </row>
    <row r="117" ht="12.75">
      <c r="H117" s="107"/>
    </row>
    <row r="118" ht="12.75">
      <c r="H118" s="107"/>
    </row>
    <row r="119" ht="12.75">
      <c r="H119" s="107"/>
    </row>
    <row r="120" ht="12.75">
      <c r="H120" s="107"/>
    </row>
    <row r="121" ht="12.75">
      <c r="H121" s="107"/>
    </row>
    <row r="122" ht="12.75">
      <c r="H122" s="107"/>
    </row>
    <row r="123" ht="12.75">
      <c r="H123" s="107"/>
    </row>
  </sheetData>
  <printOptions/>
  <pageMargins left="0.75" right="0.75" top="1" bottom="1" header="0.5" footer="0.5"/>
  <pageSetup horizontalDpi="600" verticalDpi="600" orientation="portrait" paperSize="9" scale="6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K123"/>
  <sheetViews>
    <sheetView zoomScale="85" zoomScaleNormal="85" workbookViewId="0" topLeftCell="A1">
      <pane ySplit="5" topLeftCell="BM6" activePane="bottomLeft" state="frozen"/>
      <selection pane="topLeft" activeCell="B2" sqref="B2"/>
      <selection pane="bottomLeft" activeCell="B2" sqref="B2"/>
    </sheetView>
  </sheetViews>
  <sheetFormatPr defaultColWidth="9.140625" defaultRowHeight="12.75"/>
  <cols>
    <col min="1" max="1" width="5.7109375" style="5" customWidth="1"/>
    <col min="2" max="2" width="2.7109375" style="5" customWidth="1"/>
    <col min="3" max="3" width="1.7109375" style="5" customWidth="1"/>
    <col min="4" max="4" width="45.7109375" style="5" customWidth="1"/>
    <col min="5" max="5" width="2.7109375" style="5" customWidth="1"/>
    <col min="6" max="9" width="16.8515625" style="5" customWidth="1"/>
    <col min="10" max="11" width="2.57421875" style="5" customWidth="1"/>
    <col min="12" max="16384" width="9.140625" style="248" customWidth="1"/>
  </cols>
  <sheetData>
    <row r="1" ht="13.5" thickBot="1"/>
    <row r="2" spans="2:11" s="5" customFormat="1" ht="12.75">
      <c r="B2" s="401"/>
      <c r="C2" s="1"/>
      <c r="D2" s="281"/>
      <c r="E2" s="1"/>
      <c r="F2" s="402"/>
      <c r="G2" s="1"/>
      <c r="H2" s="1"/>
      <c r="I2" s="1"/>
      <c r="J2" s="1"/>
      <c r="K2" s="2"/>
    </row>
    <row r="3" spans="2:11" ht="12.75">
      <c r="B3" s="3"/>
      <c r="K3" s="6"/>
    </row>
    <row r="4" spans="2:11" ht="12.75">
      <c r="B4" s="3"/>
      <c r="D4" s="56" t="s">
        <v>98</v>
      </c>
      <c r="E4" s="67"/>
      <c r="F4" s="25">
        <f>tab!F13</f>
        <v>2007</v>
      </c>
      <c r="G4" s="25">
        <f>F4+1</f>
        <v>2008</v>
      </c>
      <c r="H4" s="25">
        <f>G4+1</f>
        <v>2009</v>
      </c>
      <c r="I4" s="25">
        <f>H4+1</f>
        <v>2010</v>
      </c>
      <c r="J4" s="166"/>
      <c r="K4" s="173"/>
    </row>
    <row r="5" spans="2:11" ht="12.75">
      <c r="B5" s="3"/>
      <c r="E5" s="67"/>
      <c r="J5" s="166"/>
      <c r="K5" s="173"/>
    </row>
    <row r="6" spans="2:11" ht="12.75">
      <c r="B6" s="3"/>
      <c r="E6" s="67"/>
      <c r="J6" s="166"/>
      <c r="K6" s="173"/>
    </row>
    <row r="7" spans="2:11" ht="12.75">
      <c r="B7" s="3"/>
      <c r="C7" s="42"/>
      <c r="D7" s="42"/>
      <c r="E7" s="164"/>
      <c r="F7" s="42"/>
      <c r="G7" s="42"/>
      <c r="H7" s="42"/>
      <c r="I7" s="42"/>
      <c r="J7" s="168"/>
      <c r="K7" s="6"/>
    </row>
    <row r="8" spans="2:11" ht="12.75">
      <c r="B8" s="3"/>
      <c r="C8" s="42"/>
      <c r="D8" s="36" t="s">
        <v>177</v>
      </c>
      <c r="E8" s="42"/>
      <c r="F8" s="291"/>
      <c r="G8" s="279"/>
      <c r="H8" s="279"/>
      <c r="I8" s="292"/>
      <c r="J8" s="42"/>
      <c r="K8" s="6"/>
    </row>
    <row r="9" spans="2:11" ht="12.75">
      <c r="B9" s="3"/>
      <c r="C9" s="42"/>
      <c r="D9" s="36" t="s">
        <v>178</v>
      </c>
      <c r="E9" s="42"/>
      <c r="F9" s="291"/>
      <c r="G9" s="279"/>
      <c r="H9" s="279"/>
      <c r="I9" s="292"/>
      <c r="J9" s="42"/>
      <c r="K9" s="6"/>
    </row>
    <row r="10" spans="2:11" ht="12.75">
      <c r="B10" s="3"/>
      <c r="C10" s="42"/>
      <c r="D10" s="36" t="s">
        <v>180</v>
      </c>
      <c r="E10" s="42"/>
      <c r="F10" s="293"/>
      <c r="G10" s="279"/>
      <c r="H10" s="279"/>
      <c r="I10" s="292"/>
      <c r="J10" s="42"/>
      <c r="K10" s="6"/>
    </row>
    <row r="11" spans="2:11" ht="12.75">
      <c r="B11" s="3"/>
      <c r="C11" s="42"/>
      <c r="D11" s="38"/>
      <c r="E11" s="42"/>
      <c r="F11" s="344"/>
      <c r="G11" s="279"/>
      <c r="H11" s="279"/>
      <c r="I11" s="292"/>
      <c r="J11" s="42"/>
      <c r="K11" s="6"/>
    </row>
    <row r="12" spans="1:11" ht="12.75">
      <c r="A12" s="54"/>
      <c r="B12" s="50"/>
      <c r="C12" s="64"/>
      <c r="D12" s="36" t="s">
        <v>0</v>
      </c>
      <c r="E12" s="42"/>
      <c r="F12" s="294"/>
      <c r="G12" s="294"/>
      <c r="H12" s="294"/>
      <c r="I12" s="294"/>
      <c r="J12" s="64"/>
      <c r="K12" s="52"/>
    </row>
    <row r="13" spans="1:11" ht="12.75">
      <c r="A13" s="54"/>
      <c r="B13" s="50"/>
      <c r="C13" s="64"/>
      <c r="D13" s="36" t="s">
        <v>100</v>
      </c>
      <c r="E13" s="64"/>
      <c r="F13" s="294"/>
      <c r="G13" s="294"/>
      <c r="H13" s="294"/>
      <c r="I13" s="294"/>
      <c r="J13" s="64"/>
      <c r="K13" s="52"/>
    </row>
    <row r="14" spans="2:11" ht="12.75">
      <c r="B14" s="3"/>
      <c r="C14" s="42"/>
      <c r="D14" s="42" t="s">
        <v>99</v>
      </c>
      <c r="E14" s="42"/>
      <c r="F14" s="294"/>
      <c r="G14" s="294"/>
      <c r="H14" s="294"/>
      <c r="I14" s="294"/>
      <c r="J14" s="42"/>
      <c r="K14" s="6"/>
    </row>
    <row r="15" spans="2:11" ht="12.75">
      <c r="B15" s="3"/>
      <c r="C15" s="42"/>
      <c r="D15" s="42" t="s">
        <v>1</v>
      </c>
      <c r="E15" s="42"/>
      <c r="F15" s="294"/>
      <c r="G15" s="294"/>
      <c r="H15" s="294"/>
      <c r="I15" s="294"/>
      <c r="J15" s="42"/>
      <c r="K15" s="6"/>
    </row>
    <row r="16" spans="2:11" ht="12.75">
      <c r="B16" s="3"/>
      <c r="C16" s="42"/>
      <c r="D16" s="42" t="s">
        <v>101</v>
      </c>
      <c r="E16" s="42"/>
      <c r="F16" s="294"/>
      <c r="G16" s="294"/>
      <c r="H16" s="294"/>
      <c r="I16" s="294"/>
      <c r="J16" s="42"/>
      <c r="K16" s="6"/>
    </row>
    <row r="17" spans="2:11" ht="12.75">
      <c r="B17" s="3"/>
      <c r="C17" s="42"/>
      <c r="D17" s="42" t="s">
        <v>102</v>
      </c>
      <c r="E17" s="42"/>
      <c r="F17" s="294"/>
      <c r="G17" s="294"/>
      <c r="H17" s="294"/>
      <c r="I17" s="294"/>
      <c r="J17" s="42"/>
      <c r="K17" s="6"/>
    </row>
    <row r="18" spans="2:11" ht="12.75">
      <c r="B18" s="3"/>
      <c r="C18" s="42"/>
      <c r="D18" s="42" t="s">
        <v>103</v>
      </c>
      <c r="E18" s="42"/>
      <c r="F18" s="294"/>
      <c r="G18" s="294"/>
      <c r="H18" s="294"/>
      <c r="I18" s="294"/>
      <c r="J18" s="42"/>
      <c r="K18" s="6"/>
    </row>
    <row r="19" spans="2:11" ht="12.75">
      <c r="B19" s="3"/>
      <c r="C19" s="42"/>
      <c r="D19" s="42" t="s">
        <v>122</v>
      </c>
      <c r="E19" s="42"/>
      <c r="F19" s="294"/>
      <c r="G19" s="294"/>
      <c r="H19" s="294"/>
      <c r="I19" s="294"/>
      <c r="J19" s="42"/>
      <c r="K19" s="6"/>
    </row>
    <row r="20" spans="2:11" ht="12.75">
      <c r="B20" s="3"/>
      <c r="C20" s="42"/>
      <c r="D20" s="36" t="s">
        <v>83</v>
      </c>
      <c r="E20" s="61"/>
      <c r="F20" s="294"/>
      <c r="G20" s="294"/>
      <c r="H20" s="294"/>
      <c r="I20" s="294"/>
      <c r="J20" s="42"/>
      <c r="K20" s="6"/>
    </row>
    <row r="21" spans="2:11" ht="12.75">
      <c r="B21" s="3"/>
      <c r="C21" s="42"/>
      <c r="D21" s="36" t="s">
        <v>86</v>
      </c>
      <c r="E21" s="61"/>
      <c r="F21" s="294"/>
      <c r="G21" s="294"/>
      <c r="H21" s="294"/>
      <c r="I21" s="294"/>
      <c r="J21" s="42"/>
      <c r="K21" s="6"/>
    </row>
    <row r="22" spans="2:11" ht="12.75">
      <c r="B22" s="3"/>
      <c r="C22" s="42"/>
      <c r="D22" s="36" t="s">
        <v>84</v>
      </c>
      <c r="E22" s="61"/>
      <c r="F22" s="294"/>
      <c r="G22" s="294"/>
      <c r="H22" s="294"/>
      <c r="I22" s="294"/>
      <c r="J22" s="42"/>
      <c r="K22" s="6"/>
    </row>
    <row r="23" spans="2:11" ht="12.75">
      <c r="B23" s="3"/>
      <c r="C23" s="42"/>
      <c r="D23" s="36" t="s">
        <v>85</v>
      </c>
      <c r="E23" s="61"/>
      <c r="F23" s="294"/>
      <c r="G23" s="294"/>
      <c r="H23" s="294"/>
      <c r="I23" s="294"/>
      <c r="J23" s="42"/>
      <c r="K23" s="6"/>
    </row>
    <row r="24" spans="2:11" ht="12.75">
      <c r="B24" s="3"/>
      <c r="C24" s="42"/>
      <c r="D24" s="36" t="s">
        <v>186</v>
      </c>
      <c r="E24" s="61"/>
      <c r="F24" s="294"/>
      <c r="G24" s="294"/>
      <c r="H24" s="294"/>
      <c r="I24" s="294"/>
      <c r="J24" s="42"/>
      <c r="K24" s="6"/>
    </row>
    <row r="25" spans="2:11" ht="12.75">
      <c r="B25" s="3"/>
      <c r="C25" s="42"/>
      <c r="D25" s="36"/>
      <c r="E25" s="61"/>
      <c r="F25" s="294"/>
      <c r="G25" s="294"/>
      <c r="H25" s="294"/>
      <c r="I25" s="294"/>
      <c r="J25" s="42"/>
      <c r="K25" s="6"/>
    </row>
    <row r="26" spans="2:11" ht="12.75">
      <c r="B26" s="3"/>
      <c r="C26" s="42"/>
      <c r="D26" s="42" t="s">
        <v>135</v>
      </c>
      <c r="E26" s="42"/>
      <c r="F26" s="294"/>
      <c r="G26" s="294"/>
      <c r="H26" s="294"/>
      <c r="I26" s="294"/>
      <c r="J26" s="42"/>
      <c r="K26" s="6"/>
    </row>
    <row r="27" spans="2:11" ht="12.75">
      <c r="B27" s="3"/>
      <c r="C27" s="42"/>
      <c r="D27" s="42" t="s">
        <v>137</v>
      </c>
      <c r="E27" s="42"/>
      <c r="F27" s="294"/>
      <c r="G27" s="294"/>
      <c r="H27" s="294"/>
      <c r="I27" s="294"/>
      <c r="J27" s="42"/>
      <c r="K27" s="6"/>
    </row>
    <row r="28" spans="2:11" ht="12.75">
      <c r="B28" s="3"/>
      <c r="C28" s="42"/>
      <c r="D28" s="42" t="s">
        <v>136</v>
      </c>
      <c r="E28" s="42"/>
      <c r="F28" s="294"/>
      <c r="G28" s="294"/>
      <c r="H28" s="294"/>
      <c r="I28" s="294"/>
      <c r="J28" s="42"/>
      <c r="K28" s="6"/>
    </row>
    <row r="29" spans="2:11" ht="12.75">
      <c r="B29" s="3"/>
      <c r="C29" s="42"/>
      <c r="D29" s="42" t="s">
        <v>2</v>
      </c>
      <c r="E29" s="42"/>
      <c r="F29" s="294"/>
      <c r="G29" s="294"/>
      <c r="H29" s="294"/>
      <c r="I29" s="294"/>
      <c r="J29" s="42"/>
      <c r="K29" s="6"/>
    </row>
    <row r="30" spans="2:11" ht="12.75">
      <c r="B30" s="3"/>
      <c r="C30" s="42"/>
      <c r="D30" s="42" t="s">
        <v>3</v>
      </c>
      <c r="E30" s="42"/>
      <c r="F30" s="294"/>
      <c r="G30" s="294"/>
      <c r="H30" s="294"/>
      <c r="I30" s="294"/>
      <c r="J30" s="42"/>
      <c r="K30" s="6"/>
    </row>
    <row r="31" spans="2:11" ht="12.75">
      <c r="B31" s="3"/>
      <c r="C31" s="42"/>
      <c r="D31" s="42" t="s">
        <v>257</v>
      </c>
      <c r="E31" s="42"/>
      <c r="F31" s="294"/>
      <c r="G31" s="294"/>
      <c r="H31" s="294"/>
      <c r="I31" s="294"/>
      <c r="J31" s="42"/>
      <c r="K31" s="6"/>
    </row>
    <row r="32" spans="2:11" ht="12.75">
      <c r="B32" s="3"/>
      <c r="C32" s="42"/>
      <c r="D32" s="42" t="s">
        <v>138</v>
      </c>
      <c r="E32" s="42"/>
      <c r="F32" s="294"/>
      <c r="G32" s="294"/>
      <c r="H32" s="294"/>
      <c r="I32" s="294"/>
      <c r="J32" s="42"/>
      <c r="K32" s="6"/>
    </row>
    <row r="33" spans="2:11" ht="12.75">
      <c r="B33" s="3"/>
      <c r="C33" s="42"/>
      <c r="D33" s="42" t="s">
        <v>4</v>
      </c>
      <c r="E33" s="42"/>
      <c r="F33" s="294"/>
      <c r="G33" s="294"/>
      <c r="H33" s="294"/>
      <c r="I33" s="294"/>
      <c r="J33" s="42"/>
      <c r="K33" s="6"/>
    </row>
    <row r="34" spans="2:11" ht="12.75">
      <c r="B34" s="3"/>
      <c r="C34" s="42"/>
      <c r="D34" s="42" t="s">
        <v>121</v>
      </c>
      <c r="E34" s="42"/>
      <c r="F34" s="294"/>
      <c r="G34" s="294"/>
      <c r="H34" s="294"/>
      <c r="I34" s="294"/>
      <c r="J34" s="42"/>
      <c r="K34" s="6"/>
    </row>
    <row r="35" spans="2:11" ht="12.75">
      <c r="B35" s="3"/>
      <c r="C35" s="42"/>
      <c r="D35" s="42" t="s">
        <v>57</v>
      </c>
      <c r="E35" s="42"/>
      <c r="F35" s="294"/>
      <c r="G35" s="294"/>
      <c r="H35" s="294"/>
      <c r="I35" s="294"/>
      <c r="J35" s="42"/>
      <c r="K35" s="6"/>
    </row>
    <row r="36" spans="2:11" ht="12.75">
      <c r="B36" s="3"/>
      <c r="C36" s="42"/>
      <c r="D36" s="42" t="s">
        <v>35</v>
      </c>
      <c r="E36" s="42"/>
      <c r="F36" s="294"/>
      <c r="G36" s="294"/>
      <c r="H36" s="294"/>
      <c r="I36" s="294"/>
      <c r="J36" s="42"/>
      <c r="K36" s="6"/>
    </row>
    <row r="37" spans="2:11" ht="12.75">
      <c r="B37" s="3"/>
      <c r="C37" s="42"/>
      <c r="D37" s="42" t="s">
        <v>36</v>
      </c>
      <c r="E37" s="42"/>
      <c r="F37" s="294"/>
      <c r="G37" s="294"/>
      <c r="H37" s="294"/>
      <c r="I37" s="294"/>
      <c r="J37" s="42"/>
      <c r="K37" s="6"/>
    </row>
    <row r="38" spans="2:11" ht="12.75">
      <c r="B38" s="3"/>
      <c r="C38" s="42"/>
      <c r="D38" s="42"/>
      <c r="E38" s="42"/>
      <c r="F38" s="294"/>
      <c r="G38" s="294"/>
      <c r="H38" s="294"/>
      <c r="I38" s="294"/>
      <c r="J38" s="42"/>
      <c r="K38" s="6"/>
    </row>
    <row r="39" spans="2:11" ht="12.75">
      <c r="B39" s="3"/>
      <c r="C39" s="42"/>
      <c r="D39" s="42" t="s">
        <v>187</v>
      </c>
      <c r="E39" s="42"/>
      <c r="F39" s="342"/>
      <c r="G39" s="342"/>
      <c r="H39" s="342"/>
      <c r="I39" s="342"/>
      <c r="J39" s="42"/>
      <c r="K39" s="6"/>
    </row>
    <row r="40" spans="2:11" ht="12.75">
      <c r="B40" s="3"/>
      <c r="C40" s="42"/>
      <c r="D40" s="42" t="s">
        <v>188</v>
      </c>
      <c r="E40" s="42"/>
      <c r="F40" s="342"/>
      <c r="G40" s="342"/>
      <c r="H40" s="342"/>
      <c r="I40" s="342"/>
      <c r="J40" s="42"/>
      <c r="K40" s="6"/>
    </row>
    <row r="41" spans="2:11" ht="12.75">
      <c r="B41" s="3"/>
      <c r="C41" s="42"/>
      <c r="D41" s="36" t="s">
        <v>189</v>
      </c>
      <c r="E41" s="42"/>
      <c r="F41" s="342"/>
      <c r="G41" s="342"/>
      <c r="H41" s="342"/>
      <c r="I41" s="342"/>
      <c r="J41" s="42"/>
      <c r="K41" s="6"/>
    </row>
    <row r="42" spans="2:11" ht="12.75">
      <c r="B42" s="3"/>
      <c r="C42" s="42"/>
      <c r="D42" s="36" t="s">
        <v>190</v>
      </c>
      <c r="E42" s="42"/>
      <c r="F42" s="342"/>
      <c r="G42" s="342"/>
      <c r="H42" s="342"/>
      <c r="I42" s="342"/>
      <c r="J42" s="42"/>
      <c r="K42" s="6"/>
    </row>
    <row r="43" spans="2:11" ht="12.75">
      <c r="B43" s="3"/>
      <c r="C43" s="42"/>
      <c r="D43" s="36" t="s">
        <v>207</v>
      </c>
      <c r="E43" s="42"/>
      <c r="F43" s="342"/>
      <c r="G43" s="342"/>
      <c r="H43" s="342"/>
      <c r="I43" s="342"/>
      <c r="J43" s="42"/>
      <c r="K43" s="6"/>
    </row>
    <row r="44" spans="2:11" ht="12.75">
      <c r="B44" s="3"/>
      <c r="C44" s="42"/>
      <c r="D44" s="36" t="s">
        <v>346</v>
      </c>
      <c r="E44" s="42"/>
      <c r="F44" s="342"/>
      <c r="G44" s="342"/>
      <c r="H44" s="342"/>
      <c r="I44" s="342"/>
      <c r="J44" s="42"/>
      <c r="K44" s="6"/>
    </row>
    <row r="45" spans="2:11" ht="12.75">
      <c r="B45" s="3"/>
      <c r="C45" s="42"/>
      <c r="D45" s="36" t="s">
        <v>288</v>
      </c>
      <c r="E45" s="42"/>
      <c r="F45" s="342"/>
      <c r="G45" s="342"/>
      <c r="H45" s="342"/>
      <c r="I45" s="342"/>
      <c r="J45" s="42"/>
      <c r="K45" s="6"/>
    </row>
    <row r="46" spans="2:11" ht="12.75">
      <c r="B46" s="3"/>
      <c r="C46" s="42"/>
      <c r="D46" s="36" t="s">
        <v>289</v>
      </c>
      <c r="E46" s="42"/>
      <c r="F46" s="342"/>
      <c r="G46" s="342"/>
      <c r="H46" s="342"/>
      <c r="I46" s="342"/>
      <c r="J46" s="42"/>
      <c r="K46" s="6"/>
    </row>
    <row r="47" spans="2:11" ht="12.75">
      <c r="B47" s="3"/>
      <c r="C47" s="42"/>
      <c r="D47" s="36" t="s">
        <v>290</v>
      </c>
      <c r="E47" s="42"/>
      <c r="F47" s="342"/>
      <c r="G47" s="342"/>
      <c r="H47" s="342"/>
      <c r="I47" s="342"/>
      <c r="J47" s="42"/>
      <c r="K47" s="6"/>
    </row>
    <row r="48" spans="2:11" ht="12.75">
      <c r="B48" s="3"/>
      <c r="C48" s="42"/>
      <c r="D48" s="36" t="s">
        <v>291</v>
      </c>
      <c r="E48" s="42"/>
      <c r="F48" s="342"/>
      <c r="G48" s="342"/>
      <c r="H48" s="342"/>
      <c r="I48" s="342"/>
      <c r="J48" s="42"/>
      <c r="K48" s="6"/>
    </row>
    <row r="49" spans="2:11" ht="12.75">
      <c r="B49" s="3"/>
      <c r="C49" s="42"/>
      <c r="D49" s="400" t="s">
        <v>292</v>
      </c>
      <c r="E49" s="42"/>
      <c r="F49" s="342"/>
      <c r="G49" s="342"/>
      <c r="H49" s="342"/>
      <c r="I49" s="342"/>
      <c r="J49" s="42"/>
      <c r="K49" s="6"/>
    </row>
    <row r="50" spans="2:11" ht="12.75">
      <c r="B50" s="3"/>
      <c r="C50" s="42"/>
      <c r="D50" s="400" t="s">
        <v>293</v>
      </c>
      <c r="E50" s="42"/>
      <c r="F50" s="342"/>
      <c r="G50" s="342"/>
      <c r="H50" s="342"/>
      <c r="I50" s="342"/>
      <c r="J50" s="42"/>
      <c r="K50" s="6"/>
    </row>
    <row r="51" spans="2:11" ht="12.75">
      <c r="B51" s="3"/>
      <c r="C51" s="42"/>
      <c r="D51" s="400" t="s">
        <v>294</v>
      </c>
      <c r="E51" s="42"/>
      <c r="F51" s="342"/>
      <c r="G51" s="342"/>
      <c r="H51" s="342"/>
      <c r="I51" s="342"/>
      <c r="J51" s="42"/>
      <c r="K51" s="6"/>
    </row>
    <row r="52" spans="2:11" ht="12.75">
      <c r="B52" s="3"/>
      <c r="C52" s="42"/>
      <c r="D52" s="400" t="s">
        <v>295</v>
      </c>
      <c r="E52" s="42"/>
      <c r="F52" s="342"/>
      <c r="G52" s="342"/>
      <c r="H52" s="342"/>
      <c r="I52" s="342"/>
      <c r="J52" s="42"/>
      <c r="K52" s="6"/>
    </row>
    <row r="53" spans="2:11" ht="12.75">
      <c r="B53" s="3"/>
      <c r="C53" s="42"/>
      <c r="D53" s="400" t="s">
        <v>296</v>
      </c>
      <c r="E53" s="42"/>
      <c r="F53" s="342"/>
      <c r="G53" s="342"/>
      <c r="H53" s="342"/>
      <c r="I53" s="342"/>
      <c r="J53" s="42"/>
      <c r="K53" s="6"/>
    </row>
    <row r="54" spans="2:11" ht="12.75">
      <c r="B54" s="3"/>
      <c r="C54" s="42"/>
      <c r="D54" s="400" t="s">
        <v>297</v>
      </c>
      <c r="E54" s="42"/>
      <c r="F54" s="342"/>
      <c r="G54" s="342"/>
      <c r="H54" s="342"/>
      <c r="I54" s="342"/>
      <c r="J54" s="42"/>
      <c r="K54" s="6"/>
    </row>
    <row r="55" spans="2:11" ht="12.75">
      <c r="B55" s="3"/>
      <c r="C55" s="42"/>
      <c r="D55" s="400" t="s">
        <v>298</v>
      </c>
      <c r="E55" s="42"/>
      <c r="F55" s="342"/>
      <c r="G55" s="342"/>
      <c r="H55" s="342"/>
      <c r="I55" s="342"/>
      <c r="J55" s="42"/>
      <c r="K55" s="6"/>
    </row>
    <row r="56" spans="2:11" ht="12.75">
      <c r="B56" s="3"/>
      <c r="C56" s="42"/>
      <c r="D56" s="400" t="s">
        <v>299</v>
      </c>
      <c r="E56" s="42"/>
      <c r="F56" s="342"/>
      <c r="G56" s="342"/>
      <c r="H56" s="342"/>
      <c r="I56" s="342"/>
      <c r="J56" s="42"/>
      <c r="K56" s="6"/>
    </row>
    <row r="57" spans="2:11" ht="12.75">
      <c r="B57" s="3"/>
      <c r="C57" s="42"/>
      <c r="D57" s="36"/>
      <c r="E57" s="42"/>
      <c r="F57" s="294"/>
      <c r="G57" s="294"/>
      <c r="H57" s="294"/>
      <c r="I57" s="294"/>
      <c r="J57" s="42"/>
      <c r="K57" s="6"/>
    </row>
    <row r="58" spans="2:11" ht="12.75">
      <c r="B58" s="3"/>
      <c r="C58" s="42"/>
      <c r="D58" s="42" t="s">
        <v>206</v>
      </c>
      <c r="E58" s="42"/>
      <c r="F58" s="294"/>
      <c r="G58" s="294"/>
      <c r="H58" s="294"/>
      <c r="I58" s="294"/>
      <c r="J58" s="42"/>
      <c r="K58" s="6"/>
    </row>
    <row r="59" spans="2:11" ht="12.75">
      <c r="B59" s="3"/>
      <c r="C59" s="42"/>
      <c r="D59" s="60" t="s">
        <v>191</v>
      </c>
      <c r="E59" s="42"/>
      <c r="F59" s="295"/>
      <c r="G59" s="295"/>
      <c r="H59" s="295"/>
      <c r="I59" s="295"/>
      <c r="J59" s="42"/>
      <c r="K59" s="6"/>
    </row>
    <row r="60" spans="2:11" ht="12.75">
      <c r="B60" s="3"/>
      <c r="C60" s="42"/>
      <c r="D60" s="60" t="s">
        <v>192</v>
      </c>
      <c r="E60" s="42"/>
      <c r="F60" s="295"/>
      <c r="G60" s="295"/>
      <c r="H60" s="295"/>
      <c r="I60" s="295"/>
      <c r="J60" s="42"/>
      <c r="K60" s="6"/>
    </row>
    <row r="61" spans="2:11" ht="12.75">
      <c r="B61" s="3"/>
      <c r="C61" s="42"/>
      <c r="D61" s="60" t="s">
        <v>193</v>
      </c>
      <c r="E61" s="42"/>
      <c r="F61" s="295"/>
      <c r="G61" s="295"/>
      <c r="H61" s="295"/>
      <c r="I61" s="295"/>
      <c r="J61" s="42"/>
      <c r="K61" s="6"/>
    </row>
    <row r="62" spans="2:11" ht="12.75">
      <c r="B62" s="3"/>
      <c r="C62" s="42"/>
      <c r="D62" s="42"/>
      <c r="E62" s="42"/>
      <c r="F62" s="294"/>
      <c r="G62" s="294"/>
      <c r="H62" s="294"/>
      <c r="I62" s="294"/>
      <c r="J62" s="42"/>
      <c r="K62" s="6"/>
    </row>
    <row r="63" spans="2:11" ht="12.75">
      <c r="B63" s="3"/>
      <c r="C63" s="42"/>
      <c r="D63" s="42" t="s">
        <v>173</v>
      </c>
      <c r="E63" s="42"/>
      <c r="F63" s="294"/>
      <c r="G63" s="294"/>
      <c r="H63" s="294"/>
      <c r="I63" s="294"/>
      <c r="J63" s="42"/>
      <c r="K63" s="6"/>
    </row>
    <row r="64" spans="2:11" ht="12.75">
      <c r="B64" s="3"/>
      <c r="C64" s="42"/>
      <c r="D64" s="42" t="s">
        <v>174</v>
      </c>
      <c r="E64" s="42"/>
      <c r="F64" s="294"/>
      <c r="G64" s="294"/>
      <c r="H64" s="294"/>
      <c r="I64" s="294"/>
      <c r="J64" s="42"/>
      <c r="K64" s="6"/>
    </row>
    <row r="65" spans="2:11" ht="12.75">
      <c r="B65" s="3"/>
      <c r="C65" s="42"/>
      <c r="D65" s="42"/>
      <c r="E65" s="42"/>
      <c r="F65" s="294"/>
      <c r="G65" s="294"/>
      <c r="H65" s="294"/>
      <c r="I65" s="294"/>
      <c r="J65" s="42"/>
      <c r="K65" s="6"/>
    </row>
    <row r="66" spans="2:11" ht="12.75">
      <c r="B66" s="3"/>
      <c r="C66" s="42"/>
      <c r="D66" s="36" t="s">
        <v>119</v>
      </c>
      <c r="E66" s="42"/>
      <c r="F66" s="294"/>
      <c r="G66" s="294"/>
      <c r="H66" s="294"/>
      <c r="I66" s="294"/>
      <c r="J66" s="42"/>
      <c r="K66" s="6"/>
    </row>
    <row r="67" spans="2:11" ht="12.75">
      <c r="B67" s="3"/>
      <c r="C67" s="42"/>
      <c r="D67" s="36" t="s">
        <v>155</v>
      </c>
      <c r="E67" s="42"/>
      <c r="F67" s="294"/>
      <c r="G67" s="294"/>
      <c r="H67" s="294"/>
      <c r="I67" s="294"/>
      <c r="J67" s="42"/>
      <c r="K67" s="6"/>
    </row>
    <row r="68" spans="2:11" ht="12.75">
      <c r="B68" s="3"/>
      <c r="C68" s="42"/>
      <c r="D68" s="36" t="s">
        <v>154</v>
      </c>
      <c r="E68" s="42"/>
      <c r="F68" s="294"/>
      <c r="G68" s="294"/>
      <c r="H68" s="294"/>
      <c r="I68" s="294"/>
      <c r="J68" s="42"/>
      <c r="K68" s="6"/>
    </row>
    <row r="69" spans="2:11" ht="12.75">
      <c r="B69" s="3"/>
      <c r="C69" s="42"/>
      <c r="D69" s="36" t="s">
        <v>156</v>
      </c>
      <c r="E69" s="42"/>
      <c r="F69" s="294"/>
      <c r="G69" s="294"/>
      <c r="H69" s="294"/>
      <c r="I69" s="294"/>
      <c r="J69" s="42"/>
      <c r="K69" s="6"/>
    </row>
    <row r="70" spans="2:11" ht="12.75">
      <c r="B70" s="3"/>
      <c r="C70" s="42"/>
      <c r="D70" s="36" t="s">
        <v>165</v>
      </c>
      <c r="E70" s="42"/>
      <c r="F70" s="294"/>
      <c r="G70" s="294"/>
      <c r="H70" s="294"/>
      <c r="I70" s="294"/>
      <c r="J70" s="42"/>
      <c r="K70" s="6"/>
    </row>
    <row r="71" spans="2:11" ht="12.75">
      <c r="B71" s="3"/>
      <c r="C71" s="42"/>
      <c r="D71" s="36" t="s">
        <v>166</v>
      </c>
      <c r="E71" s="42"/>
      <c r="F71" s="294"/>
      <c r="G71" s="294"/>
      <c r="H71" s="294"/>
      <c r="I71" s="294"/>
      <c r="J71" s="42"/>
      <c r="K71" s="6"/>
    </row>
    <row r="72" spans="2:11" ht="12.75">
      <c r="B72" s="3"/>
      <c r="C72" s="42"/>
      <c r="D72" s="36" t="s">
        <v>167</v>
      </c>
      <c r="E72" s="42"/>
      <c r="F72" s="294"/>
      <c r="G72" s="294"/>
      <c r="H72" s="294"/>
      <c r="I72" s="294"/>
      <c r="J72" s="42"/>
      <c r="K72" s="6"/>
    </row>
    <row r="73" spans="2:11" ht="12.75">
      <c r="B73" s="3"/>
      <c r="C73" s="42"/>
      <c r="D73" s="36" t="s">
        <v>168</v>
      </c>
      <c r="E73" s="42"/>
      <c r="F73" s="294"/>
      <c r="G73" s="294"/>
      <c r="H73" s="294"/>
      <c r="I73" s="294"/>
      <c r="J73" s="42"/>
      <c r="K73" s="6"/>
    </row>
    <row r="74" spans="2:11" ht="12.75">
      <c r="B74" s="3"/>
      <c r="C74" s="42"/>
      <c r="D74" s="36" t="s">
        <v>169</v>
      </c>
      <c r="E74" s="42"/>
      <c r="F74" s="294"/>
      <c r="G74" s="294"/>
      <c r="H74" s="294"/>
      <c r="I74" s="294"/>
      <c r="J74" s="42"/>
      <c r="K74" s="6"/>
    </row>
    <row r="75" spans="2:11" ht="12.75">
      <c r="B75" s="3"/>
      <c r="C75" s="42"/>
      <c r="D75" s="36" t="s">
        <v>170</v>
      </c>
      <c r="E75" s="42"/>
      <c r="F75" s="294"/>
      <c r="G75" s="294"/>
      <c r="H75" s="294"/>
      <c r="I75" s="294"/>
      <c r="J75" s="42"/>
      <c r="K75" s="6"/>
    </row>
    <row r="76" spans="2:11" ht="12.75">
      <c r="B76" s="3"/>
      <c r="C76" s="42"/>
      <c r="D76" s="36" t="s">
        <v>171</v>
      </c>
      <c r="E76" s="42"/>
      <c r="F76" s="294"/>
      <c r="G76" s="294"/>
      <c r="H76" s="294"/>
      <c r="I76" s="294"/>
      <c r="J76" s="42"/>
      <c r="K76" s="6"/>
    </row>
    <row r="77" spans="2:11" ht="12.75">
      <c r="B77" s="3"/>
      <c r="C77" s="42"/>
      <c r="D77" s="36" t="s">
        <v>172</v>
      </c>
      <c r="E77" s="42"/>
      <c r="F77" s="294"/>
      <c r="G77" s="294"/>
      <c r="H77" s="294"/>
      <c r="I77" s="294"/>
      <c r="J77" s="42"/>
      <c r="K77" s="6"/>
    </row>
    <row r="78" spans="2:11" ht="12.75">
      <c r="B78" s="3"/>
      <c r="C78" s="42"/>
      <c r="D78" s="36" t="s">
        <v>153</v>
      </c>
      <c r="E78" s="42"/>
      <c r="F78" s="294"/>
      <c r="G78" s="294"/>
      <c r="H78" s="294"/>
      <c r="I78" s="294"/>
      <c r="J78" s="42"/>
      <c r="K78" s="6"/>
    </row>
    <row r="79" spans="2:11" ht="12.75">
      <c r="B79" s="3"/>
      <c r="C79" s="42"/>
      <c r="D79" s="36" t="s">
        <v>194</v>
      </c>
      <c r="E79" s="42"/>
      <c r="F79" s="294"/>
      <c r="G79" s="294"/>
      <c r="H79" s="294"/>
      <c r="I79" s="294"/>
      <c r="J79" s="42"/>
      <c r="K79" s="6"/>
    </row>
    <row r="80" spans="2:11" ht="12.75">
      <c r="B80" s="3"/>
      <c r="C80" s="42"/>
      <c r="D80" s="36" t="s">
        <v>195</v>
      </c>
      <c r="E80" s="42"/>
      <c r="F80" s="294"/>
      <c r="G80" s="294"/>
      <c r="H80" s="294"/>
      <c r="I80" s="294"/>
      <c r="J80" s="42"/>
      <c r="K80" s="6"/>
    </row>
    <row r="81" spans="2:11" ht="12.75">
      <c r="B81" s="3"/>
      <c r="C81" s="42"/>
      <c r="D81" s="42"/>
      <c r="E81" s="42"/>
      <c r="F81" s="42"/>
      <c r="G81" s="42"/>
      <c r="H81" s="277"/>
      <c r="I81" s="42"/>
      <c r="J81" s="42"/>
      <c r="K81" s="6"/>
    </row>
    <row r="82" spans="2:11" ht="12.75">
      <c r="B82" s="3"/>
      <c r="H82" s="107"/>
      <c r="K82" s="6"/>
    </row>
    <row r="83" spans="2:11" ht="13.5" thickBot="1">
      <c r="B83" s="13"/>
      <c r="C83" s="14"/>
      <c r="D83" s="14"/>
      <c r="E83" s="14"/>
      <c r="F83" s="14"/>
      <c r="G83" s="14"/>
      <c r="H83" s="278"/>
      <c r="I83" s="14"/>
      <c r="J83" s="14"/>
      <c r="K83" s="15"/>
    </row>
    <row r="84" ht="12.75">
      <c r="H84" s="107"/>
    </row>
    <row r="85" ht="12.75">
      <c r="H85" s="107"/>
    </row>
    <row r="86" ht="12.75">
      <c r="H86" s="107"/>
    </row>
    <row r="87" ht="12.75">
      <c r="H87" s="107"/>
    </row>
    <row r="88" ht="12.75">
      <c r="H88" s="107"/>
    </row>
    <row r="89" ht="12.75">
      <c r="H89" s="107"/>
    </row>
    <row r="90" ht="12.75">
      <c r="H90" s="107"/>
    </row>
    <row r="91" ht="12.75">
      <c r="H91" s="107"/>
    </row>
    <row r="92" ht="12.75">
      <c r="H92" s="107"/>
    </row>
    <row r="93" ht="12.75">
      <c r="H93" s="107"/>
    </row>
    <row r="94" ht="12.75">
      <c r="H94" s="107"/>
    </row>
    <row r="95" ht="12.75">
      <c r="H95" s="107"/>
    </row>
    <row r="96" ht="12.75">
      <c r="H96" s="107"/>
    </row>
    <row r="97" ht="12.75">
      <c r="H97" s="107"/>
    </row>
    <row r="98" ht="12.75">
      <c r="H98" s="107"/>
    </row>
    <row r="99" ht="12.75">
      <c r="H99" s="107"/>
    </row>
    <row r="100" ht="12.75">
      <c r="H100" s="107"/>
    </row>
    <row r="101" ht="12.75">
      <c r="H101" s="107"/>
    </row>
    <row r="102" ht="12.75">
      <c r="H102" s="107"/>
    </row>
    <row r="103" ht="12.75">
      <c r="H103" s="107"/>
    </row>
    <row r="104" ht="12.75">
      <c r="H104" s="107"/>
    </row>
    <row r="105" ht="12.75">
      <c r="H105" s="107"/>
    </row>
    <row r="106" ht="12.75">
      <c r="H106" s="107"/>
    </row>
    <row r="107" ht="12.75">
      <c r="H107" s="107"/>
    </row>
    <row r="108" ht="12.75">
      <c r="H108" s="107"/>
    </row>
    <row r="109" ht="12.75">
      <c r="H109" s="107"/>
    </row>
    <row r="110" ht="12.75">
      <c r="H110" s="107"/>
    </row>
    <row r="111" ht="12.75">
      <c r="H111" s="107"/>
    </row>
    <row r="112" ht="12.75">
      <c r="H112" s="107"/>
    </row>
    <row r="113" ht="12.75">
      <c r="H113" s="107"/>
    </row>
    <row r="114" ht="12.75">
      <c r="H114" s="107"/>
    </row>
    <row r="115" ht="12.75">
      <c r="H115" s="107"/>
    </row>
    <row r="116" ht="12.75">
      <c r="H116" s="107"/>
    </row>
    <row r="117" ht="12.75">
      <c r="H117" s="107"/>
    </row>
    <row r="118" ht="12.75">
      <c r="H118" s="107"/>
    </row>
    <row r="119" ht="12.75">
      <c r="H119" s="107"/>
    </row>
    <row r="120" ht="12.75">
      <c r="H120" s="107"/>
    </row>
    <row r="121" ht="12.75">
      <c r="H121" s="107"/>
    </row>
    <row r="122" ht="12.75">
      <c r="H122" s="107"/>
    </row>
    <row r="123" ht="12.75">
      <c r="H123" s="107"/>
    </row>
  </sheetData>
  <printOptions/>
  <pageMargins left="0.75" right="0.75" top="1" bottom="1" header="0.5" footer="0.5"/>
  <pageSetup horizontalDpi="600" verticalDpi="600" orientation="portrait" paperSize="9" scale="6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K123"/>
  <sheetViews>
    <sheetView zoomScale="85" zoomScaleNormal="85" workbookViewId="0" topLeftCell="A1">
      <pane ySplit="5" topLeftCell="BM6" activePane="bottomLeft" state="frozen"/>
      <selection pane="topLeft" activeCell="B2" sqref="B2"/>
      <selection pane="bottomLeft" activeCell="B2" sqref="B2"/>
    </sheetView>
  </sheetViews>
  <sheetFormatPr defaultColWidth="9.140625" defaultRowHeight="12.75"/>
  <cols>
    <col min="1" max="1" width="5.7109375" style="5" customWidth="1"/>
    <col min="2" max="2" width="2.7109375" style="5" customWidth="1"/>
    <col min="3" max="3" width="1.7109375" style="5" customWidth="1"/>
    <col min="4" max="4" width="45.7109375" style="5" customWidth="1"/>
    <col min="5" max="5" width="2.7109375" style="5" customWidth="1"/>
    <col min="6" max="9" width="16.8515625" style="5" customWidth="1"/>
    <col min="10" max="11" width="2.57421875" style="5" customWidth="1"/>
    <col min="12" max="16384" width="9.140625" style="248" customWidth="1"/>
  </cols>
  <sheetData>
    <row r="1" ht="13.5" thickBot="1"/>
    <row r="2" spans="2:11" s="5" customFormat="1" ht="12.75">
      <c r="B2" s="401"/>
      <c r="C2" s="1"/>
      <c r="D2" s="281"/>
      <c r="E2" s="1"/>
      <c r="F2" s="402"/>
      <c r="G2" s="1"/>
      <c r="H2" s="1"/>
      <c r="I2" s="1"/>
      <c r="J2" s="1"/>
      <c r="K2" s="2"/>
    </row>
    <row r="3" spans="2:11" ht="12.75">
      <c r="B3" s="3"/>
      <c r="K3" s="6"/>
    </row>
    <row r="4" spans="2:11" ht="12.75">
      <c r="B4" s="3"/>
      <c r="D4" s="56" t="s">
        <v>98</v>
      </c>
      <c r="E4" s="67"/>
      <c r="F4" s="25">
        <f>tab!F13</f>
        <v>2007</v>
      </c>
      <c r="G4" s="25">
        <f>F4+1</f>
        <v>2008</v>
      </c>
      <c r="H4" s="25">
        <f>G4+1</f>
        <v>2009</v>
      </c>
      <c r="I4" s="25">
        <f>H4+1</f>
        <v>2010</v>
      </c>
      <c r="J4" s="166"/>
      <c r="K4" s="173"/>
    </row>
    <row r="5" spans="2:11" ht="12.75">
      <c r="B5" s="3"/>
      <c r="E5" s="67"/>
      <c r="J5" s="166"/>
      <c r="K5" s="173"/>
    </row>
    <row r="6" spans="2:11" ht="12.75">
      <c r="B6" s="3"/>
      <c r="E6" s="67"/>
      <c r="J6" s="166"/>
      <c r="K6" s="173"/>
    </row>
    <row r="7" spans="2:11" ht="12.75">
      <c r="B7" s="3"/>
      <c r="C7" s="42"/>
      <c r="D7" s="42"/>
      <c r="E7" s="164"/>
      <c r="F7" s="42"/>
      <c r="G7" s="42"/>
      <c r="H7" s="42"/>
      <c r="I7" s="42"/>
      <c r="J7" s="168"/>
      <c r="K7" s="6"/>
    </row>
    <row r="8" spans="2:11" ht="12.75">
      <c r="B8" s="3"/>
      <c r="C8" s="42"/>
      <c r="D8" s="36" t="s">
        <v>177</v>
      </c>
      <c r="E8" s="42"/>
      <c r="F8" s="291"/>
      <c r="G8" s="279"/>
      <c r="H8" s="279"/>
      <c r="I8" s="292"/>
      <c r="J8" s="42"/>
      <c r="K8" s="6"/>
    </row>
    <row r="9" spans="2:11" ht="12.75">
      <c r="B9" s="3"/>
      <c r="C9" s="42"/>
      <c r="D9" s="36" t="s">
        <v>178</v>
      </c>
      <c r="E9" s="42"/>
      <c r="F9" s="291"/>
      <c r="G9" s="279"/>
      <c r="H9" s="279"/>
      <c r="I9" s="292"/>
      <c r="J9" s="42"/>
      <c r="K9" s="6"/>
    </row>
    <row r="10" spans="2:11" ht="12.75">
      <c r="B10" s="3"/>
      <c r="C10" s="42"/>
      <c r="D10" s="36" t="s">
        <v>180</v>
      </c>
      <c r="E10" s="42"/>
      <c r="F10" s="293"/>
      <c r="G10" s="279"/>
      <c r="H10" s="279"/>
      <c r="I10" s="292"/>
      <c r="J10" s="42"/>
      <c r="K10" s="6"/>
    </row>
    <row r="11" spans="2:11" ht="12.75">
      <c r="B11" s="3"/>
      <c r="C11" s="42"/>
      <c r="D11" s="38"/>
      <c r="E11" s="42"/>
      <c r="F11" s="344"/>
      <c r="G11" s="279"/>
      <c r="H11" s="279"/>
      <c r="I11" s="292"/>
      <c r="J11" s="42"/>
      <c r="K11" s="6"/>
    </row>
    <row r="12" spans="1:11" ht="12.75">
      <c r="A12" s="54"/>
      <c r="B12" s="50"/>
      <c r="C12" s="64"/>
      <c r="D12" s="36" t="s">
        <v>0</v>
      </c>
      <c r="E12" s="42"/>
      <c r="F12" s="294"/>
      <c r="G12" s="294"/>
      <c r="H12" s="294"/>
      <c r="I12" s="294"/>
      <c r="J12" s="64"/>
      <c r="K12" s="52"/>
    </row>
    <row r="13" spans="1:11" ht="12.75">
      <c r="A13" s="54"/>
      <c r="B13" s="50"/>
      <c r="C13" s="64"/>
      <c r="D13" s="36" t="s">
        <v>100</v>
      </c>
      <c r="E13" s="64"/>
      <c r="F13" s="294"/>
      <c r="G13" s="294"/>
      <c r="H13" s="294"/>
      <c r="I13" s="294"/>
      <c r="J13" s="64"/>
      <c r="K13" s="52"/>
    </row>
    <row r="14" spans="2:11" ht="12.75">
      <c r="B14" s="3"/>
      <c r="C14" s="42"/>
      <c r="D14" s="42" t="s">
        <v>99</v>
      </c>
      <c r="E14" s="42"/>
      <c r="F14" s="294"/>
      <c r="G14" s="294"/>
      <c r="H14" s="294"/>
      <c r="I14" s="294"/>
      <c r="J14" s="42"/>
      <c r="K14" s="6"/>
    </row>
    <row r="15" spans="2:11" ht="12.75">
      <c r="B15" s="3"/>
      <c r="C15" s="42"/>
      <c r="D15" s="42" t="s">
        <v>1</v>
      </c>
      <c r="E15" s="42"/>
      <c r="F15" s="294"/>
      <c r="G15" s="294"/>
      <c r="H15" s="294"/>
      <c r="I15" s="294"/>
      <c r="J15" s="42"/>
      <c r="K15" s="6"/>
    </row>
    <row r="16" spans="2:11" ht="12.75">
      <c r="B16" s="3"/>
      <c r="C16" s="42"/>
      <c r="D16" s="42" t="s">
        <v>101</v>
      </c>
      <c r="E16" s="42"/>
      <c r="F16" s="294"/>
      <c r="G16" s="294"/>
      <c r="H16" s="294"/>
      <c r="I16" s="294"/>
      <c r="J16" s="42"/>
      <c r="K16" s="6"/>
    </row>
    <row r="17" spans="2:11" ht="12.75">
      <c r="B17" s="3"/>
      <c r="C17" s="42"/>
      <c r="D17" s="42" t="s">
        <v>102</v>
      </c>
      <c r="E17" s="42"/>
      <c r="F17" s="294"/>
      <c r="G17" s="294"/>
      <c r="H17" s="294"/>
      <c r="I17" s="294"/>
      <c r="J17" s="42"/>
      <c r="K17" s="6"/>
    </row>
    <row r="18" spans="2:11" ht="12.75">
      <c r="B18" s="3"/>
      <c r="C18" s="42"/>
      <c r="D18" s="42" t="s">
        <v>103</v>
      </c>
      <c r="E18" s="42"/>
      <c r="F18" s="294"/>
      <c r="G18" s="294"/>
      <c r="H18" s="294"/>
      <c r="I18" s="294"/>
      <c r="J18" s="42"/>
      <c r="K18" s="6"/>
    </row>
    <row r="19" spans="2:11" ht="12.75">
      <c r="B19" s="3"/>
      <c r="C19" s="42"/>
      <c r="D19" s="42" t="s">
        <v>122</v>
      </c>
      <c r="E19" s="42"/>
      <c r="F19" s="294"/>
      <c r="G19" s="294"/>
      <c r="H19" s="294"/>
      <c r="I19" s="294"/>
      <c r="J19" s="42"/>
      <c r="K19" s="6"/>
    </row>
    <row r="20" spans="2:11" ht="12.75">
      <c r="B20" s="3"/>
      <c r="C20" s="42"/>
      <c r="D20" s="36" t="s">
        <v>83</v>
      </c>
      <c r="E20" s="61"/>
      <c r="F20" s="294"/>
      <c r="G20" s="294"/>
      <c r="H20" s="294"/>
      <c r="I20" s="294"/>
      <c r="J20" s="42"/>
      <c r="K20" s="6"/>
    </row>
    <row r="21" spans="2:11" ht="12.75">
      <c r="B21" s="3"/>
      <c r="C21" s="42"/>
      <c r="D21" s="36" t="s">
        <v>86</v>
      </c>
      <c r="E21" s="61"/>
      <c r="F21" s="294"/>
      <c r="G21" s="294"/>
      <c r="H21" s="294"/>
      <c r="I21" s="294"/>
      <c r="J21" s="42"/>
      <c r="K21" s="6"/>
    </row>
    <row r="22" spans="2:11" ht="12.75">
      <c r="B22" s="3"/>
      <c r="C22" s="42"/>
      <c r="D22" s="36" t="s">
        <v>84</v>
      </c>
      <c r="E22" s="61"/>
      <c r="F22" s="294"/>
      <c r="G22" s="294"/>
      <c r="H22" s="294"/>
      <c r="I22" s="294"/>
      <c r="J22" s="42"/>
      <c r="K22" s="6"/>
    </row>
    <row r="23" spans="2:11" ht="12.75">
      <c r="B23" s="3"/>
      <c r="C23" s="42"/>
      <c r="D23" s="36" t="s">
        <v>85</v>
      </c>
      <c r="E23" s="61"/>
      <c r="F23" s="294"/>
      <c r="G23" s="294"/>
      <c r="H23" s="294"/>
      <c r="I23" s="294"/>
      <c r="J23" s="42"/>
      <c r="K23" s="6"/>
    </row>
    <row r="24" spans="2:11" ht="12.75">
      <c r="B24" s="3"/>
      <c r="C24" s="42"/>
      <c r="D24" s="36" t="s">
        <v>186</v>
      </c>
      <c r="E24" s="61"/>
      <c r="F24" s="294"/>
      <c r="G24" s="294"/>
      <c r="H24" s="294"/>
      <c r="I24" s="294"/>
      <c r="J24" s="42"/>
      <c r="K24" s="6"/>
    </row>
    <row r="25" spans="2:11" ht="12.75">
      <c r="B25" s="3"/>
      <c r="C25" s="42"/>
      <c r="D25" s="36"/>
      <c r="E25" s="61"/>
      <c r="F25" s="294"/>
      <c r="G25" s="294"/>
      <c r="H25" s="294"/>
      <c r="I25" s="294"/>
      <c r="J25" s="42"/>
      <c r="K25" s="6"/>
    </row>
    <row r="26" spans="2:11" ht="12.75">
      <c r="B26" s="3"/>
      <c r="C26" s="42"/>
      <c r="D26" s="42" t="s">
        <v>135</v>
      </c>
      <c r="E26" s="42"/>
      <c r="F26" s="294"/>
      <c r="G26" s="294"/>
      <c r="H26" s="294"/>
      <c r="I26" s="294"/>
      <c r="J26" s="42"/>
      <c r="K26" s="6"/>
    </row>
    <row r="27" spans="2:11" ht="12.75">
      <c r="B27" s="3"/>
      <c r="C27" s="42"/>
      <c r="D27" s="42" t="s">
        <v>137</v>
      </c>
      <c r="E27" s="42"/>
      <c r="F27" s="294"/>
      <c r="G27" s="294"/>
      <c r="H27" s="294"/>
      <c r="I27" s="294"/>
      <c r="J27" s="42"/>
      <c r="K27" s="6"/>
    </row>
    <row r="28" spans="2:11" ht="12.75">
      <c r="B28" s="3"/>
      <c r="C28" s="42"/>
      <c r="D28" s="42" t="s">
        <v>136</v>
      </c>
      <c r="E28" s="42"/>
      <c r="F28" s="294"/>
      <c r="G28" s="294"/>
      <c r="H28" s="294"/>
      <c r="I28" s="294"/>
      <c r="J28" s="42"/>
      <c r="K28" s="6"/>
    </row>
    <row r="29" spans="2:11" ht="12.75">
      <c r="B29" s="3"/>
      <c r="C29" s="42"/>
      <c r="D29" s="42" t="s">
        <v>2</v>
      </c>
      <c r="E29" s="42"/>
      <c r="F29" s="294"/>
      <c r="G29" s="294"/>
      <c r="H29" s="294"/>
      <c r="I29" s="294"/>
      <c r="J29" s="42"/>
      <c r="K29" s="6"/>
    </row>
    <row r="30" spans="2:11" ht="12.75">
      <c r="B30" s="3"/>
      <c r="C30" s="42"/>
      <c r="D30" s="42" t="s">
        <v>3</v>
      </c>
      <c r="E30" s="42"/>
      <c r="F30" s="294"/>
      <c r="G30" s="294"/>
      <c r="H30" s="294"/>
      <c r="I30" s="294"/>
      <c r="J30" s="42"/>
      <c r="K30" s="6"/>
    </row>
    <row r="31" spans="2:11" ht="12.75">
      <c r="B31" s="3"/>
      <c r="C31" s="42"/>
      <c r="D31" s="42" t="s">
        <v>257</v>
      </c>
      <c r="E31" s="42"/>
      <c r="F31" s="294"/>
      <c r="G31" s="294"/>
      <c r="H31" s="294"/>
      <c r="I31" s="294"/>
      <c r="J31" s="42"/>
      <c r="K31" s="6"/>
    </row>
    <row r="32" spans="2:11" ht="12.75">
      <c r="B32" s="3"/>
      <c r="C32" s="42"/>
      <c r="D32" s="42" t="s">
        <v>138</v>
      </c>
      <c r="E32" s="42"/>
      <c r="F32" s="294"/>
      <c r="G32" s="294"/>
      <c r="H32" s="294"/>
      <c r="I32" s="294"/>
      <c r="J32" s="42"/>
      <c r="K32" s="6"/>
    </row>
    <row r="33" spans="2:11" ht="12.75">
      <c r="B33" s="3"/>
      <c r="C33" s="42"/>
      <c r="D33" s="42" t="s">
        <v>4</v>
      </c>
      <c r="E33" s="42"/>
      <c r="F33" s="294"/>
      <c r="G33" s="294"/>
      <c r="H33" s="294"/>
      <c r="I33" s="294"/>
      <c r="J33" s="42"/>
      <c r="K33" s="6"/>
    </row>
    <row r="34" spans="2:11" ht="12.75">
      <c r="B34" s="3"/>
      <c r="C34" s="42"/>
      <c r="D34" s="42" t="s">
        <v>121</v>
      </c>
      <c r="E34" s="42"/>
      <c r="F34" s="294"/>
      <c r="G34" s="294"/>
      <c r="H34" s="294"/>
      <c r="I34" s="294"/>
      <c r="J34" s="42"/>
      <c r="K34" s="6"/>
    </row>
    <row r="35" spans="2:11" ht="12.75">
      <c r="B35" s="3"/>
      <c r="C35" s="42"/>
      <c r="D35" s="42" t="s">
        <v>57</v>
      </c>
      <c r="E35" s="42"/>
      <c r="F35" s="294"/>
      <c r="G35" s="294"/>
      <c r="H35" s="294"/>
      <c r="I35" s="294"/>
      <c r="J35" s="42"/>
      <c r="K35" s="6"/>
    </row>
    <row r="36" spans="2:11" ht="12.75">
      <c r="B36" s="3"/>
      <c r="C36" s="42"/>
      <c r="D36" s="42" t="s">
        <v>35</v>
      </c>
      <c r="E36" s="42"/>
      <c r="F36" s="294"/>
      <c r="G36" s="294"/>
      <c r="H36" s="294"/>
      <c r="I36" s="294"/>
      <c r="J36" s="42"/>
      <c r="K36" s="6"/>
    </row>
    <row r="37" spans="2:11" ht="12.75">
      <c r="B37" s="3"/>
      <c r="C37" s="42"/>
      <c r="D37" s="42" t="s">
        <v>36</v>
      </c>
      <c r="E37" s="42"/>
      <c r="F37" s="294"/>
      <c r="G37" s="294"/>
      <c r="H37" s="294"/>
      <c r="I37" s="294"/>
      <c r="J37" s="42"/>
      <c r="K37" s="6"/>
    </row>
    <row r="38" spans="2:11" ht="12.75">
      <c r="B38" s="3"/>
      <c r="C38" s="42"/>
      <c r="D38" s="42"/>
      <c r="E38" s="42"/>
      <c r="F38" s="294"/>
      <c r="G38" s="294"/>
      <c r="H38" s="294"/>
      <c r="I38" s="294"/>
      <c r="J38" s="42"/>
      <c r="K38" s="6"/>
    </row>
    <row r="39" spans="2:11" ht="12.75">
      <c r="B39" s="3"/>
      <c r="C39" s="42"/>
      <c r="D39" s="42" t="s">
        <v>187</v>
      </c>
      <c r="E39" s="42"/>
      <c r="F39" s="342"/>
      <c r="G39" s="342"/>
      <c r="H39" s="342"/>
      <c r="I39" s="342"/>
      <c r="J39" s="42"/>
      <c r="K39" s="6"/>
    </row>
    <row r="40" spans="2:11" ht="12.75">
      <c r="B40" s="3"/>
      <c r="C40" s="42"/>
      <c r="D40" s="42" t="s">
        <v>188</v>
      </c>
      <c r="E40" s="42"/>
      <c r="F40" s="342"/>
      <c r="G40" s="342"/>
      <c r="H40" s="342"/>
      <c r="I40" s="342"/>
      <c r="J40" s="42"/>
      <c r="K40" s="6"/>
    </row>
    <row r="41" spans="2:11" ht="12.75">
      <c r="B41" s="3"/>
      <c r="C41" s="42"/>
      <c r="D41" s="36" t="s">
        <v>189</v>
      </c>
      <c r="E41" s="42"/>
      <c r="F41" s="342"/>
      <c r="G41" s="342"/>
      <c r="H41" s="342"/>
      <c r="I41" s="342"/>
      <c r="J41" s="42"/>
      <c r="K41" s="6"/>
    </row>
    <row r="42" spans="2:11" ht="12.75">
      <c r="B42" s="3"/>
      <c r="C42" s="42"/>
      <c r="D42" s="36" t="s">
        <v>190</v>
      </c>
      <c r="E42" s="42"/>
      <c r="F42" s="342"/>
      <c r="G42" s="342"/>
      <c r="H42" s="342"/>
      <c r="I42" s="342"/>
      <c r="J42" s="42"/>
      <c r="K42" s="6"/>
    </row>
    <row r="43" spans="2:11" ht="12.75">
      <c r="B43" s="3"/>
      <c r="C43" s="42"/>
      <c r="D43" s="36" t="s">
        <v>207</v>
      </c>
      <c r="E43" s="42"/>
      <c r="F43" s="342"/>
      <c r="G43" s="342"/>
      <c r="H43" s="342"/>
      <c r="I43" s="342"/>
      <c r="J43" s="42"/>
      <c r="K43" s="6"/>
    </row>
    <row r="44" spans="2:11" ht="12.75">
      <c r="B44" s="3"/>
      <c r="C44" s="42"/>
      <c r="D44" s="36" t="s">
        <v>346</v>
      </c>
      <c r="E44" s="42"/>
      <c r="F44" s="342"/>
      <c r="G44" s="342"/>
      <c r="H44" s="342"/>
      <c r="I44" s="342"/>
      <c r="J44" s="42"/>
      <c r="K44" s="6"/>
    </row>
    <row r="45" spans="2:11" ht="12.75">
      <c r="B45" s="3"/>
      <c r="C45" s="42"/>
      <c r="D45" s="36" t="s">
        <v>288</v>
      </c>
      <c r="E45" s="42"/>
      <c r="F45" s="342"/>
      <c r="G45" s="342"/>
      <c r="H45" s="342"/>
      <c r="I45" s="342"/>
      <c r="J45" s="42"/>
      <c r="K45" s="6"/>
    </row>
    <row r="46" spans="2:11" ht="12.75">
      <c r="B46" s="3"/>
      <c r="C46" s="42"/>
      <c r="D46" s="36" t="s">
        <v>289</v>
      </c>
      <c r="E46" s="42"/>
      <c r="F46" s="342"/>
      <c r="G46" s="342"/>
      <c r="H46" s="342"/>
      <c r="I46" s="342"/>
      <c r="J46" s="42"/>
      <c r="K46" s="6"/>
    </row>
    <row r="47" spans="2:11" ht="12.75">
      <c r="B47" s="3"/>
      <c r="C47" s="42"/>
      <c r="D47" s="36" t="s">
        <v>290</v>
      </c>
      <c r="E47" s="42"/>
      <c r="F47" s="342"/>
      <c r="G47" s="342"/>
      <c r="H47" s="342"/>
      <c r="I47" s="342"/>
      <c r="J47" s="42"/>
      <c r="K47" s="6"/>
    </row>
    <row r="48" spans="2:11" ht="12.75">
      <c r="B48" s="3"/>
      <c r="C48" s="42"/>
      <c r="D48" s="36" t="s">
        <v>291</v>
      </c>
      <c r="E48" s="42"/>
      <c r="F48" s="342"/>
      <c r="G48" s="342"/>
      <c r="H48" s="342"/>
      <c r="I48" s="342"/>
      <c r="J48" s="42"/>
      <c r="K48" s="6"/>
    </row>
    <row r="49" spans="2:11" ht="12.75">
      <c r="B49" s="3"/>
      <c r="C49" s="42"/>
      <c r="D49" s="400" t="s">
        <v>292</v>
      </c>
      <c r="E49" s="42"/>
      <c r="F49" s="342"/>
      <c r="G49" s="342"/>
      <c r="H49" s="342"/>
      <c r="I49" s="342"/>
      <c r="J49" s="42"/>
      <c r="K49" s="6"/>
    </row>
    <row r="50" spans="2:11" ht="12.75">
      <c r="B50" s="3"/>
      <c r="C50" s="42"/>
      <c r="D50" s="400" t="s">
        <v>293</v>
      </c>
      <c r="E50" s="42"/>
      <c r="F50" s="342"/>
      <c r="G50" s="342"/>
      <c r="H50" s="342"/>
      <c r="I50" s="342"/>
      <c r="J50" s="42"/>
      <c r="K50" s="6"/>
    </row>
    <row r="51" spans="2:11" ht="12.75">
      <c r="B51" s="3"/>
      <c r="C51" s="42"/>
      <c r="D51" s="400" t="s">
        <v>294</v>
      </c>
      <c r="E51" s="42"/>
      <c r="F51" s="342"/>
      <c r="G51" s="342"/>
      <c r="H51" s="342"/>
      <c r="I51" s="342"/>
      <c r="J51" s="42"/>
      <c r="K51" s="6"/>
    </row>
    <row r="52" spans="2:11" ht="12.75">
      <c r="B52" s="3"/>
      <c r="C52" s="42"/>
      <c r="D52" s="400" t="s">
        <v>295</v>
      </c>
      <c r="E52" s="42"/>
      <c r="F52" s="342"/>
      <c r="G52" s="342"/>
      <c r="H52" s="342"/>
      <c r="I52" s="342"/>
      <c r="J52" s="42"/>
      <c r="K52" s="6"/>
    </row>
    <row r="53" spans="2:11" ht="12.75">
      <c r="B53" s="3"/>
      <c r="C53" s="42"/>
      <c r="D53" s="400" t="s">
        <v>296</v>
      </c>
      <c r="E53" s="42"/>
      <c r="F53" s="342"/>
      <c r="G53" s="342"/>
      <c r="H53" s="342"/>
      <c r="I53" s="342"/>
      <c r="J53" s="42"/>
      <c r="K53" s="6"/>
    </row>
    <row r="54" spans="2:11" ht="12.75">
      <c r="B54" s="3"/>
      <c r="C54" s="42"/>
      <c r="D54" s="400" t="s">
        <v>297</v>
      </c>
      <c r="E54" s="42"/>
      <c r="F54" s="342"/>
      <c r="G54" s="342"/>
      <c r="H54" s="342"/>
      <c r="I54" s="342"/>
      <c r="J54" s="42"/>
      <c r="K54" s="6"/>
    </row>
    <row r="55" spans="2:11" ht="12.75">
      <c r="B55" s="3"/>
      <c r="C55" s="42"/>
      <c r="D55" s="400" t="s">
        <v>298</v>
      </c>
      <c r="E55" s="42"/>
      <c r="F55" s="342"/>
      <c r="G55" s="342"/>
      <c r="H55" s="342"/>
      <c r="I55" s="342"/>
      <c r="J55" s="42"/>
      <c r="K55" s="6"/>
    </row>
    <row r="56" spans="2:11" ht="12.75">
      <c r="B56" s="3"/>
      <c r="C56" s="42"/>
      <c r="D56" s="400" t="s">
        <v>299</v>
      </c>
      <c r="E56" s="42"/>
      <c r="F56" s="342"/>
      <c r="G56" s="342"/>
      <c r="H56" s="342"/>
      <c r="I56" s="342"/>
      <c r="J56" s="42"/>
      <c r="K56" s="6"/>
    </row>
    <row r="57" spans="2:11" ht="12.75">
      <c r="B57" s="3"/>
      <c r="C57" s="42"/>
      <c r="D57" s="36"/>
      <c r="E57" s="42"/>
      <c r="F57" s="294"/>
      <c r="G57" s="294"/>
      <c r="H57" s="294"/>
      <c r="I57" s="294"/>
      <c r="J57" s="42"/>
      <c r="K57" s="6"/>
    </row>
    <row r="58" spans="2:11" ht="12.75">
      <c r="B58" s="3"/>
      <c r="C58" s="42"/>
      <c r="D58" s="42" t="s">
        <v>206</v>
      </c>
      <c r="E58" s="42"/>
      <c r="F58" s="294"/>
      <c r="G58" s="294"/>
      <c r="H58" s="294"/>
      <c r="I58" s="294"/>
      <c r="J58" s="42"/>
      <c r="K58" s="6"/>
    </row>
    <row r="59" spans="2:11" ht="12.75">
      <c r="B59" s="3"/>
      <c r="C59" s="42"/>
      <c r="D59" s="60" t="s">
        <v>191</v>
      </c>
      <c r="E59" s="42"/>
      <c r="F59" s="295"/>
      <c r="G59" s="295"/>
      <c r="H59" s="295"/>
      <c r="I59" s="295"/>
      <c r="J59" s="42"/>
      <c r="K59" s="6"/>
    </row>
    <row r="60" spans="2:11" ht="12.75">
      <c r="B60" s="3"/>
      <c r="C60" s="42"/>
      <c r="D60" s="60" t="s">
        <v>192</v>
      </c>
      <c r="E60" s="42"/>
      <c r="F60" s="295"/>
      <c r="G60" s="295"/>
      <c r="H60" s="295"/>
      <c r="I60" s="295"/>
      <c r="J60" s="42"/>
      <c r="K60" s="6"/>
    </row>
    <row r="61" spans="2:11" ht="12.75">
      <c r="B61" s="3"/>
      <c r="C61" s="42"/>
      <c r="D61" s="60" t="s">
        <v>193</v>
      </c>
      <c r="E61" s="42"/>
      <c r="F61" s="295"/>
      <c r="G61" s="295"/>
      <c r="H61" s="295"/>
      <c r="I61" s="295"/>
      <c r="J61" s="42"/>
      <c r="K61" s="6"/>
    </row>
    <row r="62" spans="2:11" ht="12.75">
      <c r="B62" s="3"/>
      <c r="C62" s="42"/>
      <c r="D62" s="42"/>
      <c r="E62" s="42"/>
      <c r="F62" s="294"/>
      <c r="G62" s="294"/>
      <c r="H62" s="294"/>
      <c r="I62" s="294"/>
      <c r="J62" s="42"/>
      <c r="K62" s="6"/>
    </row>
    <row r="63" spans="2:11" ht="12.75">
      <c r="B63" s="3"/>
      <c r="C63" s="42"/>
      <c r="D63" s="42" t="s">
        <v>173</v>
      </c>
      <c r="E63" s="42"/>
      <c r="F63" s="294"/>
      <c r="G63" s="294"/>
      <c r="H63" s="294"/>
      <c r="I63" s="294"/>
      <c r="J63" s="42"/>
      <c r="K63" s="6"/>
    </row>
    <row r="64" spans="2:11" ht="12.75">
      <c r="B64" s="3"/>
      <c r="C64" s="42"/>
      <c r="D64" s="42" t="s">
        <v>174</v>
      </c>
      <c r="E64" s="42"/>
      <c r="F64" s="294"/>
      <c r="G64" s="294"/>
      <c r="H64" s="294"/>
      <c r="I64" s="294"/>
      <c r="J64" s="42"/>
      <c r="K64" s="6"/>
    </row>
    <row r="65" spans="2:11" ht="12.75">
      <c r="B65" s="3"/>
      <c r="C65" s="42"/>
      <c r="D65" s="42"/>
      <c r="E65" s="42"/>
      <c r="F65" s="294"/>
      <c r="G65" s="294"/>
      <c r="H65" s="294"/>
      <c r="I65" s="294"/>
      <c r="J65" s="42"/>
      <c r="K65" s="6"/>
    </row>
    <row r="66" spans="2:11" ht="12.75">
      <c r="B66" s="3"/>
      <c r="C66" s="42"/>
      <c r="D66" s="36" t="s">
        <v>119</v>
      </c>
      <c r="E66" s="42"/>
      <c r="F66" s="294"/>
      <c r="G66" s="294"/>
      <c r="H66" s="294"/>
      <c r="I66" s="294"/>
      <c r="J66" s="42"/>
      <c r="K66" s="6"/>
    </row>
    <row r="67" spans="2:11" ht="12.75">
      <c r="B67" s="3"/>
      <c r="C67" s="42"/>
      <c r="D67" s="36" t="s">
        <v>155</v>
      </c>
      <c r="E67" s="42"/>
      <c r="F67" s="294"/>
      <c r="G67" s="294"/>
      <c r="H67" s="294"/>
      <c r="I67" s="294"/>
      <c r="J67" s="42"/>
      <c r="K67" s="6"/>
    </row>
    <row r="68" spans="2:11" ht="12.75">
      <c r="B68" s="3"/>
      <c r="C68" s="42"/>
      <c r="D68" s="36" t="s">
        <v>154</v>
      </c>
      <c r="E68" s="42"/>
      <c r="F68" s="294"/>
      <c r="G68" s="294"/>
      <c r="H68" s="294"/>
      <c r="I68" s="294"/>
      <c r="J68" s="42"/>
      <c r="K68" s="6"/>
    </row>
    <row r="69" spans="2:11" ht="12.75">
      <c r="B69" s="3"/>
      <c r="C69" s="42"/>
      <c r="D69" s="36" t="s">
        <v>156</v>
      </c>
      <c r="E69" s="42"/>
      <c r="F69" s="294"/>
      <c r="G69" s="294"/>
      <c r="H69" s="294"/>
      <c r="I69" s="294"/>
      <c r="J69" s="42"/>
      <c r="K69" s="6"/>
    </row>
    <row r="70" spans="2:11" ht="12.75">
      <c r="B70" s="3"/>
      <c r="C70" s="42"/>
      <c r="D70" s="36" t="s">
        <v>165</v>
      </c>
      <c r="E70" s="42"/>
      <c r="F70" s="294"/>
      <c r="G70" s="294"/>
      <c r="H70" s="294"/>
      <c r="I70" s="294"/>
      <c r="J70" s="42"/>
      <c r="K70" s="6"/>
    </row>
    <row r="71" spans="2:11" ht="12.75">
      <c r="B71" s="3"/>
      <c r="C71" s="42"/>
      <c r="D71" s="36" t="s">
        <v>166</v>
      </c>
      <c r="E71" s="42"/>
      <c r="F71" s="294"/>
      <c r="G71" s="294"/>
      <c r="H71" s="294"/>
      <c r="I71" s="294"/>
      <c r="J71" s="42"/>
      <c r="K71" s="6"/>
    </row>
    <row r="72" spans="2:11" ht="12.75">
      <c r="B72" s="3"/>
      <c r="C72" s="42"/>
      <c r="D72" s="36" t="s">
        <v>167</v>
      </c>
      <c r="E72" s="42"/>
      <c r="F72" s="294"/>
      <c r="G72" s="294"/>
      <c r="H72" s="294"/>
      <c r="I72" s="294"/>
      <c r="J72" s="42"/>
      <c r="K72" s="6"/>
    </row>
    <row r="73" spans="2:11" ht="12.75">
      <c r="B73" s="3"/>
      <c r="C73" s="42"/>
      <c r="D73" s="36" t="s">
        <v>168</v>
      </c>
      <c r="E73" s="42"/>
      <c r="F73" s="294"/>
      <c r="G73" s="294"/>
      <c r="H73" s="294"/>
      <c r="I73" s="294"/>
      <c r="J73" s="42"/>
      <c r="K73" s="6"/>
    </row>
    <row r="74" spans="2:11" ht="12.75">
      <c r="B74" s="3"/>
      <c r="C74" s="42"/>
      <c r="D74" s="36" t="s">
        <v>169</v>
      </c>
      <c r="E74" s="42"/>
      <c r="F74" s="294"/>
      <c r="G74" s="294"/>
      <c r="H74" s="294"/>
      <c r="I74" s="294"/>
      <c r="J74" s="42"/>
      <c r="K74" s="6"/>
    </row>
    <row r="75" spans="2:11" ht="12.75">
      <c r="B75" s="3"/>
      <c r="C75" s="42"/>
      <c r="D75" s="36" t="s">
        <v>170</v>
      </c>
      <c r="E75" s="42"/>
      <c r="F75" s="294"/>
      <c r="G75" s="294"/>
      <c r="H75" s="294"/>
      <c r="I75" s="294"/>
      <c r="J75" s="42"/>
      <c r="K75" s="6"/>
    </row>
    <row r="76" spans="2:11" ht="12.75">
      <c r="B76" s="3"/>
      <c r="C76" s="42"/>
      <c r="D76" s="36" t="s">
        <v>171</v>
      </c>
      <c r="E76" s="42"/>
      <c r="F76" s="294"/>
      <c r="G76" s="294"/>
      <c r="H76" s="294"/>
      <c r="I76" s="294"/>
      <c r="J76" s="42"/>
      <c r="K76" s="6"/>
    </row>
    <row r="77" spans="2:11" ht="12.75">
      <c r="B77" s="3"/>
      <c r="C77" s="42"/>
      <c r="D77" s="36" t="s">
        <v>172</v>
      </c>
      <c r="E77" s="42"/>
      <c r="F77" s="294"/>
      <c r="G77" s="294"/>
      <c r="H77" s="294"/>
      <c r="I77" s="294"/>
      <c r="J77" s="42"/>
      <c r="K77" s="6"/>
    </row>
    <row r="78" spans="2:11" ht="12.75">
      <c r="B78" s="3"/>
      <c r="C78" s="42"/>
      <c r="D78" s="36" t="s">
        <v>153</v>
      </c>
      <c r="E78" s="42"/>
      <c r="F78" s="294"/>
      <c r="G78" s="294"/>
      <c r="H78" s="294"/>
      <c r="I78" s="294"/>
      <c r="J78" s="42"/>
      <c r="K78" s="6"/>
    </row>
    <row r="79" spans="2:11" ht="12.75">
      <c r="B79" s="3"/>
      <c r="C79" s="42"/>
      <c r="D79" s="36" t="s">
        <v>194</v>
      </c>
      <c r="E79" s="42"/>
      <c r="F79" s="294"/>
      <c r="G79" s="294"/>
      <c r="H79" s="294"/>
      <c r="I79" s="294"/>
      <c r="J79" s="42"/>
      <c r="K79" s="6"/>
    </row>
    <row r="80" spans="2:11" ht="12.75">
      <c r="B80" s="3"/>
      <c r="C80" s="42"/>
      <c r="D80" s="36" t="s">
        <v>195</v>
      </c>
      <c r="E80" s="42"/>
      <c r="F80" s="294"/>
      <c r="G80" s="294"/>
      <c r="H80" s="294"/>
      <c r="I80" s="294"/>
      <c r="J80" s="42"/>
      <c r="K80" s="6"/>
    </row>
    <row r="81" spans="2:11" ht="12.75">
      <c r="B81" s="3"/>
      <c r="C81" s="42"/>
      <c r="D81" s="42"/>
      <c r="E81" s="42"/>
      <c r="F81" s="42"/>
      <c r="G81" s="42"/>
      <c r="H81" s="277"/>
      <c r="I81" s="42"/>
      <c r="J81" s="42"/>
      <c r="K81" s="6"/>
    </row>
    <row r="82" spans="2:11" ht="12.75">
      <c r="B82" s="3"/>
      <c r="H82" s="107"/>
      <c r="K82" s="6"/>
    </row>
    <row r="83" spans="2:11" ht="13.5" thickBot="1">
      <c r="B83" s="13"/>
      <c r="C83" s="14"/>
      <c r="D83" s="14"/>
      <c r="E83" s="14"/>
      <c r="F83" s="14"/>
      <c r="G83" s="14"/>
      <c r="H83" s="278"/>
      <c r="I83" s="14"/>
      <c r="J83" s="14"/>
      <c r="K83" s="15"/>
    </row>
    <row r="84" ht="12.75">
      <c r="H84" s="107"/>
    </row>
    <row r="85" ht="12.75">
      <c r="H85" s="107"/>
    </row>
    <row r="86" ht="12.75">
      <c r="H86" s="107"/>
    </row>
    <row r="87" ht="12.75">
      <c r="H87" s="107"/>
    </row>
    <row r="88" ht="12.75">
      <c r="H88" s="107"/>
    </row>
    <row r="89" ht="12.75">
      <c r="H89" s="107"/>
    </row>
    <row r="90" ht="12.75">
      <c r="H90" s="107"/>
    </row>
    <row r="91" ht="12.75">
      <c r="H91" s="107"/>
    </row>
    <row r="92" ht="12.75">
      <c r="H92" s="107"/>
    </row>
    <row r="93" ht="12.75">
      <c r="H93" s="107"/>
    </row>
    <row r="94" ht="12.75">
      <c r="H94" s="107"/>
    </row>
    <row r="95" ht="12.75">
      <c r="H95" s="107"/>
    </row>
    <row r="96" ht="12.75">
      <c r="H96" s="107"/>
    </row>
    <row r="97" ht="12.75">
      <c r="H97" s="107"/>
    </row>
    <row r="98" ht="12.75">
      <c r="H98" s="107"/>
    </row>
    <row r="99" ht="12.75">
      <c r="H99" s="107"/>
    </row>
    <row r="100" ht="12.75">
      <c r="H100" s="107"/>
    </row>
    <row r="101" ht="12.75">
      <c r="H101" s="107"/>
    </row>
    <row r="102" ht="12.75">
      <c r="H102" s="107"/>
    </row>
    <row r="103" ht="12.75">
      <c r="H103" s="107"/>
    </row>
    <row r="104" ht="12.75">
      <c r="H104" s="107"/>
    </row>
    <row r="105" ht="12.75">
      <c r="H105" s="107"/>
    </row>
    <row r="106" ht="12.75">
      <c r="H106" s="107"/>
    </row>
    <row r="107" ht="12.75">
      <c r="H107" s="107"/>
    </row>
    <row r="108" ht="12.75">
      <c r="H108" s="107"/>
    </row>
    <row r="109" ht="12.75">
      <c r="H109" s="107"/>
    </row>
    <row r="110" ht="12.75">
      <c r="H110" s="107"/>
    </row>
    <row r="111" ht="12.75">
      <c r="H111" s="107"/>
    </row>
    <row r="112" ht="12.75">
      <c r="H112" s="107"/>
    </row>
    <row r="113" ht="12.75">
      <c r="H113" s="107"/>
    </row>
    <row r="114" ht="12.75">
      <c r="H114" s="107"/>
    </row>
    <row r="115" ht="12.75">
      <c r="H115" s="107"/>
    </row>
    <row r="116" ht="12.75">
      <c r="H116" s="107"/>
    </row>
    <row r="117" ht="12.75">
      <c r="H117" s="107"/>
    </row>
    <row r="118" ht="12.75">
      <c r="H118" s="107"/>
    </row>
    <row r="119" ht="12.75">
      <c r="H119" s="107"/>
    </row>
    <row r="120" ht="12.75">
      <c r="H120" s="107"/>
    </row>
    <row r="121" ht="12.75">
      <c r="H121" s="107"/>
    </row>
    <row r="122" ht="12.75">
      <c r="H122" s="107"/>
    </row>
    <row r="123" ht="12.75">
      <c r="H123" s="107"/>
    </row>
  </sheetData>
  <printOptions/>
  <pageMargins left="0.75" right="0.75" top="1" bottom="1" header="0.5" footer="0.5"/>
  <pageSetup horizontalDpi="600" verticalDpi="600" orientation="portrait" paperSize="9" scale="6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K123"/>
  <sheetViews>
    <sheetView zoomScale="85" zoomScaleNormal="85" workbookViewId="0" topLeftCell="A1">
      <pane ySplit="5" topLeftCell="BM6" activePane="bottomLeft" state="frozen"/>
      <selection pane="topLeft" activeCell="B2" sqref="B2"/>
      <selection pane="bottomLeft" activeCell="B2" sqref="B2"/>
    </sheetView>
  </sheetViews>
  <sheetFormatPr defaultColWidth="9.140625" defaultRowHeight="12.75"/>
  <cols>
    <col min="1" max="1" width="5.7109375" style="5" customWidth="1"/>
    <col min="2" max="2" width="2.7109375" style="5" customWidth="1"/>
    <col min="3" max="3" width="1.7109375" style="5" customWidth="1"/>
    <col min="4" max="4" width="45.7109375" style="5" customWidth="1"/>
    <col min="5" max="5" width="2.7109375" style="5" customWidth="1"/>
    <col min="6" max="9" width="16.8515625" style="5" customWidth="1"/>
    <col min="10" max="11" width="2.57421875" style="5" customWidth="1"/>
    <col min="12" max="16384" width="9.140625" style="248" customWidth="1"/>
  </cols>
  <sheetData>
    <row r="1" ht="13.5" thickBot="1"/>
    <row r="2" spans="2:11" s="5" customFormat="1" ht="12.75">
      <c r="B2" s="401"/>
      <c r="C2" s="1"/>
      <c r="D2" s="281"/>
      <c r="E2" s="1"/>
      <c r="F2" s="402"/>
      <c r="G2" s="1"/>
      <c r="H2" s="1"/>
      <c r="I2" s="1"/>
      <c r="J2" s="1"/>
      <c r="K2" s="2"/>
    </row>
    <row r="3" spans="2:11" ht="12.75">
      <c r="B3" s="3"/>
      <c r="K3" s="6"/>
    </row>
    <row r="4" spans="2:11" ht="12.75">
      <c r="B4" s="3"/>
      <c r="D4" s="56" t="s">
        <v>98</v>
      </c>
      <c r="E4" s="67"/>
      <c r="F4" s="25">
        <f>tab!F13</f>
        <v>2007</v>
      </c>
      <c r="G4" s="25">
        <f>F4+1</f>
        <v>2008</v>
      </c>
      <c r="H4" s="25">
        <f>G4+1</f>
        <v>2009</v>
      </c>
      <c r="I4" s="25">
        <f>H4+1</f>
        <v>2010</v>
      </c>
      <c r="J4" s="166"/>
      <c r="K4" s="173"/>
    </row>
    <row r="5" spans="2:11" ht="12.75">
      <c r="B5" s="3"/>
      <c r="E5" s="67"/>
      <c r="J5" s="166"/>
      <c r="K5" s="173"/>
    </row>
    <row r="6" spans="2:11" ht="12.75">
      <c r="B6" s="3"/>
      <c r="E6" s="67"/>
      <c r="J6" s="166"/>
      <c r="K6" s="173"/>
    </row>
    <row r="7" spans="2:11" ht="12.75">
      <c r="B7" s="3"/>
      <c r="C7" s="42"/>
      <c r="D7" s="42"/>
      <c r="E7" s="164"/>
      <c r="F7" s="42"/>
      <c r="G7" s="42"/>
      <c r="H7" s="42"/>
      <c r="I7" s="42"/>
      <c r="J7" s="168"/>
      <c r="K7" s="6"/>
    </row>
    <row r="8" spans="2:11" ht="12.75">
      <c r="B8" s="3"/>
      <c r="C8" s="42"/>
      <c r="D8" s="36" t="s">
        <v>177</v>
      </c>
      <c r="E8" s="42"/>
      <c r="F8" s="291"/>
      <c r="G8" s="279"/>
      <c r="H8" s="279"/>
      <c r="I8" s="292"/>
      <c r="J8" s="42"/>
      <c r="K8" s="6"/>
    </row>
    <row r="9" spans="2:11" ht="12.75">
      <c r="B9" s="3"/>
      <c r="C9" s="42"/>
      <c r="D9" s="36" t="s">
        <v>178</v>
      </c>
      <c r="E9" s="42"/>
      <c r="F9" s="291"/>
      <c r="G9" s="279"/>
      <c r="H9" s="279"/>
      <c r="I9" s="292"/>
      <c r="J9" s="42"/>
      <c r="K9" s="6"/>
    </row>
    <row r="10" spans="2:11" ht="12.75">
      <c r="B10" s="3"/>
      <c r="C10" s="42"/>
      <c r="D10" s="36" t="s">
        <v>180</v>
      </c>
      <c r="E10" s="42"/>
      <c r="F10" s="293"/>
      <c r="G10" s="279"/>
      <c r="H10" s="279"/>
      <c r="I10" s="292"/>
      <c r="J10" s="42"/>
      <c r="K10" s="6"/>
    </row>
    <row r="11" spans="2:11" ht="12.75">
      <c r="B11" s="3"/>
      <c r="C11" s="42"/>
      <c r="D11" s="38"/>
      <c r="E11" s="42"/>
      <c r="F11" s="344"/>
      <c r="G11" s="279"/>
      <c r="H11" s="279"/>
      <c r="I11" s="292"/>
      <c r="J11" s="42"/>
      <c r="K11" s="6"/>
    </row>
    <row r="12" spans="1:11" ht="12.75">
      <c r="A12" s="54"/>
      <c r="B12" s="50"/>
      <c r="C12" s="64"/>
      <c r="D12" s="36" t="s">
        <v>0</v>
      </c>
      <c r="E12" s="42"/>
      <c r="F12" s="294"/>
      <c r="G12" s="294"/>
      <c r="H12" s="294"/>
      <c r="I12" s="294"/>
      <c r="J12" s="64"/>
      <c r="K12" s="52"/>
    </row>
    <row r="13" spans="1:11" ht="12.75">
      <c r="A13" s="54"/>
      <c r="B13" s="50"/>
      <c r="C13" s="64"/>
      <c r="D13" s="36" t="s">
        <v>100</v>
      </c>
      <c r="E13" s="64"/>
      <c r="F13" s="294"/>
      <c r="G13" s="294"/>
      <c r="H13" s="294"/>
      <c r="I13" s="294"/>
      <c r="J13" s="64"/>
      <c r="K13" s="52"/>
    </row>
    <row r="14" spans="2:11" ht="12.75">
      <c r="B14" s="3"/>
      <c r="C14" s="42"/>
      <c r="D14" s="42" t="s">
        <v>99</v>
      </c>
      <c r="E14" s="42"/>
      <c r="F14" s="294"/>
      <c r="G14" s="294"/>
      <c r="H14" s="294"/>
      <c r="I14" s="294"/>
      <c r="J14" s="42"/>
      <c r="K14" s="6"/>
    </row>
    <row r="15" spans="2:11" ht="12.75">
      <c r="B15" s="3"/>
      <c r="C15" s="42"/>
      <c r="D15" s="42" t="s">
        <v>1</v>
      </c>
      <c r="E15" s="42"/>
      <c r="F15" s="294"/>
      <c r="G15" s="294"/>
      <c r="H15" s="294"/>
      <c r="I15" s="294"/>
      <c r="J15" s="42"/>
      <c r="K15" s="6"/>
    </row>
    <row r="16" spans="2:11" ht="12.75">
      <c r="B16" s="3"/>
      <c r="C16" s="42"/>
      <c r="D16" s="42" t="s">
        <v>101</v>
      </c>
      <c r="E16" s="42"/>
      <c r="F16" s="294"/>
      <c r="G16" s="294"/>
      <c r="H16" s="294"/>
      <c r="I16" s="294"/>
      <c r="J16" s="42"/>
      <c r="K16" s="6"/>
    </row>
    <row r="17" spans="2:11" ht="12.75">
      <c r="B17" s="3"/>
      <c r="C17" s="42"/>
      <c r="D17" s="42" t="s">
        <v>102</v>
      </c>
      <c r="E17" s="42"/>
      <c r="F17" s="294"/>
      <c r="G17" s="294"/>
      <c r="H17" s="294"/>
      <c r="I17" s="294"/>
      <c r="J17" s="42"/>
      <c r="K17" s="6"/>
    </row>
    <row r="18" spans="2:11" ht="12.75">
      <c r="B18" s="3"/>
      <c r="C18" s="42"/>
      <c r="D18" s="42" t="s">
        <v>103</v>
      </c>
      <c r="E18" s="42"/>
      <c r="F18" s="294"/>
      <c r="G18" s="294"/>
      <c r="H18" s="294"/>
      <c r="I18" s="294"/>
      <c r="J18" s="42"/>
      <c r="K18" s="6"/>
    </row>
    <row r="19" spans="2:11" ht="12.75">
      <c r="B19" s="3"/>
      <c r="C19" s="42"/>
      <c r="D19" s="42" t="s">
        <v>122</v>
      </c>
      <c r="E19" s="42"/>
      <c r="F19" s="294"/>
      <c r="G19" s="294"/>
      <c r="H19" s="294"/>
      <c r="I19" s="294"/>
      <c r="J19" s="42"/>
      <c r="K19" s="6"/>
    </row>
    <row r="20" spans="2:11" ht="12.75">
      <c r="B20" s="3"/>
      <c r="C20" s="42"/>
      <c r="D20" s="36" t="s">
        <v>83</v>
      </c>
      <c r="E20" s="61"/>
      <c r="F20" s="294"/>
      <c r="G20" s="294"/>
      <c r="H20" s="294"/>
      <c r="I20" s="294"/>
      <c r="J20" s="42"/>
      <c r="K20" s="6"/>
    </row>
    <row r="21" spans="2:11" ht="12.75">
      <c r="B21" s="3"/>
      <c r="C21" s="42"/>
      <c r="D21" s="36" t="s">
        <v>86</v>
      </c>
      <c r="E21" s="61"/>
      <c r="F21" s="294"/>
      <c r="G21" s="294"/>
      <c r="H21" s="294"/>
      <c r="I21" s="294"/>
      <c r="J21" s="42"/>
      <c r="K21" s="6"/>
    </row>
    <row r="22" spans="2:11" ht="12.75">
      <c r="B22" s="3"/>
      <c r="C22" s="42"/>
      <c r="D22" s="36" t="s">
        <v>84</v>
      </c>
      <c r="E22" s="61"/>
      <c r="F22" s="294"/>
      <c r="G22" s="294"/>
      <c r="H22" s="294"/>
      <c r="I22" s="294"/>
      <c r="J22" s="42"/>
      <c r="K22" s="6"/>
    </row>
    <row r="23" spans="2:11" ht="12.75">
      <c r="B23" s="3"/>
      <c r="C23" s="42"/>
      <c r="D23" s="36" t="s">
        <v>85</v>
      </c>
      <c r="E23" s="61"/>
      <c r="F23" s="294"/>
      <c r="G23" s="294"/>
      <c r="H23" s="294"/>
      <c r="I23" s="294"/>
      <c r="J23" s="42"/>
      <c r="K23" s="6"/>
    </row>
    <row r="24" spans="2:11" ht="12.75">
      <c r="B24" s="3"/>
      <c r="C24" s="42"/>
      <c r="D24" s="36" t="s">
        <v>186</v>
      </c>
      <c r="E24" s="61"/>
      <c r="F24" s="294"/>
      <c r="G24" s="294"/>
      <c r="H24" s="294"/>
      <c r="I24" s="294"/>
      <c r="J24" s="42"/>
      <c r="K24" s="6"/>
    </row>
    <row r="25" spans="2:11" ht="12.75">
      <c r="B25" s="3"/>
      <c r="C25" s="42"/>
      <c r="D25" s="36"/>
      <c r="E25" s="61"/>
      <c r="F25" s="294"/>
      <c r="G25" s="294"/>
      <c r="H25" s="294"/>
      <c r="I25" s="294"/>
      <c r="J25" s="42"/>
      <c r="K25" s="6"/>
    </row>
    <row r="26" spans="2:11" ht="12.75">
      <c r="B26" s="3"/>
      <c r="C26" s="42"/>
      <c r="D26" s="42" t="s">
        <v>135</v>
      </c>
      <c r="E26" s="42"/>
      <c r="F26" s="294"/>
      <c r="G26" s="294"/>
      <c r="H26" s="294"/>
      <c r="I26" s="294"/>
      <c r="J26" s="42"/>
      <c r="K26" s="6"/>
    </row>
    <row r="27" spans="2:11" ht="12.75">
      <c r="B27" s="3"/>
      <c r="C27" s="42"/>
      <c r="D27" s="42" t="s">
        <v>137</v>
      </c>
      <c r="E27" s="42"/>
      <c r="F27" s="294"/>
      <c r="G27" s="294"/>
      <c r="H27" s="294"/>
      <c r="I27" s="294"/>
      <c r="J27" s="42"/>
      <c r="K27" s="6"/>
    </row>
    <row r="28" spans="2:11" ht="12.75">
      <c r="B28" s="3"/>
      <c r="C28" s="42"/>
      <c r="D28" s="42" t="s">
        <v>136</v>
      </c>
      <c r="E28" s="42"/>
      <c r="F28" s="294"/>
      <c r="G28" s="294"/>
      <c r="H28" s="294"/>
      <c r="I28" s="294"/>
      <c r="J28" s="42"/>
      <c r="K28" s="6"/>
    </row>
    <row r="29" spans="2:11" ht="12.75">
      <c r="B29" s="3"/>
      <c r="C29" s="42"/>
      <c r="D29" s="42" t="s">
        <v>2</v>
      </c>
      <c r="E29" s="42"/>
      <c r="F29" s="294"/>
      <c r="G29" s="294"/>
      <c r="H29" s="294"/>
      <c r="I29" s="294"/>
      <c r="J29" s="42"/>
      <c r="K29" s="6"/>
    </row>
    <row r="30" spans="2:11" ht="12.75">
      <c r="B30" s="3"/>
      <c r="C30" s="42"/>
      <c r="D30" s="42" t="s">
        <v>3</v>
      </c>
      <c r="E30" s="42"/>
      <c r="F30" s="294"/>
      <c r="G30" s="294"/>
      <c r="H30" s="294"/>
      <c r="I30" s="294"/>
      <c r="J30" s="42"/>
      <c r="K30" s="6"/>
    </row>
    <row r="31" spans="2:11" ht="12.75">
      <c r="B31" s="3"/>
      <c r="C31" s="42"/>
      <c r="D31" s="42" t="s">
        <v>257</v>
      </c>
      <c r="E31" s="42"/>
      <c r="F31" s="294"/>
      <c r="G31" s="294"/>
      <c r="H31" s="294"/>
      <c r="I31" s="294"/>
      <c r="J31" s="42"/>
      <c r="K31" s="6"/>
    </row>
    <row r="32" spans="2:11" ht="12.75">
      <c r="B32" s="3"/>
      <c r="C32" s="42"/>
      <c r="D32" s="42" t="s">
        <v>138</v>
      </c>
      <c r="E32" s="42"/>
      <c r="F32" s="294"/>
      <c r="G32" s="294"/>
      <c r="H32" s="294"/>
      <c r="I32" s="294"/>
      <c r="J32" s="42"/>
      <c r="K32" s="6"/>
    </row>
    <row r="33" spans="2:11" ht="12.75">
      <c r="B33" s="3"/>
      <c r="C33" s="42"/>
      <c r="D33" s="42" t="s">
        <v>4</v>
      </c>
      <c r="E33" s="42"/>
      <c r="F33" s="294"/>
      <c r="G33" s="294"/>
      <c r="H33" s="294"/>
      <c r="I33" s="294"/>
      <c r="J33" s="42"/>
      <c r="K33" s="6"/>
    </row>
    <row r="34" spans="2:11" ht="12.75">
      <c r="B34" s="3"/>
      <c r="C34" s="42"/>
      <c r="D34" s="42" t="s">
        <v>121</v>
      </c>
      <c r="E34" s="42"/>
      <c r="F34" s="294"/>
      <c r="G34" s="294"/>
      <c r="H34" s="294"/>
      <c r="I34" s="294"/>
      <c r="J34" s="42"/>
      <c r="K34" s="6"/>
    </row>
    <row r="35" spans="2:11" ht="12.75">
      <c r="B35" s="3"/>
      <c r="C35" s="42"/>
      <c r="D35" s="42" t="s">
        <v>57</v>
      </c>
      <c r="E35" s="42"/>
      <c r="F35" s="294"/>
      <c r="G35" s="294"/>
      <c r="H35" s="294"/>
      <c r="I35" s="294"/>
      <c r="J35" s="42"/>
      <c r="K35" s="6"/>
    </row>
    <row r="36" spans="2:11" ht="12.75">
      <c r="B36" s="3"/>
      <c r="C36" s="42"/>
      <c r="D36" s="42" t="s">
        <v>35</v>
      </c>
      <c r="E36" s="42"/>
      <c r="F36" s="294"/>
      <c r="G36" s="294"/>
      <c r="H36" s="294"/>
      <c r="I36" s="294"/>
      <c r="J36" s="42"/>
      <c r="K36" s="6"/>
    </row>
    <row r="37" spans="2:11" ht="12.75">
      <c r="B37" s="3"/>
      <c r="C37" s="42"/>
      <c r="D37" s="42" t="s">
        <v>36</v>
      </c>
      <c r="E37" s="42"/>
      <c r="F37" s="294"/>
      <c r="G37" s="294"/>
      <c r="H37" s="294"/>
      <c r="I37" s="294"/>
      <c r="J37" s="42"/>
      <c r="K37" s="6"/>
    </row>
    <row r="38" spans="2:11" ht="12.75">
      <c r="B38" s="3"/>
      <c r="C38" s="42"/>
      <c r="D38" s="42"/>
      <c r="E38" s="42"/>
      <c r="F38" s="294"/>
      <c r="G38" s="294"/>
      <c r="H38" s="294"/>
      <c r="I38" s="294"/>
      <c r="J38" s="42"/>
      <c r="K38" s="6"/>
    </row>
    <row r="39" spans="2:11" ht="12.75">
      <c r="B39" s="3"/>
      <c r="C39" s="42"/>
      <c r="D39" s="42" t="s">
        <v>187</v>
      </c>
      <c r="E39" s="42"/>
      <c r="F39" s="342"/>
      <c r="G39" s="342"/>
      <c r="H39" s="342"/>
      <c r="I39" s="342"/>
      <c r="J39" s="42"/>
      <c r="K39" s="6"/>
    </row>
    <row r="40" spans="2:11" ht="12.75">
      <c r="B40" s="3"/>
      <c r="C40" s="42"/>
      <c r="D40" s="42" t="s">
        <v>188</v>
      </c>
      <c r="E40" s="42"/>
      <c r="F40" s="342"/>
      <c r="G40" s="342"/>
      <c r="H40" s="342"/>
      <c r="I40" s="342"/>
      <c r="J40" s="42"/>
      <c r="K40" s="6"/>
    </row>
    <row r="41" spans="2:11" ht="12.75">
      <c r="B41" s="3"/>
      <c r="C41" s="42"/>
      <c r="D41" s="36" t="s">
        <v>189</v>
      </c>
      <c r="E41" s="42"/>
      <c r="F41" s="342"/>
      <c r="G41" s="342"/>
      <c r="H41" s="342"/>
      <c r="I41" s="342"/>
      <c r="J41" s="42"/>
      <c r="K41" s="6"/>
    </row>
    <row r="42" spans="2:11" ht="12.75">
      <c r="B42" s="3"/>
      <c r="C42" s="42"/>
      <c r="D42" s="36" t="s">
        <v>190</v>
      </c>
      <c r="E42" s="42"/>
      <c r="F42" s="342"/>
      <c r="G42" s="342"/>
      <c r="H42" s="342"/>
      <c r="I42" s="342"/>
      <c r="J42" s="42"/>
      <c r="K42" s="6"/>
    </row>
    <row r="43" spans="2:11" ht="12.75">
      <c r="B43" s="3"/>
      <c r="C43" s="42"/>
      <c r="D43" s="36" t="s">
        <v>207</v>
      </c>
      <c r="E43" s="42"/>
      <c r="F43" s="342"/>
      <c r="G43" s="342"/>
      <c r="H43" s="342"/>
      <c r="I43" s="342"/>
      <c r="J43" s="42"/>
      <c r="K43" s="6"/>
    </row>
    <row r="44" spans="2:11" ht="12.75">
      <c r="B44" s="3"/>
      <c r="C44" s="42"/>
      <c r="D44" s="36" t="s">
        <v>346</v>
      </c>
      <c r="E44" s="42"/>
      <c r="F44" s="342"/>
      <c r="G44" s="342"/>
      <c r="H44" s="342"/>
      <c r="I44" s="342"/>
      <c r="J44" s="42"/>
      <c r="K44" s="6"/>
    </row>
    <row r="45" spans="2:11" ht="12.75">
      <c r="B45" s="3"/>
      <c r="C45" s="42"/>
      <c r="D45" s="36" t="s">
        <v>288</v>
      </c>
      <c r="E45" s="42"/>
      <c r="F45" s="342"/>
      <c r="G45" s="342"/>
      <c r="H45" s="342"/>
      <c r="I45" s="342"/>
      <c r="J45" s="42"/>
      <c r="K45" s="6"/>
    </row>
    <row r="46" spans="2:11" ht="12.75">
      <c r="B46" s="3"/>
      <c r="C46" s="42"/>
      <c r="D46" s="36" t="s">
        <v>289</v>
      </c>
      <c r="E46" s="42"/>
      <c r="F46" s="342"/>
      <c r="G46" s="342"/>
      <c r="H46" s="342"/>
      <c r="I46" s="342"/>
      <c r="J46" s="42"/>
      <c r="K46" s="6"/>
    </row>
    <row r="47" spans="2:11" ht="12.75">
      <c r="B47" s="3"/>
      <c r="C47" s="42"/>
      <c r="D47" s="36" t="s">
        <v>290</v>
      </c>
      <c r="E47" s="42"/>
      <c r="F47" s="342"/>
      <c r="G47" s="342"/>
      <c r="H47" s="342"/>
      <c r="I47" s="342"/>
      <c r="J47" s="42"/>
      <c r="K47" s="6"/>
    </row>
    <row r="48" spans="2:11" ht="12.75">
      <c r="B48" s="3"/>
      <c r="C48" s="42"/>
      <c r="D48" s="36" t="s">
        <v>291</v>
      </c>
      <c r="E48" s="42"/>
      <c r="F48" s="342"/>
      <c r="G48" s="342"/>
      <c r="H48" s="342"/>
      <c r="I48" s="342"/>
      <c r="J48" s="42"/>
      <c r="K48" s="6"/>
    </row>
    <row r="49" spans="2:11" ht="12.75">
      <c r="B49" s="3"/>
      <c r="C49" s="42"/>
      <c r="D49" s="400" t="s">
        <v>292</v>
      </c>
      <c r="E49" s="42"/>
      <c r="F49" s="342"/>
      <c r="G49" s="342"/>
      <c r="H49" s="342"/>
      <c r="I49" s="342"/>
      <c r="J49" s="42"/>
      <c r="K49" s="6"/>
    </row>
    <row r="50" spans="2:11" ht="12.75">
      <c r="B50" s="3"/>
      <c r="C50" s="42"/>
      <c r="D50" s="400" t="s">
        <v>293</v>
      </c>
      <c r="E50" s="42"/>
      <c r="F50" s="342"/>
      <c r="G50" s="342"/>
      <c r="H50" s="342"/>
      <c r="I50" s="342"/>
      <c r="J50" s="42"/>
      <c r="K50" s="6"/>
    </row>
    <row r="51" spans="2:11" ht="12.75">
      <c r="B51" s="3"/>
      <c r="C51" s="42"/>
      <c r="D51" s="400" t="s">
        <v>294</v>
      </c>
      <c r="E51" s="42"/>
      <c r="F51" s="342"/>
      <c r="G51" s="342"/>
      <c r="H51" s="342"/>
      <c r="I51" s="342"/>
      <c r="J51" s="42"/>
      <c r="K51" s="6"/>
    </row>
    <row r="52" spans="2:11" ht="12.75">
      <c r="B52" s="3"/>
      <c r="C52" s="42"/>
      <c r="D52" s="400" t="s">
        <v>295</v>
      </c>
      <c r="E52" s="42"/>
      <c r="F52" s="342"/>
      <c r="G52" s="342"/>
      <c r="H52" s="342"/>
      <c r="I52" s="342"/>
      <c r="J52" s="42"/>
      <c r="K52" s="6"/>
    </row>
    <row r="53" spans="2:11" ht="12.75">
      <c r="B53" s="3"/>
      <c r="C53" s="42"/>
      <c r="D53" s="400" t="s">
        <v>296</v>
      </c>
      <c r="E53" s="42"/>
      <c r="F53" s="342"/>
      <c r="G53" s="342"/>
      <c r="H53" s="342"/>
      <c r="I53" s="342"/>
      <c r="J53" s="42"/>
      <c r="K53" s="6"/>
    </row>
    <row r="54" spans="2:11" ht="12.75">
      <c r="B54" s="3"/>
      <c r="C54" s="42"/>
      <c r="D54" s="400" t="s">
        <v>297</v>
      </c>
      <c r="E54" s="42"/>
      <c r="F54" s="342"/>
      <c r="G54" s="342"/>
      <c r="H54" s="342"/>
      <c r="I54" s="342"/>
      <c r="J54" s="42"/>
      <c r="K54" s="6"/>
    </row>
    <row r="55" spans="2:11" ht="12.75">
      <c r="B55" s="3"/>
      <c r="C55" s="42"/>
      <c r="D55" s="400" t="s">
        <v>298</v>
      </c>
      <c r="E55" s="42"/>
      <c r="F55" s="342"/>
      <c r="G55" s="342"/>
      <c r="H55" s="342"/>
      <c r="I55" s="342"/>
      <c r="J55" s="42"/>
      <c r="K55" s="6"/>
    </row>
    <row r="56" spans="2:11" ht="12.75">
      <c r="B56" s="3"/>
      <c r="C56" s="42"/>
      <c r="D56" s="400" t="s">
        <v>299</v>
      </c>
      <c r="E56" s="42"/>
      <c r="F56" s="342"/>
      <c r="G56" s="342"/>
      <c r="H56" s="342"/>
      <c r="I56" s="342"/>
      <c r="J56" s="42"/>
      <c r="K56" s="6"/>
    </row>
    <row r="57" spans="2:11" ht="12.75">
      <c r="B57" s="3"/>
      <c r="C57" s="42"/>
      <c r="D57" s="36"/>
      <c r="E57" s="42"/>
      <c r="F57" s="294"/>
      <c r="G57" s="294"/>
      <c r="H57" s="294"/>
      <c r="I57" s="294"/>
      <c r="J57" s="42"/>
      <c r="K57" s="6"/>
    </row>
    <row r="58" spans="2:11" ht="12.75">
      <c r="B58" s="3"/>
      <c r="C58" s="42"/>
      <c r="D58" s="42" t="s">
        <v>206</v>
      </c>
      <c r="E58" s="42"/>
      <c r="F58" s="294"/>
      <c r="G58" s="294"/>
      <c r="H58" s="294"/>
      <c r="I58" s="294"/>
      <c r="J58" s="42"/>
      <c r="K58" s="6"/>
    </row>
    <row r="59" spans="2:11" ht="12.75">
      <c r="B59" s="3"/>
      <c r="C59" s="42"/>
      <c r="D59" s="60" t="s">
        <v>191</v>
      </c>
      <c r="E59" s="42"/>
      <c r="F59" s="295"/>
      <c r="G59" s="295"/>
      <c r="H59" s="295"/>
      <c r="I59" s="295"/>
      <c r="J59" s="42"/>
      <c r="K59" s="6"/>
    </row>
    <row r="60" spans="2:11" ht="12.75">
      <c r="B60" s="3"/>
      <c r="C60" s="42"/>
      <c r="D60" s="60" t="s">
        <v>192</v>
      </c>
      <c r="E60" s="42"/>
      <c r="F60" s="295"/>
      <c r="G60" s="295"/>
      <c r="H60" s="295"/>
      <c r="I60" s="295"/>
      <c r="J60" s="42"/>
      <c r="K60" s="6"/>
    </row>
    <row r="61" spans="2:11" ht="12.75">
      <c r="B61" s="3"/>
      <c r="C61" s="42"/>
      <c r="D61" s="60" t="s">
        <v>193</v>
      </c>
      <c r="E61" s="42"/>
      <c r="F61" s="295"/>
      <c r="G61" s="295"/>
      <c r="H61" s="295"/>
      <c r="I61" s="295"/>
      <c r="J61" s="42"/>
      <c r="K61" s="6"/>
    </row>
    <row r="62" spans="2:11" ht="12.75">
      <c r="B62" s="3"/>
      <c r="C62" s="42"/>
      <c r="D62" s="42"/>
      <c r="E62" s="42"/>
      <c r="F62" s="294"/>
      <c r="G62" s="294"/>
      <c r="H62" s="294"/>
      <c r="I62" s="294"/>
      <c r="J62" s="42"/>
      <c r="K62" s="6"/>
    </row>
    <row r="63" spans="2:11" ht="12.75">
      <c r="B63" s="3"/>
      <c r="C63" s="42"/>
      <c r="D63" s="42" t="s">
        <v>173</v>
      </c>
      <c r="E63" s="42"/>
      <c r="F63" s="294"/>
      <c r="G63" s="294"/>
      <c r="H63" s="294"/>
      <c r="I63" s="294"/>
      <c r="J63" s="42"/>
      <c r="K63" s="6"/>
    </row>
    <row r="64" spans="2:11" ht="12.75">
      <c r="B64" s="3"/>
      <c r="C64" s="42"/>
      <c r="D64" s="42" t="s">
        <v>174</v>
      </c>
      <c r="E64" s="42"/>
      <c r="F64" s="294"/>
      <c r="G64" s="294"/>
      <c r="H64" s="294"/>
      <c r="I64" s="294"/>
      <c r="J64" s="42"/>
      <c r="K64" s="6"/>
    </row>
    <row r="65" spans="2:11" ht="12.75">
      <c r="B65" s="3"/>
      <c r="C65" s="42"/>
      <c r="D65" s="42"/>
      <c r="E65" s="42"/>
      <c r="F65" s="294"/>
      <c r="G65" s="294"/>
      <c r="H65" s="294"/>
      <c r="I65" s="294"/>
      <c r="J65" s="42"/>
      <c r="K65" s="6"/>
    </row>
    <row r="66" spans="2:11" ht="12.75">
      <c r="B66" s="3"/>
      <c r="C66" s="42"/>
      <c r="D66" s="36" t="s">
        <v>119</v>
      </c>
      <c r="E66" s="42"/>
      <c r="F66" s="294"/>
      <c r="G66" s="294"/>
      <c r="H66" s="294"/>
      <c r="I66" s="294"/>
      <c r="J66" s="42"/>
      <c r="K66" s="6"/>
    </row>
    <row r="67" spans="2:11" ht="12.75">
      <c r="B67" s="3"/>
      <c r="C67" s="42"/>
      <c r="D67" s="36" t="s">
        <v>155</v>
      </c>
      <c r="E67" s="42"/>
      <c r="F67" s="294"/>
      <c r="G67" s="294"/>
      <c r="H67" s="294"/>
      <c r="I67" s="294"/>
      <c r="J67" s="42"/>
      <c r="K67" s="6"/>
    </row>
    <row r="68" spans="2:11" ht="12.75">
      <c r="B68" s="3"/>
      <c r="C68" s="42"/>
      <c r="D68" s="36" t="s">
        <v>154</v>
      </c>
      <c r="E68" s="42"/>
      <c r="F68" s="294"/>
      <c r="G68" s="294"/>
      <c r="H68" s="294"/>
      <c r="I68" s="294"/>
      <c r="J68" s="42"/>
      <c r="K68" s="6"/>
    </row>
    <row r="69" spans="2:11" ht="12.75">
      <c r="B69" s="3"/>
      <c r="C69" s="42"/>
      <c r="D69" s="36" t="s">
        <v>156</v>
      </c>
      <c r="E69" s="42"/>
      <c r="F69" s="294"/>
      <c r="G69" s="294"/>
      <c r="H69" s="294"/>
      <c r="I69" s="294"/>
      <c r="J69" s="42"/>
      <c r="K69" s="6"/>
    </row>
    <row r="70" spans="2:11" ht="12.75">
      <c r="B70" s="3"/>
      <c r="C70" s="42"/>
      <c r="D70" s="36" t="s">
        <v>165</v>
      </c>
      <c r="E70" s="42"/>
      <c r="F70" s="294"/>
      <c r="G70" s="294"/>
      <c r="H70" s="294"/>
      <c r="I70" s="294"/>
      <c r="J70" s="42"/>
      <c r="K70" s="6"/>
    </row>
    <row r="71" spans="2:11" ht="12.75">
      <c r="B71" s="3"/>
      <c r="C71" s="42"/>
      <c r="D71" s="36" t="s">
        <v>166</v>
      </c>
      <c r="E71" s="42"/>
      <c r="F71" s="294"/>
      <c r="G71" s="294"/>
      <c r="H71" s="294"/>
      <c r="I71" s="294"/>
      <c r="J71" s="42"/>
      <c r="K71" s="6"/>
    </row>
    <row r="72" spans="2:11" ht="12.75">
      <c r="B72" s="3"/>
      <c r="C72" s="42"/>
      <c r="D72" s="36" t="s">
        <v>167</v>
      </c>
      <c r="E72" s="42"/>
      <c r="F72" s="294"/>
      <c r="G72" s="294"/>
      <c r="H72" s="294"/>
      <c r="I72" s="294"/>
      <c r="J72" s="42"/>
      <c r="K72" s="6"/>
    </row>
    <row r="73" spans="2:11" ht="12.75">
      <c r="B73" s="3"/>
      <c r="C73" s="42"/>
      <c r="D73" s="36" t="s">
        <v>168</v>
      </c>
      <c r="E73" s="42"/>
      <c r="F73" s="294"/>
      <c r="G73" s="294"/>
      <c r="H73" s="294"/>
      <c r="I73" s="294"/>
      <c r="J73" s="42"/>
      <c r="K73" s="6"/>
    </row>
    <row r="74" spans="2:11" ht="12.75">
      <c r="B74" s="3"/>
      <c r="C74" s="42"/>
      <c r="D74" s="36" t="s">
        <v>169</v>
      </c>
      <c r="E74" s="42"/>
      <c r="F74" s="294"/>
      <c r="G74" s="294"/>
      <c r="H74" s="294"/>
      <c r="I74" s="294"/>
      <c r="J74" s="42"/>
      <c r="K74" s="6"/>
    </row>
    <row r="75" spans="2:11" ht="12.75">
      <c r="B75" s="3"/>
      <c r="C75" s="42"/>
      <c r="D75" s="36" t="s">
        <v>170</v>
      </c>
      <c r="E75" s="42"/>
      <c r="F75" s="294"/>
      <c r="G75" s="294"/>
      <c r="H75" s="294"/>
      <c r="I75" s="294"/>
      <c r="J75" s="42"/>
      <c r="K75" s="6"/>
    </row>
    <row r="76" spans="2:11" ht="12.75">
      <c r="B76" s="3"/>
      <c r="C76" s="42"/>
      <c r="D76" s="36" t="s">
        <v>171</v>
      </c>
      <c r="E76" s="42"/>
      <c r="F76" s="294"/>
      <c r="G76" s="294"/>
      <c r="H76" s="294"/>
      <c r="I76" s="294"/>
      <c r="J76" s="42"/>
      <c r="K76" s="6"/>
    </row>
    <row r="77" spans="2:11" ht="12.75">
      <c r="B77" s="3"/>
      <c r="C77" s="42"/>
      <c r="D77" s="36" t="s">
        <v>172</v>
      </c>
      <c r="E77" s="42"/>
      <c r="F77" s="294"/>
      <c r="G77" s="294"/>
      <c r="H77" s="294"/>
      <c r="I77" s="294"/>
      <c r="J77" s="42"/>
      <c r="K77" s="6"/>
    </row>
    <row r="78" spans="2:11" ht="12.75">
      <c r="B78" s="3"/>
      <c r="C78" s="42"/>
      <c r="D78" s="36" t="s">
        <v>153</v>
      </c>
      <c r="E78" s="42"/>
      <c r="F78" s="294"/>
      <c r="G78" s="294"/>
      <c r="H78" s="294"/>
      <c r="I78" s="294"/>
      <c r="J78" s="42"/>
      <c r="K78" s="6"/>
    </row>
    <row r="79" spans="2:11" ht="12.75">
      <c r="B79" s="3"/>
      <c r="C79" s="42"/>
      <c r="D79" s="36" t="s">
        <v>194</v>
      </c>
      <c r="E79" s="42"/>
      <c r="F79" s="294"/>
      <c r="G79" s="294"/>
      <c r="H79" s="294"/>
      <c r="I79" s="294"/>
      <c r="J79" s="42"/>
      <c r="K79" s="6"/>
    </row>
    <row r="80" spans="2:11" ht="12.75">
      <c r="B80" s="3"/>
      <c r="C80" s="42"/>
      <c r="D80" s="36" t="s">
        <v>195</v>
      </c>
      <c r="E80" s="42"/>
      <c r="F80" s="294"/>
      <c r="G80" s="294"/>
      <c r="H80" s="294"/>
      <c r="I80" s="294"/>
      <c r="J80" s="42"/>
      <c r="K80" s="6"/>
    </row>
    <row r="81" spans="2:11" ht="12.75">
      <c r="B81" s="3"/>
      <c r="C81" s="42"/>
      <c r="D81" s="42"/>
      <c r="E81" s="42"/>
      <c r="F81" s="42"/>
      <c r="G81" s="42"/>
      <c r="H81" s="277"/>
      <c r="I81" s="42"/>
      <c r="J81" s="42"/>
      <c r="K81" s="6"/>
    </row>
    <row r="82" spans="2:11" ht="12.75">
      <c r="B82" s="3"/>
      <c r="H82" s="107"/>
      <c r="K82" s="6"/>
    </row>
    <row r="83" spans="2:11" ht="13.5" thickBot="1">
      <c r="B83" s="13"/>
      <c r="C83" s="14"/>
      <c r="D83" s="14"/>
      <c r="E83" s="14"/>
      <c r="F83" s="14"/>
      <c r="G83" s="14"/>
      <c r="H83" s="278"/>
      <c r="I83" s="14"/>
      <c r="J83" s="14"/>
      <c r="K83" s="15"/>
    </row>
    <row r="84" ht="12.75">
      <c r="H84" s="107"/>
    </row>
    <row r="85" ht="12.75">
      <c r="H85" s="107"/>
    </row>
    <row r="86" ht="12.75">
      <c r="H86" s="107"/>
    </row>
    <row r="87" ht="12.75">
      <c r="H87" s="107"/>
    </row>
    <row r="88" ht="12.75">
      <c r="H88" s="107"/>
    </row>
    <row r="89" ht="12.75">
      <c r="H89" s="107"/>
    </row>
    <row r="90" ht="12.75">
      <c r="H90" s="107"/>
    </row>
    <row r="91" ht="12.75">
      <c r="H91" s="107"/>
    </row>
    <row r="92" ht="12.75">
      <c r="H92" s="107"/>
    </row>
    <row r="93" ht="12.75">
      <c r="H93" s="107"/>
    </row>
    <row r="94" ht="12.75">
      <c r="H94" s="107"/>
    </row>
    <row r="95" ht="12.75">
      <c r="H95" s="107"/>
    </row>
    <row r="96" ht="12.75">
      <c r="H96" s="107"/>
    </row>
    <row r="97" ht="12.75">
      <c r="H97" s="107"/>
    </row>
    <row r="98" ht="12.75">
      <c r="H98" s="107"/>
    </row>
    <row r="99" ht="12.75">
      <c r="H99" s="107"/>
    </row>
    <row r="100" ht="12.75">
      <c r="H100" s="107"/>
    </row>
    <row r="101" ht="12.75">
      <c r="H101" s="107"/>
    </row>
    <row r="102" ht="12.75">
      <c r="H102" s="107"/>
    </row>
    <row r="103" ht="12.75">
      <c r="H103" s="107"/>
    </row>
    <row r="104" ht="12.75">
      <c r="H104" s="107"/>
    </row>
    <row r="105" ht="12.75">
      <c r="H105" s="107"/>
    </row>
    <row r="106" ht="12.75">
      <c r="H106" s="107"/>
    </row>
    <row r="107" ht="12.75">
      <c r="H107" s="107"/>
    </row>
    <row r="108" ht="12.75">
      <c r="H108" s="107"/>
    </row>
    <row r="109" ht="12.75">
      <c r="H109" s="107"/>
    </row>
    <row r="110" ht="12.75">
      <c r="H110" s="107"/>
    </row>
    <row r="111" ht="12.75">
      <c r="H111" s="107"/>
    </row>
    <row r="112" ht="12.75">
      <c r="H112" s="107"/>
    </row>
    <row r="113" ht="12.75">
      <c r="H113" s="107"/>
    </row>
    <row r="114" ht="12.75">
      <c r="H114" s="107"/>
    </row>
    <row r="115" ht="12.75">
      <c r="H115" s="107"/>
    </row>
    <row r="116" ht="12.75">
      <c r="H116" s="107"/>
    </row>
    <row r="117" ht="12.75">
      <c r="H117" s="107"/>
    </row>
    <row r="118" ht="12.75">
      <c r="H118" s="107"/>
    </row>
    <row r="119" ht="12.75">
      <c r="H119" s="107"/>
    </row>
    <row r="120" ht="12.75">
      <c r="H120" s="107"/>
    </row>
    <row r="121" ht="12.75">
      <c r="H121" s="107"/>
    </row>
    <row r="122" ht="12.75">
      <c r="H122" s="107"/>
    </row>
    <row r="123" ht="12.75">
      <c r="H123" s="107"/>
    </row>
  </sheetData>
  <printOptions/>
  <pageMargins left="0.75" right="0.75" top="1" bottom="1" header="0.5" footer="0.5"/>
  <pageSetup horizontalDpi="600" verticalDpi="600" orientation="portrait" paperSize="9" scale="6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K123"/>
  <sheetViews>
    <sheetView zoomScale="85" zoomScaleNormal="85" workbookViewId="0" topLeftCell="A1">
      <pane ySplit="5" topLeftCell="BM6" activePane="bottomLeft" state="frozen"/>
      <selection pane="topLeft" activeCell="B2" sqref="B2"/>
      <selection pane="bottomLeft" activeCell="B2" sqref="B2"/>
    </sheetView>
  </sheetViews>
  <sheetFormatPr defaultColWidth="9.140625" defaultRowHeight="12.75"/>
  <cols>
    <col min="1" max="1" width="5.7109375" style="5" customWidth="1"/>
    <col min="2" max="2" width="2.7109375" style="5" customWidth="1"/>
    <col min="3" max="3" width="1.7109375" style="5" customWidth="1"/>
    <col min="4" max="4" width="45.7109375" style="5" customWidth="1"/>
    <col min="5" max="5" width="2.7109375" style="5" customWidth="1"/>
    <col min="6" max="9" width="16.8515625" style="5" customWidth="1"/>
    <col min="10" max="11" width="2.57421875" style="5" customWidth="1"/>
    <col min="12" max="16384" width="9.140625" style="248" customWidth="1"/>
  </cols>
  <sheetData>
    <row r="1" ht="13.5" thickBot="1"/>
    <row r="2" spans="2:11" s="5" customFormat="1" ht="12.75">
      <c r="B2" s="401"/>
      <c r="C2" s="1"/>
      <c r="D2" s="281"/>
      <c r="E2" s="1"/>
      <c r="F2" s="402"/>
      <c r="G2" s="1"/>
      <c r="H2" s="1"/>
      <c r="I2" s="1"/>
      <c r="J2" s="1"/>
      <c r="K2" s="2"/>
    </row>
    <row r="3" spans="2:11" ht="12.75">
      <c r="B3" s="3"/>
      <c r="K3" s="6"/>
    </row>
    <row r="4" spans="2:11" ht="12.75">
      <c r="B4" s="3"/>
      <c r="D4" s="56" t="s">
        <v>98</v>
      </c>
      <c r="E4" s="67"/>
      <c r="F4" s="25">
        <f>tab!F13</f>
        <v>2007</v>
      </c>
      <c r="G4" s="25">
        <f>F4+1</f>
        <v>2008</v>
      </c>
      <c r="H4" s="25">
        <f>G4+1</f>
        <v>2009</v>
      </c>
      <c r="I4" s="25">
        <f>H4+1</f>
        <v>2010</v>
      </c>
      <c r="J4" s="166"/>
      <c r="K4" s="173"/>
    </row>
    <row r="5" spans="2:11" ht="12.75">
      <c r="B5" s="3"/>
      <c r="E5" s="67"/>
      <c r="J5" s="166"/>
      <c r="K5" s="173"/>
    </row>
    <row r="6" spans="2:11" ht="12.75">
      <c r="B6" s="3"/>
      <c r="E6" s="67"/>
      <c r="J6" s="166"/>
      <c r="K6" s="173"/>
    </row>
    <row r="7" spans="2:11" ht="12.75">
      <c r="B7" s="3"/>
      <c r="C7" s="42"/>
      <c r="D7" s="42"/>
      <c r="E7" s="164"/>
      <c r="F7" s="42"/>
      <c r="G7" s="42"/>
      <c r="H7" s="42"/>
      <c r="I7" s="42"/>
      <c r="J7" s="168"/>
      <c r="K7" s="6"/>
    </row>
    <row r="8" spans="2:11" ht="12.75">
      <c r="B8" s="3"/>
      <c r="C8" s="42"/>
      <c r="D8" s="36" t="s">
        <v>177</v>
      </c>
      <c r="E8" s="42"/>
      <c r="F8" s="291"/>
      <c r="G8" s="279"/>
      <c r="H8" s="279"/>
      <c r="I8" s="292"/>
      <c r="J8" s="42"/>
      <c r="K8" s="6"/>
    </row>
    <row r="9" spans="2:11" ht="12.75">
      <c r="B9" s="3"/>
      <c r="C9" s="42"/>
      <c r="D9" s="36" t="s">
        <v>178</v>
      </c>
      <c r="E9" s="42"/>
      <c r="F9" s="291"/>
      <c r="G9" s="279"/>
      <c r="H9" s="279"/>
      <c r="I9" s="292"/>
      <c r="J9" s="42"/>
      <c r="K9" s="6"/>
    </row>
    <row r="10" spans="2:11" ht="12.75">
      <c r="B10" s="3"/>
      <c r="C10" s="42"/>
      <c r="D10" s="36" t="s">
        <v>180</v>
      </c>
      <c r="E10" s="42"/>
      <c r="F10" s="293"/>
      <c r="G10" s="279"/>
      <c r="H10" s="279"/>
      <c r="I10" s="292"/>
      <c r="J10" s="42"/>
      <c r="K10" s="6"/>
    </row>
    <row r="11" spans="2:11" ht="12.75">
      <c r="B11" s="3"/>
      <c r="C11" s="42"/>
      <c r="D11" s="38"/>
      <c r="E11" s="42"/>
      <c r="F11" s="344"/>
      <c r="G11" s="279"/>
      <c r="H11" s="279"/>
      <c r="I11" s="292"/>
      <c r="J11" s="42"/>
      <c r="K11" s="6"/>
    </row>
    <row r="12" spans="1:11" ht="12.75">
      <c r="A12" s="54"/>
      <c r="B12" s="50"/>
      <c r="C12" s="64"/>
      <c r="D12" s="36" t="s">
        <v>0</v>
      </c>
      <c r="E12" s="42"/>
      <c r="F12" s="294"/>
      <c r="G12" s="294"/>
      <c r="H12" s="294"/>
      <c r="I12" s="294"/>
      <c r="J12" s="64"/>
      <c r="K12" s="52"/>
    </row>
    <row r="13" spans="1:11" ht="12.75">
      <c r="A13" s="54"/>
      <c r="B13" s="50"/>
      <c r="C13" s="64"/>
      <c r="D13" s="36" t="s">
        <v>100</v>
      </c>
      <c r="E13" s="64"/>
      <c r="F13" s="294"/>
      <c r="G13" s="294"/>
      <c r="H13" s="294"/>
      <c r="I13" s="294"/>
      <c r="J13" s="64"/>
      <c r="K13" s="52"/>
    </row>
    <row r="14" spans="2:11" ht="12.75">
      <c r="B14" s="3"/>
      <c r="C14" s="42"/>
      <c r="D14" s="42" t="s">
        <v>99</v>
      </c>
      <c r="E14" s="42"/>
      <c r="F14" s="294"/>
      <c r="G14" s="294"/>
      <c r="H14" s="294"/>
      <c r="I14" s="294"/>
      <c r="J14" s="42"/>
      <c r="K14" s="6"/>
    </row>
    <row r="15" spans="2:11" ht="12.75">
      <c r="B15" s="3"/>
      <c r="C15" s="42"/>
      <c r="D15" s="42" t="s">
        <v>1</v>
      </c>
      <c r="E15" s="42"/>
      <c r="F15" s="294"/>
      <c r="G15" s="294"/>
      <c r="H15" s="294"/>
      <c r="I15" s="294"/>
      <c r="J15" s="42"/>
      <c r="K15" s="6"/>
    </row>
    <row r="16" spans="2:11" ht="12.75">
      <c r="B16" s="3"/>
      <c r="C16" s="42"/>
      <c r="D16" s="42" t="s">
        <v>101</v>
      </c>
      <c r="E16" s="42"/>
      <c r="F16" s="294"/>
      <c r="G16" s="294"/>
      <c r="H16" s="294"/>
      <c r="I16" s="294"/>
      <c r="J16" s="42"/>
      <c r="K16" s="6"/>
    </row>
    <row r="17" spans="2:11" ht="12.75">
      <c r="B17" s="3"/>
      <c r="C17" s="42"/>
      <c r="D17" s="42" t="s">
        <v>102</v>
      </c>
      <c r="E17" s="42"/>
      <c r="F17" s="294"/>
      <c r="G17" s="294"/>
      <c r="H17" s="294"/>
      <c r="I17" s="294"/>
      <c r="J17" s="42"/>
      <c r="K17" s="6"/>
    </row>
    <row r="18" spans="2:11" ht="12.75">
      <c r="B18" s="3"/>
      <c r="C18" s="42"/>
      <c r="D18" s="42" t="s">
        <v>103</v>
      </c>
      <c r="E18" s="42"/>
      <c r="F18" s="294"/>
      <c r="G18" s="294"/>
      <c r="H18" s="294"/>
      <c r="I18" s="294"/>
      <c r="J18" s="42"/>
      <c r="K18" s="6"/>
    </row>
    <row r="19" spans="2:11" ht="12.75">
      <c r="B19" s="3"/>
      <c r="C19" s="42"/>
      <c r="D19" s="42" t="s">
        <v>122</v>
      </c>
      <c r="E19" s="42"/>
      <c r="F19" s="294"/>
      <c r="G19" s="294"/>
      <c r="H19" s="294"/>
      <c r="I19" s="294"/>
      <c r="J19" s="42"/>
      <c r="K19" s="6"/>
    </row>
    <row r="20" spans="2:11" ht="12.75">
      <c r="B20" s="3"/>
      <c r="C20" s="42"/>
      <c r="D20" s="36" t="s">
        <v>83</v>
      </c>
      <c r="E20" s="61"/>
      <c r="F20" s="294"/>
      <c r="G20" s="294"/>
      <c r="H20" s="294"/>
      <c r="I20" s="294"/>
      <c r="J20" s="42"/>
      <c r="K20" s="6"/>
    </row>
    <row r="21" spans="2:11" ht="12.75">
      <c r="B21" s="3"/>
      <c r="C21" s="42"/>
      <c r="D21" s="36" t="s">
        <v>86</v>
      </c>
      <c r="E21" s="61"/>
      <c r="F21" s="294"/>
      <c r="G21" s="294"/>
      <c r="H21" s="294"/>
      <c r="I21" s="294"/>
      <c r="J21" s="42"/>
      <c r="K21" s="6"/>
    </row>
    <row r="22" spans="2:11" ht="12.75">
      <c r="B22" s="3"/>
      <c r="C22" s="42"/>
      <c r="D22" s="36" t="s">
        <v>84</v>
      </c>
      <c r="E22" s="61"/>
      <c r="F22" s="294"/>
      <c r="G22" s="294"/>
      <c r="H22" s="294"/>
      <c r="I22" s="294"/>
      <c r="J22" s="42"/>
      <c r="K22" s="6"/>
    </row>
    <row r="23" spans="2:11" ht="12.75">
      <c r="B23" s="3"/>
      <c r="C23" s="42"/>
      <c r="D23" s="36" t="s">
        <v>85</v>
      </c>
      <c r="E23" s="61"/>
      <c r="F23" s="294"/>
      <c r="G23" s="294"/>
      <c r="H23" s="294"/>
      <c r="I23" s="294"/>
      <c r="J23" s="42"/>
      <c r="K23" s="6"/>
    </row>
    <row r="24" spans="2:11" ht="12.75">
      <c r="B24" s="3"/>
      <c r="C24" s="42"/>
      <c r="D24" s="36" t="s">
        <v>186</v>
      </c>
      <c r="E24" s="61"/>
      <c r="F24" s="294"/>
      <c r="G24" s="294"/>
      <c r="H24" s="294"/>
      <c r="I24" s="294"/>
      <c r="J24" s="42"/>
      <c r="K24" s="6"/>
    </row>
    <row r="25" spans="2:11" ht="12.75">
      <c r="B25" s="3"/>
      <c r="C25" s="42"/>
      <c r="D25" s="36"/>
      <c r="E25" s="61"/>
      <c r="F25" s="294"/>
      <c r="G25" s="294"/>
      <c r="H25" s="294"/>
      <c r="I25" s="294"/>
      <c r="J25" s="42"/>
      <c r="K25" s="6"/>
    </row>
    <row r="26" spans="2:11" ht="12.75">
      <c r="B26" s="3"/>
      <c r="C26" s="42"/>
      <c r="D26" s="42" t="s">
        <v>135</v>
      </c>
      <c r="E26" s="42"/>
      <c r="F26" s="294"/>
      <c r="G26" s="294"/>
      <c r="H26" s="294"/>
      <c r="I26" s="294"/>
      <c r="J26" s="42"/>
      <c r="K26" s="6"/>
    </row>
    <row r="27" spans="2:11" ht="12.75">
      <c r="B27" s="3"/>
      <c r="C27" s="42"/>
      <c r="D27" s="42" t="s">
        <v>137</v>
      </c>
      <c r="E27" s="42"/>
      <c r="F27" s="294"/>
      <c r="G27" s="294"/>
      <c r="H27" s="294"/>
      <c r="I27" s="294"/>
      <c r="J27" s="42"/>
      <c r="K27" s="6"/>
    </row>
    <row r="28" spans="2:11" ht="12.75">
      <c r="B28" s="3"/>
      <c r="C28" s="42"/>
      <c r="D28" s="42" t="s">
        <v>136</v>
      </c>
      <c r="E28" s="42"/>
      <c r="F28" s="294"/>
      <c r="G28" s="294"/>
      <c r="H28" s="294"/>
      <c r="I28" s="294"/>
      <c r="J28" s="42"/>
      <c r="K28" s="6"/>
    </row>
    <row r="29" spans="2:11" ht="12.75">
      <c r="B29" s="3"/>
      <c r="C29" s="42"/>
      <c r="D29" s="42" t="s">
        <v>2</v>
      </c>
      <c r="E29" s="42"/>
      <c r="F29" s="294"/>
      <c r="G29" s="294"/>
      <c r="H29" s="294"/>
      <c r="I29" s="294"/>
      <c r="J29" s="42"/>
      <c r="K29" s="6"/>
    </row>
    <row r="30" spans="2:11" ht="12.75">
      <c r="B30" s="3"/>
      <c r="C30" s="42"/>
      <c r="D30" s="42" t="s">
        <v>3</v>
      </c>
      <c r="E30" s="42"/>
      <c r="F30" s="294"/>
      <c r="G30" s="294"/>
      <c r="H30" s="294"/>
      <c r="I30" s="294"/>
      <c r="J30" s="42"/>
      <c r="K30" s="6"/>
    </row>
    <row r="31" spans="2:11" ht="12.75">
      <c r="B31" s="3"/>
      <c r="C31" s="42"/>
      <c r="D31" s="42" t="s">
        <v>257</v>
      </c>
      <c r="E31" s="42"/>
      <c r="F31" s="294"/>
      <c r="G31" s="294"/>
      <c r="H31" s="294"/>
      <c r="I31" s="294"/>
      <c r="J31" s="42"/>
      <c r="K31" s="6"/>
    </row>
    <row r="32" spans="2:11" ht="12.75">
      <c r="B32" s="3"/>
      <c r="C32" s="42"/>
      <c r="D32" s="42" t="s">
        <v>138</v>
      </c>
      <c r="E32" s="42"/>
      <c r="F32" s="294"/>
      <c r="G32" s="294"/>
      <c r="H32" s="294"/>
      <c r="I32" s="294"/>
      <c r="J32" s="42"/>
      <c r="K32" s="6"/>
    </row>
    <row r="33" spans="2:11" ht="12.75">
      <c r="B33" s="3"/>
      <c r="C33" s="42"/>
      <c r="D33" s="42" t="s">
        <v>4</v>
      </c>
      <c r="E33" s="42"/>
      <c r="F33" s="294"/>
      <c r="G33" s="294"/>
      <c r="H33" s="294"/>
      <c r="I33" s="294"/>
      <c r="J33" s="42"/>
      <c r="K33" s="6"/>
    </row>
    <row r="34" spans="2:11" ht="12.75">
      <c r="B34" s="3"/>
      <c r="C34" s="42"/>
      <c r="D34" s="42" t="s">
        <v>121</v>
      </c>
      <c r="E34" s="42"/>
      <c r="F34" s="294"/>
      <c r="G34" s="294"/>
      <c r="H34" s="294"/>
      <c r="I34" s="294"/>
      <c r="J34" s="42"/>
      <c r="K34" s="6"/>
    </row>
    <row r="35" spans="2:11" ht="12.75">
      <c r="B35" s="3"/>
      <c r="C35" s="42"/>
      <c r="D35" s="42" t="s">
        <v>57</v>
      </c>
      <c r="E35" s="42"/>
      <c r="F35" s="294"/>
      <c r="G35" s="294"/>
      <c r="H35" s="294"/>
      <c r="I35" s="294"/>
      <c r="J35" s="42"/>
      <c r="K35" s="6"/>
    </row>
    <row r="36" spans="2:11" ht="12.75">
      <c r="B36" s="3"/>
      <c r="C36" s="42"/>
      <c r="D36" s="42" t="s">
        <v>35</v>
      </c>
      <c r="E36" s="42"/>
      <c r="F36" s="294"/>
      <c r="G36" s="294"/>
      <c r="H36" s="294"/>
      <c r="I36" s="294"/>
      <c r="J36" s="42"/>
      <c r="K36" s="6"/>
    </row>
    <row r="37" spans="2:11" ht="12.75">
      <c r="B37" s="3"/>
      <c r="C37" s="42"/>
      <c r="D37" s="42" t="s">
        <v>36</v>
      </c>
      <c r="E37" s="42"/>
      <c r="F37" s="294"/>
      <c r="G37" s="294"/>
      <c r="H37" s="294"/>
      <c r="I37" s="294"/>
      <c r="J37" s="42"/>
      <c r="K37" s="6"/>
    </row>
    <row r="38" spans="2:11" ht="12.75">
      <c r="B38" s="3"/>
      <c r="C38" s="42"/>
      <c r="D38" s="42"/>
      <c r="E38" s="42"/>
      <c r="F38" s="294"/>
      <c r="G38" s="294"/>
      <c r="H38" s="294"/>
      <c r="I38" s="294"/>
      <c r="J38" s="42"/>
      <c r="K38" s="6"/>
    </row>
    <row r="39" spans="2:11" ht="12.75">
      <c r="B39" s="3"/>
      <c r="C39" s="42"/>
      <c r="D39" s="42" t="s">
        <v>187</v>
      </c>
      <c r="E39" s="42"/>
      <c r="F39" s="342"/>
      <c r="G39" s="342"/>
      <c r="H39" s="342"/>
      <c r="I39" s="342"/>
      <c r="J39" s="42"/>
      <c r="K39" s="6"/>
    </row>
    <row r="40" spans="2:11" ht="12.75">
      <c r="B40" s="3"/>
      <c r="C40" s="42"/>
      <c r="D40" s="42" t="s">
        <v>188</v>
      </c>
      <c r="E40" s="42"/>
      <c r="F40" s="342"/>
      <c r="G40" s="342"/>
      <c r="H40" s="342"/>
      <c r="I40" s="342"/>
      <c r="J40" s="42"/>
      <c r="K40" s="6"/>
    </row>
    <row r="41" spans="2:11" ht="12.75">
      <c r="B41" s="3"/>
      <c r="C41" s="42"/>
      <c r="D41" s="36" t="s">
        <v>189</v>
      </c>
      <c r="E41" s="42"/>
      <c r="F41" s="342"/>
      <c r="G41" s="342"/>
      <c r="H41" s="342"/>
      <c r="I41" s="342"/>
      <c r="J41" s="42"/>
      <c r="K41" s="6"/>
    </row>
    <row r="42" spans="2:11" ht="12.75">
      <c r="B42" s="3"/>
      <c r="C42" s="42"/>
      <c r="D42" s="36" t="s">
        <v>190</v>
      </c>
      <c r="E42" s="42"/>
      <c r="F42" s="342"/>
      <c r="G42" s="342"/>
      <c r="H42" s="342"/>
      <c r="I42" s="342"/>
      <c r="J42" s="42"/>
      <c r="K42" s="6"/>
    </row>
    <row r="43" spans="2:11" ht="12.75">
      <c r="B43" s="3"/>
      <c r="C43" s="42"/>
      <c r="D43" s="36" t="s">
        <v>207</v>
      </c>
      <c r="E43" s="42"/>
      <c r="F43" s="342"/>
      <c r="G43" s="342"/>
      <c r="H43" s="342"/>
      <c r="I43" s="342"/>
      <c r="J43" s="42"/>
      <c r="K43" s="6"/>
    </row>
    <row r="44" spans="2:11" ht="12.75">
      <c r="B44" s="3"/>
      <c r="C44" s="42"/>
      <c r="D44" s="36" t="s">
        <v>346</v>
      </c>
      <c r="E44" s="42"/>
      <c r="F44" s="342"/>
      <c r="G44" s="342"/>
      <c r="H44" s="342"/>
      <c r="I44" s="342"/>
      <c r="J44" s="42"/>
      <c r="K44" s="6"/>
    </row>
    <row r="45" spans="2:11" ht="12.75">
      <c r="B45" s="3"/>
      <c r="C45" s="42"/>
      <c r="D45" s="36" t="s">
        <v>288</v>
      </c>
      <c r="E45" s="42"/>
      <c r="F45" s="342"/>
      <c r="G45" s="342"/>
      <c r="H45" s="342"/>
      <c r="I45" s="342"/>
      <c r="J45" s="42"/>
      <c r="K45" s="6"/>
    </row>
    <row r="46" spans="2:11" ht="12.75">
      <c r="B46" s="3"/>
      <c r="C46" s="42"/>
      <c r="D46" s="36" t="s">
        <v>289</v>
      </c>
      <c r="E46" s="42"/>
      <c r="F46" s="342"/>
      <c r="G46" s="342"/>
      <c r="H46" s="342"/>
      <c r="I46" s="342"/>
      <c r="J46" s="42"/>
      <c r="K46" s="6"/>
    </row>
    <row r="47" spans="2:11" ht="12.75">
      <c r="B47" s="3"/>
      <c r="C47" s="42"/>
      <c r="D47" s="36" t="s">
        <v>290</v>
      </c>
      <c r="E47" s="42"/>
      <c r="F47" s="342"/>
      <c r="G47" s="342"/>
      <c r="H47" s="342"/>
      <c r="I47" s="342"/>
      <c r="J47" s="42"/>
      <c r="K47" s="6"/>
    </row>
    <row r="48" spans="2:11" ht="12.75">
      <c r="B48" s="3"/>
      <c r="C48" s="42"/>
      <c r="D48" s="36" t="s">
        <v>291</v>
      </c>
      <c r="E48" s="42"/>
      <c r="F48" s="342"/>
      <c r="G48" s="342"/>
      <c r="H48" s="342"/>
      <c r="I48" s="342"/>
      <c r="J48" s="42"/>
      <c r="K48" s="6"/>
    </row>
    <row r="49" spans="2:11" ht="12.75">
      <c r="B49" s="3"/>
      <c r="C49" s="42"/>
      <c r="D49" s="400" t="s">
        <v>292</v>
      </c>
      <c r="E49" s="42"/>
      <c r="F49" s="342"/>
      <c r="G49" s="342"/>
      <c r="H49" s="342"/>
      <c r="I49" s="342"/>
      <c r="J49" s="42"/>
      <c r="K49" s="6"/>
    </row>
    <row r="50" spans="2:11" ht="12.75">
      <c r="B50" s="3"/>
      <c r="C50" s="42"/>
      <c r="D50" s="400" t="s">
        <v>293</v>
      </c>
      <c r="E50" s="42"/>
      <c r="F50" s="342"/>
      <c r="G50" s="342"/>
      <c r="H50" s="342"/>
      <c r="I50" s="342"/>
      <c r="J50" s="42"/>
      <c r="K50" s="6"/>
    </row>
    <row r="51" spans="2:11" ht="12.75">
      <c r="B51" s="3"/>
      <c r="C51" s="42"/>
      <c r="D51" s="400" t="s">
        <v>294</v>
      </c>
      <c r="E51" s="42"/>
      <c r="F51" s="342"/>
      <c r="G51" s="342"/>
      <c r="H51" s="342"/>
      <c r="I51" s="342"/>
      <c r="J51" s="42"/>
      <c r="K51" s="6"/>
    </row>
    <row r="52" spans="2:11" ht="12.75">
      <c r="B52" s="3"/>
      <c r="C52" s="42"/>
      <c r="D52" s="400" t="s">
        <v>295</v>
      </c>
      <c r="E52" s="42"/>
      <c r="F52" s="342"/>
      <c r="G52" s="342"/>
      <c r="H52" s="342"/>
      <c r="I52" s="342"/>
      <c r="J52" s="42"/>
      <c r="K52" s="6"/>
    </row>
    <row r="53" spans="2:11" ht="12.75">
      <c r="B53" s="3"/>
      <c r="C53" s="42"/>
      <c r="D53" s="400" t="s">
        <v>296</v>
      </c>
      <c r="E53" s="42"/>
      <c r="F53" s="342"/>
      <c r="G53" s="342"/>
      <c r="H53" s="342"/>
      <c r="I53" s="342"/>
      <c r="J53" s="42"/>
      <c r="K53" s="6"/>
    </row>
    <row r="54" spans="2:11" ht="12.75">
      <c r="B54" s="3"/>
      <c r="C54" s="42"/>
      <c r="D54" s="400" t="s">
        <v>297</v>
      </c>
      <c r="E54" s="42"/>
      <c r="F54" s="342"/>
      <c r="G54" s="342"/>
      <c r="H54" s="342"/>
      <c r="I54" s="342"/>
      <c r="J54" s="42"/>
      <c r="K54" s="6"/>
    </row>
    <row r="55" spans="2:11" ht="12.75">
      <c r="B55" s="3"/>
      <c r="C55" s="42"/>
      <c r="D55" s="400" t="s">
        <v>298</v>
      </c>
      <c r="E55" s="42"/>
      <c r="F55" s="342"/>
      <c r="G55" s="342"/>
      <c r="H55" s="342"/>
      <c r="I55" s="342"/>
      <c r="J55" s="42"/>
      <c r="K55" s="6"/>
    </row>
    <row r="56" spans="2:11" ht="12.75">
      <c r="B56" s="3"/>
      <c r="C56" s="42"/>
      <c r="D56" s="400" t="s">
        <v>299</v>
      </c>
      <c r="E56" s="42"/>
      <c r="F56" s="342"/>
      <c r="G56" s="342"/>
      <c r="H56" s="342"/>
      <c r="I56" s="342"/>
      <c r="J56" s="42"/>
      <c r="K56" s="6"/>
    </row>
    <row r="57" spans="2:11" ht="12.75">
      <c r="B57" s="3"/>
      <c r="C57" s="42"/>
      <c r="D57" s="36"/>
      <c r="E57" s="42"/>
      <c r="F57" s="294"/>
      <c r="G57" s="294"/>
      <c r="H57" s="294"/>
      <c r="I57" s="294"/>
      <c r="J57" s="42"/>
      <c r="K57" s="6"/>
    </row>
    <row r="58" spans="2:11" ht="12.75">
      <c r="B58" s="3"/>
      <c r="C58" s="42"/>
      <c r="D58" s="42" t="s">
        <v>206</v>
      </c>
      <c r="E58" s="42"/>
      <c r="F58" s="294"/>
      <c r="G58" s="294"/>
      <c r="H58" s="294"/>
      <c r="I58" s="294"/>
      <c r="J58" s="42"/>
      <c r="K58" s="6"/>
    </row>
    <row r="59" spans="2:11" ht="12.75">
      <c r="B59" s="3"/>
      <c r="C59" s="42"/>
      <c r="D59" s="60" t="s">
        <v>191</v>
      </c>
      <c r="E59" s="42"/>
      <c r="F59" s="295"/>
      <c r="G59" s="295"/>
      <c r="H59" s="295"/>
      <c r="I59" s="295"/>
      <c r="J59" s="42"/>
      <c r="K59" s="6"/>
    </row>
    <row r="60" spans="2:11" ht="12.75">
      <c r="B60" s="3"/>
      <c r="C60" s="42"/>
      <c r="D60" s="60" t="s">
        <v>192</v>
      </c>
      <c r="E60" s="42"/>
      <c r="F60" s="295"/>
      <c r="G60" s="295"/>
      <c r="H60" s="295"/>
      <c r="I60" s="295"/>
      <c r="J60" s="42"/>
      <c r="K60" s="6"/>
    </row>
    <row r="61" spans="2:11" ht="12.75">
      <c r="B61" s="3"/>
      <c r="C61" s="42"/>
      <c r="D61" s="60" t="s">
        <v>193</v>
      </c>
      <c r="E61" s="42"/>
      <c r="F61" s="295"/>
      <c r="G61" s="295"/>
      <c r="H61" s="295"/>
      <c r="I61" s="295"/>
      <c r="J61" s="42"/>
      <c r="K61" s="6"/>
    </row>
    <row r="62" spans="2:11" ht="12.75">
      <c r="B62" s="3"/>
      <c r="C62" s="42"/>
      <c r="D62" s="42"/>
      <c r="E62" s="42"/>
      <c r="F62" s="294"/>
      <c r="G62" s="294"/>
      <c r="H62" s="294"/>
      <c r="I62" s="294"/>
      <c r="J62" s="42"/>
      <c r="K62" s="6"/>
    </row>
    <row r="63" spans="2:11" ht="12.75">
      <c r="B63" s="3"/>
      <c r="C63" s="42"/>
      <c r="D63" s="42" t="s">
        <v>173</v>
      </c>
      <c r="E63" s="42"/>
      <c r="F63" s="294"/>
      <c r="G63" s="294"/>
      <c r="H63" s="294"/>
      <c r="I63" s="294"/>
      <c r="J63" s="42"/>
      <c r="K63" s="6"/>
    </row>
    <row r="64" spans="2:11" ht="12.75">
      <c r="B64" s="3"/>
      <c r="C64" s="42"/>
      <c r="D64" s="42" t="s">
        <v>174</v>
      </c>
      <c r="E64" s="42"/>
      <c r="F64" s="294"/>
      <c r="G64" s="294"/>
      <c r="H64" s="294"/>
      <c r="I64" s="294"/>
      <c r="J64" s="42"/>
      <c r="K64" s="6"/>
    </row>
    <row r="65" spans="2:11" ht="12.75">
      <c r="B65" s="3"/>
      <c r="C65" s="42"/>
      <c r="D65" s="42"/>
      <c r="E65" s="42"/>
      <c r="F65" s="294"/>
      <c r="G65" s="294"/>
      <c r="H65" s="294"/>
      <c r="I65" s="294"/>
      <c r="J65" s="42"/>
      <c r="K65" s="6"/>
    </row>
    <row r="66" spans="2:11" ht="12.75">
      <c r="B66" s="3"/>
      <c r="C66" s="42"/>
      <c r="D66" s="36" t="s">
        <v>119</v>
      </c>
      <c r="E66" s="42"/>
      <c r="F66" s="294"/>
      <c r="G66" s="294"/>
      <c r="H66" s="294"/>
      <c r="I66" s="294"/>
      <c r="J66" s="42"/>
      <c r="K66" s="6"/>
    </row>
    <row r="67" spans="2:11" ht="12.75">
      <c r="B67" s="3"/>
      <c r="C67" s="42"/>
      <c r="D67" s="36" t="s">
        <v>155</v>
      </c>
      <c r="E67" s="42"/>
      <c r="F67" s="294"/>
      <c r="G67" s="294"/>
      <c r="H67" s="294"/>
      <c r="I67" s="294"/>
      <c r="J67" s="42"/>
      <c r="K67" s="6"/>
    </row>
    <row r="68" spans="2:11" ht="12.75">
      <c r="B68" s="3"/>
      <c r="C68" s="42"/>
      <c r="D68" s="36" t="s">
        <v>154</v>
      </c>
      <c r="E68" s="42"/>
      <c r="F68" s="294"/>
      <c r="G68" s="294"/>
      <c r="H68" s="294"/>
      <c r="I68" s="294"/>
      <c r="J68" s="42"/>
      <c r="K68" s="6"/>
    </row>
    <row r="69" spans="2:11" ht="12.75">
      <c r="B69" s="3"/>
      <c r="C69" s="42"/>
      <c r="D69" s="36" t="s">
        <v>156</v>
      </c>
      <c r="E69" s="42"/>
      <c r="F69" s="294"/>
      <c r="G69" s="294"/>
      <c r="H69" s="294"/>
      <c r="I69" s="294"/>
      <c r="J69" s="42"/>
      <c r="K69" s="6"/>
    </row>
    <row r="70" spans="2:11" ht="12.75">
      <c r="B70" s="3"/>
      <c r="C70" s="42"/>
      <c r="D70" s="36" t="s">
        <v>165</v>
      </c>
      <c r="E70" s="42"/>
      <c r="F70" s="294"/>
      <c r="G70" s="294"/>
      <c r="H70" s="294"/>
      <c r="I70" s="294"/>
      <c r="J70" s="42"/>
      <c r="K70" s="6"/>
    </row>
    <row r="71" spans="2:11" ht="12.75">
      <c r="B71" s="3"/>
      <c r="C71" s="42"/>
      <c r="D71" s="36" t="s">
        <v>166</v>
      </c>
      <c r="E71" s="42"/>
      <c r="F71" s="294"/>
      <c r="G71" s="294"/>
      <c r="H71" s="294"/>
      <c r="I71" s="294"/>
      <c r="J71" s="42"/>
      <c r="K71" s="6"/>
    </row>
    <row r="72" spans="2:11" ht="12.75">
      <c r="B72" s="3"/>
      <c r="C72" s="42"/>
      <c r="D72" s="36" t="s">
        <v>167</v>
      </c>
      <c r="E72" s="42"/>
      <c r="F72" s="294"/>
      <c r="G72" s="294"/>
      <c r="H72" s="294"/>
      <c r="I72" s="294"/>
      <c r="J72" s="42"/>
      <c r="K72" s="6"/>
    </row>
    <row r="73" spans="2:11" ht="12.75">
      <c r="B73" s="3"/>
      <c r="C73" s="42"/>
      <c r="D73" s="36" t="s">
        <v>168</v>
      </c>
      <c r="E73" s="42"/>
      <c r="F73" s="294"/>
      <c r="G73" s="294"/>
      <c r="H73" s="294"/>
      <c r="I73" s="294"/>
      <c r="J73" s="42"/>
      <c r="K73" s="6"/>
    </row>
    <row r="74" spans="2:11" ht="12.75">
      <c r="B74" s="3"/>
      <c r="C74" s="42"/>
      <c r="D74" s="36" t="s">
        <v>169</v>
      </c>
      <c r="E74" s="42"/>
      <c r="F74" s="294"/>
      <c r="G74" s="294"/>
      <c r="H74" s="294"/>
      <c r="I74" s="294"/>
      <c r="J74" s="42"/>
      <c r="K74" s="6"/>
    </row>
    <row r="75" spans="2:11" ht="12.75">
      <c r="B75" s="3"/>
      <c r="C75" s="42"/>
      <c r="D75" s="36" t="s">
        <v>170</v>
      </c>
      <c r="E75" s="42"/>
      <c r="F75" s="294"/>
      <c r="G75" s="294"/>
      <c r="H75" s="294"/>
      <c r="I75" s="294"/>
      <c r="J75" s="42"/>
      <c r="K75" s="6"/>
    </row>
    <row r="76" spans="2:11" ht="12.75">
      <c r="B76" s="3"/>
      <c r="C76" s="42"/>
      <c r="D76" s="36" t="s">
        <v>171</v>
      </c>
      <c r="E76" s="42"/>
      <c r="F76" s="294"/>
      <c r="G76" s="294"/>
      <c r="H76" s="294"/>
      <c r="I76" s="294"/>
      <c r="J76" s="42"/>
      <c r="K76" s="6"/>
    </row>
    <row r="77" spans="2:11" ht="12.75">
      <c r="B77" s="3"/>
      <c r="C77" s="42"/>
      <c r="D77" s="36" t="s">
        <v>172</v>
      </c>
      <c r="E77" s="42"/>
      <c r="F77" s="294"/>
      <c r="G77" s="294"/>
      <c r="H77" s="294"/>
      <c r="I77" s="294"/>
      <c r="J77" s="42"/>
      <c r="K77" s="6"/>
    </row>
    <row r="78" spans="2:11" ht="12.75">
      <c r="B78" s="3"/>
      <c r="C78" s="42"/>
      <c r="D78" s="36" t="s">
        <v>153</v>
      </c>
      <c r="E78" s="42"/>
      <c r="F78" s="294"/>
      <c r="G78" s="294"/>
      <c r="H78" s="294"/>
      <c r="I78" s="294"/>
      <c r="J78" s="42"/>
      <c r="K78" s="6"/>
    </row>
    <row r="79" spans="2:11" ht="12.75">
      <c r="B79" s="3"/>
      <c r="C79" s="42"/>
      <c r="D79" s="36" t="s">
        <v>194</v>
      </c>
      <c r="E79" s="42"/>
      <c r="F79" s="294"/>
      <c r="G79" s="294"/>
      <c r="H79" s="294"/>
      <c r="I79" s="294"/>
      <c r="J79" s="42"/>
      <c r="K79" s="6"/>
    </row>
    <row r="80" spans="2:11" ht="12.75">
      <c r="B80" s="3"/>
      <c r="C80" s="42"/>
      <c r="D80" s="36" t="s">
        <v>195</v>
      </c>
      <c r="E80" s="42"/>
      <c r="F80" s="294"/>
      <c r="G80" s="294"/>
      <c r="H80" s="294"/>
      <c r="I80" s="294"/>
      <c r="J80" s="42"/>
      <c r="K80" s="6"/>
    </row>
    <row r="81" spans="2:11" ht="12.75">
      <c r="B81" s="3"/>
      <c r="C81" s="42"/>
      <c r="D81" s="42"/>
      <c r="E81" s="42"/>
      <c r="F81" s="42"/>
      <c r="G81" s="42"/>
      <c r="H81" s="277"/>
      <c r="I81" s="42"/>
      <c r="J81" s="42"/>
      <c r="K81" s="6"/>
    </row>
    <row r="82" spans="2:11" ht="12.75">
      <c r="B82" s="3"/>
      <c r="H82" s="107"/>
      <c r="K82" s="6"/>
    </row>
    <row r="83" spans="2:11" ht="13.5" thickBot="1">
      <c r="B83" s="13"/>
      <c r="C83" s="14"/>
      <c r="D83" s="14"/>
      <c r="E83" s="14"/>
      <c r="F83" s="14"/>
      <c r="G83" s="14"/>
      <c r="H83" s="278"/>
      <c r="I83" s="14"/>
      <c r="J83" s="14"/>
      <c r="K83" s="15"/>
    </row>
    <row r="84" ht="12.75">
      <c r="H84" s="107"/>
    </row>
    <row r="85" ht="12.75">
      <c r="H85" s="107"/>
    </row>
    <row r="86" ht="12.75">
      <c r="H86" s="107"/>
    </row>
    <row r="87" ht="12.75">
      <c r="H87" s="107"/>
    </row>
    <row r="88" ht="12.75">
      <c r="H88" s="107"/>
    </row>
    <row r="89" ht="12.75">
      <c r="H89" s="107"/>
    </row>
    <row r="90" ht="12.75">
      <c r="H90" s="107"/>
    </row>
    <row r="91" ht="12.75">
      <c r="H91" s="107"/>
    </row>
    <row r="92" ht="12.75">
      <c r="H92" s="107"/>
    </row>
    <row r="93" ht="12.75">
      <c r="H93" s="107"/>
    </row>
    <row r="94" ht="12.75">
      <c r="H94" s="107"/>
    </row>
    <row r="95" ht="12.75">
      <c r="H95" s="107"/>
    </row>
    <row r="96" ht="12.75">
      <c r="H96" s="107"/>
    </row>
    <row r="97" ht="12.75">
      <c r="H97" s="107"/>
    </row>
    <row r="98" ht="12.75">
      <c r="H98" s="107"/>
    </row>
    <row r="99" ht="12.75">
      <c r="H99" s="107"/>
    </row>
    <row r="100" ht="12.75">
      <c r="H100" s="107"/>
    </row>
    <row r="101" ht="12.75">
      <c r="H101" s="107"/>
    </row>
    <row r="102" ht="12.75">
      <c r="H102" s="107"/>
    </row>
    <row r="103" ht="12.75">
      <c r="H103" s="107"/>
    </row>
    <row r="104" ht="12.75">
      <c r="H104" s="107"/>
    </row>
    <row r="105" ht="12.75">
      <c r="H105" s="107"/>
    </row>
    <row r="106" ht="12.75">
      <c r="H106" s="107"/>
    </row>
    <row r="107" ht="12.75">
      <c r="H107" s="107"/>
    </row>
    <row r="108" ht="12.75">
      <c r="H108" s="107"/>
    </row>
    <row r="109" ht="12.75">
      <c r="H109" s="107"/>
    </row>
    <row r="110" ht="12.75">
      <c r="H110" s="107"/>
    </row>
    <row r="111" ht="12.75">
      <c r="H111" s="107"/>
    </row>
    <row r="112" ht="12.75">
      <c r="H112" s="107"/>
    </row>
    <row r="113" ht="12.75">
      <c r="H113" s="107"/>
    </row>
    <row r="114" ht="12.75">
      <c r="H114" s="107"/>
    </row>
    <row r="115" ht="12.75">
      <c r="H115" s="107"/>
    </row>
    <row r="116" ht="12.75">
      <c r="H116" s="107"/>
    </row>
    <row r="117" ht="12.75">
      <c r="H117" s="107"/>
    </row>
    <row r="118" ht="12.75">
      <c r="H118" s="107"/>
    </row>
    <row r="119" ht="12.75">
      <c r="H119" s="107"/>
    </row>
    <row r="120" ht="12.75">
      <c r="H120" s="107"/>
    </row>
    <row r="121" ht="12.75">
      <c r="H121" s="107"/>
    </row>
    <row r="122" ht="12.75">
      <c r="H122" s="107"/>
    </row>
    <row r="123" ht="12.75">
      <c r="H123" s="107"/>
    </row>
  </sheetData>
  <printOptions/>
  <pageMargins left="0.75" right="0.75" top="1" bottom="1" header="0.5" footer="0.5"/>
  <pageSetup horizontalDpi="600" verticalDpi="600" orientation="portrait" paperSize="9" scale="6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K123"/>
  <sheetViews>
    <sheetView zoomScale="85" zoomScaleNormal="85" workbookViewId="0" topLeftCell="A1">
      <pane ySplit="5" topLeftCell="BM6" activePane="bottomLeft" state="frozen"/>
      <selection pane="topLeft" activeCell="B2" sqref="B2"/>
      <selection pane="bottomLeft" activeCell="B2" sqref="B2"/>
    </sheetView>
  </sheetViews>
  <sheetFormatPr defaultColWidth="9.140625" defaultRowHeight="12.75"/>
  <cols>
    <col min="1" max="1" width="5.7109375" style="5" customWidth="1"/>
    <col min="2" max="2" width="2.7109375" style="5" customWidth="1"/>
    <col min="3" max="3" width="1.7109375" style="5" customWidth="1"/>
    <col min="4" max="4" width="45.7109375" style="5" customWidth="1"/>
    <col min="5" max="5" width="2.7109375" style="5" customWidth="1"/>
    <col min="6" max="9" width="16.8515625" style="5" customWidth="1"/>
    <col min="10" max="11" width="2.57421875" style="5" customWidth="1"/>
    <col min="12" max="16384" width="9.140625" style="248" customWidth="1"/>
  </cols>
  <sheetData>
    <row r="1" ht="13.5" thickBot="1"/>
    <row r="2" spans="2:11" s="5" customFormat="1" ht="12.75">
      <c r="B2" s="401"/>
      <c r="C2" s="1"/>
      <c r="D2" s="281"/>
      <c r="E2" s="1"/>
      <c r="F2" s="402"/>
      <c r="G2" s="1"/>
      <c r="H2" s="1"/>
      <c r="I2" s="1"/>
      <c r="J2" s="1"/>
      <c r="K2" s="2"/>
    </row>
    <row r="3" spans="2:11" ht="12.75">
      <c r="B3" s="3"/>
      <c r="K3" s="6"/>
    </row>
    <row r="4" spans="2:11" ht="12.75">
      <c r="B4" s="3"/>
      <c r="D4" s="56" t="s">
        <v>98</v>
      </c>
      <c r="E4" s="67"/>
      <c r="F4" s="25">
        <f>tab!F13</f>
        <v>2007</v>
      </c>
      <c r="G4" s="25">
        <f>F4+1</f>
        <v>2008</v>
      </c>
      <c r="H4" s="25">
        <f>G4+1</f>
        <v>2009</v>
      </c>
      <c r="I4" s="25">
        <f>H4+1</f>
        <v>2010</v>
      </c>
      <c r="J4" s="166"/>
      <c r="K4" s="173"/>
    </row>
    <row r="5" spans="2:11" ht="12.75">
      <c r="B5" s="3"/>
      <c r="E5" s="67"/>
      <c r="J5" s="166"/>
      <c r="K5" s="173"/>
    </row>
    <row r="6" spans="2:11" ht="12.75">
      <c r="B6" s="3"/>
      <c r="E6" s="67"/>
      <c r="J6" s="166"/>
      <c r="K6" s="173"/>
    </row>
    <row r="7" spans="2:11" ht="12.75">
      <c r="B7" s="3"/>
      <c r="C7" s="42"/>
      <c r="D7" s="42"/>
      <c r="E7" s="164"/>
      <c r="F7" s="42"/>
      <c r="G7" s="42"/>
      <c r="H7" s="42"/>
      <c r="I7" s="42"/>
      <c r="J7" s="168"/>
      <c r="K7" s="6"/>
    </row>
    <row r="8" spans="2:11" ht="12.75">
      <c r="B8" s="3"/>
      <c r="C8" s="42"/>
      <c r="D8" s="36" t="s">
        <v>177</v>
      </c>
      <c r="E8" s="42"/>
      <c r="F8" s="291"/>
      <c r="G8" s="279"/>
      <c r="H8" s="279"/>
      <c r="I8" s="292"/>
      <c r="J8" s="42"/>
      <c r="K8" s="6"/>
    </row>
    <row r="9" spans="2:11" ht="12.75">
      <c r="B9" s="3"/>
      <c r="C9" s="42"/>
      <c r="D9" s="36" t="s">
        <v>178</v>
      </c>
      <c r="E9" s="42"/>
      <c r="F9" s="291"/>
      <c r="G9" s="279"/>
      <c r="H9" s="279"/>
      <c r="I9" s="292"/>
      <c r="J9" s="42"/>
      <c r="K9" s="6"/>
    </row>
    <row r="10" spans="2:11" ht="12.75">
      <c r="B10" s="3"/>
      <c r="C10" s="42"/>
      <c r="D10" s="36" t="s">
        <v>180</v>
      </c>
      <c r="E10" s="42"/>
      <c r="F10" s="293"/>
      <c r="G10" s="279"/>
      <c r="H10" s="279"/>
      <c r="I10" s="292"/>
      <c r="J10" s="42"/>
      <c r="K10" s="6"/>
    </row>
    <row r="11" spans="2:11" ht="12.75">
      <c r="B11" s="3"/>
      <c r="C11" s="42"/>
      <c r="D11" s="38"/>
      <c r="E11" s="42"/>
      <c r="F11" s="344"/>
      <c r="G11" s="279"/>
      <c r="H11" s="279"/>
      <c r="I11" s="292"/>
      <c r="J11" s="42"/>
      <c r="K11" s="6"/>
    </row>
    <row r="12" spans="1:11" ht="12.75">
      <c r="A12" s="54"/>
      <c r="B12" s="50"/>
      <c r="C12" s="64"/>
      <c r="D12" s="36" t="s">
        <v>0</v>
      </c>
      <c r="E12" s="42"/>
      <c r="F12" s="294"/>
      <c r="G12" s="294"/>
      <c r="H12" s="294"/>
      <c r="I12" s="294"/>
      <c r="J12" s="64"/>
      <c r="K12" s="52"/>
    </row>
    <row r="13" spans="1:11" ht="12.75">
      <c r="A13" s="54"/>
      <c r="B13" s="50"/>
      <c r="C13" s="64"/>
      <c r="D13" s="36" t="s">
        <v>100</v>
      </c>
      <c r="E13" s="64"/>
      <c r="F13" s="294"/>
      <c r="G13" s="294"/>
      <c r="H13" s="294"/>
      <c r="I13" s="294"/>
      <c r="J13" s="64"/>
      <c r="K13" s="52"/>
    </row>
    <row r="14" spans="2:11" ht="12.75">
      <c r="B14" s="3"/>
      <c r="C14" s="42"/>
      <c r="D14" s="42" t="s">
        <v>99</v>
      </c>
      <c r="E14" s="42"/>
      <c r="F14" s="294"/>
      <c r="G14" s="294"/>
      <c r="H14" s="294"/>
      <c r="I14" s="294"/>
      <c r="J14" s="42"/>
      <c r="K14" s="6"/>
    </row>
    <row r="15" spans="2:11" ht="12.75">
      <c r="B15" s="3"/>
      <c r="C15" s="42"/>
      <c r="D15" s="42" t="s">
        <v>1</v>
      </c>
      <c r="E15" s="42"/>
      <c r="F15" s="294"/>
      <c r="G15" s="294"/>
      <c r="H15" s="294"/>
      <c r="I15" s="294"/>
      <c r="J15" s="42"/>
      <c r="K15" s="6"/>
    </row>
    <row r="16" spans="2:11" ht="12.75">
      <c r="B16" s="3"/>
      <c r="C16" s="42"/>
      <c r="D16" s="42" t="s">
        <v>101</v>
      </c>
      <c r="E16" s="42"/>
      <c r="F16" s="294"/>
      <c r="G16" s="294"/>
      <c r="H16" s="294"/>
      <c r="I16" s="294"/>
      <c r="J16" s="42"/>
      <c r="K16" s="6"/>
    </row>
    <row r="17" spans="2:11" ht="12.75">
      <c r="B17" s="3"/>
      <c r="C17" s="42"/>
      <c r="D17" s="42" t="s">
        <v>102</v>
      </c>
      <c r="E17" s="42"/>
      <c r="F17" s="294"/>
      <c r="G17" s="294"/>
      <c r="H17" s="294"/>
      <c r="I17" s="294"/>
      <c r="J17" s="42"/>
      <c r="K17" s="6"/>
    </row>
    <row r="18" spans="2:11" ht="12.75">
      <c r="B18" s="3"/>
      <c r="C18" s="42"/>
      <c r="D18" s="42" t="s">
        <v>103</v>
      </c>
      <c r="E18" s="42"/>
      <c r="F18" s="294"/>
      <c r="G18" s="294"/>
      <c r="H18" s="294"/>
      <c r="I18" s="294"/>
      <c r="J18" s="42"/>
      <c r="K18" s="6"/>
    </row>
    <row r="19" spans="2:11" ht="12.75">
      <c r="B19" s="3"/>
      <c r="C19" s="42"/>
      <c r="D19" s="42" t="s">
        <v>122</v>
      </c>
      <c r="E19" s="42"/>
      <c r="F19" s="294"/>
      <c r="G19" s="294"/>
      <c r="H19" s="294"/>
      <c r="I19" s="294"/>
      <c r="J19" s="42"/>
      <c r="K19" s="6"/>
    </row>
    <row r="20" spans="2:11" ht="12.75">
      <c r="B20" s="3"/>
      <c r="C20" s="42"/>
      <c r="D20" s="36" t="s">
        <v>83</v>
      </c>
      <c r="E20" s="61"/>
      <c r="F20" s="294"/>
      <c r="G20" s="294"/>
      <c r="H20" s="294"/>
      <c r="I20" s="294"/>
      <c r="J20" s="42"/>
      <c r="K20" s="6"/>
    </row>
    <row r="21" spans="2:11" ht="12.75">
      <c r="B21" s="3"/>
      <c r="C21" s="42"/>
      <c r="D21" s="36" t="s">
        <v>86</v>
      </c>
      <c r="E21" s="61"/>
      <c r="F21" s="294"/>
      <c r="G21" s="294"/>
      <c r="H21" s="294"/>
      <c r="I21" s="294"/>
      <c r="J21" s="42"/>
      <c r="K21" s="6"/>
    </row>
    <row r="22" spans="2:11" ht="12.75">
      <c r="B22" s="3"/>
      <c r="C22" s="42"/>
      <c r="D22" s="36" t="s">
        <v>84</v>
      </c>
      <c r="E22" s="61"/>
      <c r="F22" s="294"/>
      <c r="G22" s="294"/>
      <c r="H22" s="294"/>
      <c r="I22" s="294"/>
      <c r="J22" s="42"/>
      <c r="K22" s="6"/>
    </row>
    <row r="23" spans="2:11" ht="12.75">
      <c r="B23" s="3"/>
      <c r="C23" s="42"/>
      <c r="D23" s="36" t="s">
        <v>85</v>
      </c>
      <c r="E23" s="61"/>
      <c r="F23" s="294"/>
      <c r="G23" s="294"/>
      <c r="H23" s="294"/>
      <c r="I23" s="294"/>
      <c r="J23" s="42"/>
      <c r="K23" s="6"/>
    </row>
    <row r="24" spans="2:11" ht="12.75">
      <c r="B24" s="3"/>
      <c r="C24" s="42"/>
      <c r="D24" s="36" t="s">
        <v>186</v>
      </c>
      <c r="E24" s="61"/>
      <c r="F24" s="294"/>
      <c r="G24" s="294"/>
      <c r="H24" s="294"/>
      <c r="I24" s="294"/>
      <c r="J24" s="42"/>
      <c r="K24" s="6"/>
    </row>
    <row r="25" spans="2:11" ht="12.75">
      <c r="B25" s="3"/>
      <c r="C25" s="42"/>
      <c r="D25" s="36"/>
      <c r="E25" s="61"/>
      <c r="F25" s="294"/>
      <c r="G25" s="294"/>
      <c r="H25" s="294"/>
      <c r="I25" s="294"/>
      <c r="J25" s="42"/>
      <c r="K25" s="6"/>
    </row>
    <row r="26" spans="2:11" ht="12.75">
      <c r="B26" s="3"/>
      <c r="C26" s="42"/>
      <c r="D26" s="42" t="s">
        <v>135</v>
      </c>
      <c r="E26" s="42"/>
      <c r="F26" s="294"/>
      <c r="G26" s="294"/>
      <c r="H26" s="294"/>
      <c r="I26" s="294"/>
      <c r="J26" s="42"/>
      <c r="K26" s="6"/>
    </row>
    <row r="27" spans="2:11" ht="12.75">
      <c r="B27" s="3"/>
      <c r="C27" s="42"/>
      <c r="D27" s="42" t="s">
        <v>137</v>
      </c>
      <c r="E27" s="42"/>
      <c r="F27" s="294"/>
      <c r="G27" s="294"/>
      <c r="H27" s="294"/>
      <c r="I27" s="294"/>
      <c r="J27" s="42"/>
      <c r="K27" s="6"/>
    </row>
    <row r="28" spans="2:11" ht="12.75">
      <c r="B28" s="3"/>
      <c r="C28" s="42"/>
      <c r="D28" s="42" t="s">
        <v>136</v>
      </c>
      <c r="E28" s="42"/>
      <c r="F28" s="294"/>
      <c r="G28" s="294"/>
      <c r="H28" s="294"/>
      <c r="I28" s="294"/>
      <c r="J28" s="42"/>
      <c r="K28" s="6"/>
    </row>
    <row r="29" spans="2:11" ht="12.75">
      <c r="B29" s="3"/>
      <c r="C29" s="42"/>
      <c r="D29" s="42" t="s">
        <v>2</v>
      </c>
      <c r="E29" s="42"/>
      <c r="F29" s="294"/>
      <c r="G29" s="294"/>
      <c r="H29" s="294"/>
      <c r="I29" s="294"/>
      <c r="J29" s="42"/>
      <c r="K29" s="6"/>
    </row>
    <row r="30" spans="2:11" ht="12.75">
      <c r="B30" s="3"/>
      <c r="C30" s="42"/>
      <c r="D30" s="42" t="s">
        <v>3</v>
      </c>
      <c r="E30" s="42"/>
      <c r="F30" s="294"/>
      <c r="G30" s="294"/>
      <c r="H30" s="294"/>
      <c r="I30" s="294"/>
      <c r="J30" s="42"/>
      <c r="K30" s="6"/>
    </row>
    <row r="31" spans="2:11" ht="12.75">
      <c r="B31" s="3"/>
      <c r="C31" s="42"/>
      <c r="D31" s="42" t="s">
        <v>257</v>
      </c>
      <c r="E31" s="42"/>
      <c r="F31" s="294"/>
      <c r="G31" s="294"/>
      <c r="H31" s="294"/>
      <c r="I31" s="294"/>
      <c r="J31" s="42"/>
      <c r="K31" s="6"/>
    </row>
    <row r="32" spans="2:11" ht="12.75">
      <c r="B32" s="3"/>
      <c r="C32" s="42"/>
      <c r="D32" s="42" t="s">
        <v>138</v>
      </c>
      <c r="E32" s="42"/>
      <c r="F32" s="294"/>
      <c r="G32" s="294"/>
      <c r="H32" s="294"/>
      <c r="I32" s="294"/>
      <c r="J32" s="42"/>
      <c r="K32" s="6"/>
    </row>
    <row r="33" spans="2:11" ht="12.75">
      <c r="B33" s="3"/>
      <c r="C33" s="42"/>
      <c r="D33" s="42" t="s">
        <v>4</v>
      </c>
      <c r="E33" s="42"/>
      <c r="F33" s="294"/>
      <c r="G33" s="294"/>
      <c r="H33" s="294"/>
      <c r="I33" s="294"/>
      <c r="J33" s="42"/>
      <c r="K33" s="6"/>
    </row>
    <row r="34" spans="2:11" ht="12.75">
      <c r="B34" s="3"/>
      <c r="C34" s="42"/>
      <c r="D34" s="42" t="s">
        <v>121</v>
      </c>
      <c r="E34" s="42"/>
      <c r="F34" s="294"/>
      <c r="G34" s="294"/>
      <c r="H34" s="294"/>
      <c r="I34" s="294"/>
      <c r="J34" s="42"/>
      <c r="K34" s="6"/>
    </row>
    <row r="35" spans="2:11" ht="12.75">
      <c r="B35" s="3"/>
      <c r="C35" s="42"/>
      <c r="D35" s="42" t="s">
        <v>57</v>
      </c>
      <c r="E35" s="42"/>
      <c r="F35" s="294"/>
      <c r="G35" s="294"/>
      <c r="H35" s="294"/>
      <c r="I35" s="294"/>
      <c r="J35" s="42"/>
      <c r="K35" s="6"/>
    </row>
    <row r="36" spans="2:11" ht="12.75">
      <c r="B36" s="3"/>
      <c r="C36" s="42"/>
      <c r="D36" s="42" t="s">
        <v>35</v>
      </c>
      <c r="E36" s="42"/>
      <c r="F36" s="294"/>
      <c r="G36" s="294"/>
      <c r="H36" s="294"/>
      <c r="I36" s="294"/>
      <c r="J36" s="42"/>
      <c r="K36" s="6"/>
    </row>
    <row r="37" spans="2:11" ht="12.75">
      <c r="B37" s="3"/>
      <c r="C37" s="42"/>
      <c r="D37" s="42" t="s">
        <v>36</v>
      </c>
      <c r="E37" s="42"/>
      <c r="F37" s="294"/>
      <c r="G37" s="294"/>
      <c r="H37" s="294"/>
      <c r="I37" s="294"/>
      <c r="J37" s="42"/>
      <c r="K37" s="6"/>
    </row>
    <row r="38" spans="2:11" ht="12.75">
      <c r="B38" s="3"/>
      <c r="C38" s="42"/>
      <c r="D38" s="42"/>
      <c r="E38" s="42"/>
      <c r="F38" s="294"/>
      <c r="G38" s="294"/>
      <c r="H38" s="294"/>
      <c r="I38" s="294"/>
      <c r="J38" s="42"/>
      <c r="K38" s="6"/>
    </row>
    <row r="39" spans="2:11" ht="12.75">
      <c r="B39" s="3"/>
      <c r="C39" s="42"/>
      <c r="D39" s="42" t="s">
        <v>187</v>
      </c>
      <c r="E39" s="42"/>
      <c r="F39" s="342"/>
      <c r="G39" s="342"/>
      <c r="H39" s="342"/>
      <c r="I39" s="342"/>
      <c r="J39" s="42"/>
      <c r="K39" s="6"/>
    </row>
    <row r="40" spans="2:11" ht="12.75">
      <c r="B40" s="3"/>
      <c r="C40" s="42"/>
      <c r="D40" s="42" t="s">
        <v>188</v>
      </c>
      <c r="E40" s="42"/>
      <c r="F40" s="342"/>
      <c r="G40" s="342"/>
      <c r="H40" s="342"/>
      <c r="I40" s="342"/>
      <c r="J40" s="42"/>
      <c r="K40" s="6"/>
    </row>
    <row r="41" spans="2:11" ht="12.75">
      <c r="B41" s="3"/>
      <c r="C41" s="42"/>
      <c r="D41" s="36" t="s">
        <v>189</v>
      </c>
      <c r="E41" s="42"/>
      <c r="F41" s="342"/>
      <c r="G41" s="342"/>
      <c r="H41" s="342"/>
      <c r="I41" s="342"/>
      <c r="J41" s="42"/>
      <c r="K41" s="6"/>
    </row>
    <row r="42" spans="2:11" ht="12.75">
      <c r="B42" s="3"/>
      <c r="C42" s="42"/>
      <c r="D42" s="36" t="s">
        <v>190</v>
      </c>
      <c r="E42" s="42"/>
      <c r="F42" s="342"/>
      <c r="G42" s="342"/>
      <c r="H42" s="342"/>
      <c r="I42" s="342"/>
      <c r="J42" s="42"/>
      <c r="K42" s="6"/>
    </row>
    <row r="43" spans="2:11" ht="12.75">
      <c r="B43" s="3"/>
      <c r="C43" s="42"/>
      <c r="D43" s="36" t="s">
        <v>207</v>
      </c>
      <c r="E43" s="42"/>
      <c r="F43" s="342"/>
      <c r="G43" s="342"/>
      <c r="H43" s="342"/>
      <c r="I43" s="342"/>
      <c r="J43" s="42"/>
      <c r="K43" s="6"/>
    </row>
    <row r="44" spans="2:11" ht="12.75">
      <c r="B44" s="3"/>
      <c r="C44" s="42"/>
      <c r="D44" s="36" t="s">
        <v>346</v>
      </c>
      <c r="E44" s="42"/>
      <c r="F44" s="342"/>
      <c r="G44" s="342"/>
      <c r="H44" s="342"/>
      <c r="I44" s="342"/>
      <c r="J44" s="42"/>
      <c r="K44" s="6"/>
    </row>
    <row r="45" spans="2:11" ht="12.75">
      <c r="B45" s="3"/>
      <c r="C45" s="42"/>
      <c r="D45" s="36" t="s">
        <v>288</v>
      </c>
      <c r="E45" s="42"/>
      <c r="F45" s="342"/>
      <c r="G45" s="342"/>
      <c r="H45" s="342"/>
      <c r="I45" s="342"/>
      <c r="J45" s="42"/>
      <c r="K45" s="6"/>
    </row>
    <row r="46" spans="2:11" ht="12.75">
      <c r="B46" s="3"/>
      <c r="C46" s="42"/>
      <c r="D46" s="36" t="s">
        <v>289</v>
      </c>
      <c r="E46" s="42"/>
      <c r="F46" s="342"/>
      <c r="G46" s="342"/>
      <c r="H46" s="342"/>
      <c r="I46" s="342"/>
      <c r="J46" s="42"/>
      <c r="K46" s="6"/>
    </row>
    <row r="47" spans="2:11" ht="12.75">
      <c r="B47" s="3"/>
      <c r="C47" s="42"/>
      <c r="D47" s="36" t="s">
        <v>290</v>
      </c>
      <c r="E47" s="42"/>
      <c r="F47" s="342"/>
      <c r="G47" s="342"/>
      <c r="H47" s="342"/>
      <c r="I47" s="342"/>
      <c r="J47" s="42"/>
      <c r="K47" s="6"/>
    </row>
    <row r="48" spans="2:11" ht="12.75">
      <c r="B48" s="3"/>
      <c r="C48" s="42"/>
      <c r="D48" s="36" t="s">
        <v>291</v>
      </c>
      <c r="E48" s="42"/>
      <c r="F48" s="342"/>
      <c r="G48" s="342"/>
      <c r="H48" s="342"/>
      <c r="I48" s="342"/>
      <c r="J48" s="42"/>
      <c r="K48" s="6"/>
    </row>
    <row r="49" spans="2:11" ht="12.75">
      <c r="B49" s="3"/>
      <c r="C49" s="42"/>
      <c r="D49" s="400" t="s">
        <v>292</v>
      </c>
      <c r="E49" s="42"/>
      <c r="F49" s="342"/>
      <c r="G49" s="342"/>
      <c r="H49" s="342"/>
      <c r="I49" s="342"/>
      <c r="J49" s="42"/>
      <c r="K49" s="6"/>
    </row>
    <row r="50" spans="2:11" ht="12.75">
      <c r="B50" s="3"/>
      <c r="C50" s="42"/>
      <c r="D50" s="400" t="s">
        <v>293</v>
      </c>
      <c r="E50" s="42"/>
      <c r="F50" s="342"/>
      <c r="G50" s="342"/>
      <c r="H50" s="342"/>
      <c r="I50" s="342"/>
      <c r="J50" s="42"/>
      <c r="K50" s="6"/>
    </row>
    <row r="51" spans="2:11" ht="12.75">
      <c r="B51" s="3"/>
      <c r="C51" s="42"/>
      <c r="D51" s="400" t="s">
        <v>294</v>
      </c>
      <c r="E51" s="42"/>
      <c r="F51" s="342"/>
      <c r="G51" s="342"/>
      <c r="H51" s="342"/>
      <c r="I51" s="342"/>
      <c r="J51" s="42"/>
      <c r="K51" s="6"/>
    </row>
    <row r="52" spans="2:11" ht="12.75">
      <c r="B52" s="3"/>
      <c r="C52" s="42"/>
      <c r="D52" s="400" t="s">
        <v>295</v>
      </c>
      <c r="E52" s="42"/>
      <c r="F52" s="342"/>
      <c r="G52" s="342"/>
      <c r="H52" s="342"/>
      <c r="I52" s="342"/>
      <c r="J52" s="42"/>
      <c r="K52" s="6"/>
    </row>
    <row r="53" spans="2:11" ht="12.75">
      <c r="B53" s="3"/>
      <c r="C53" s="42"/>
      <c r="D53" s="400" t="s">
        <v>296</v>
      </c>
      <c r="E53" s="42"/>
      <c r="F53" s="342"/>
      <c r="G53" s="342"/>
      <c r="H53" s="342"/>
      <c r="I53" s="342"/>
      <c r="J53" s="42"/>
      <c r="K53" s="6"/>
    </row>
    <row r="54" spans="2:11" ht="12.75">
      <c r="B54" s="3"/>
      <c r="C54" s="42"/>
      <c r="D54" s="400" t="s">
        <v>297</v>
      </c>
      <c r="E54" s="42"/>
      <c r="F54" s="342"/>
      <c r="G54" s="342"/>
      <c r="H54" s="342"/>
      <c r="I54" s="342"/>
      <c r="J54" s="42"/>
      <c r="K54" s="6"/>
    </row>
    <row r="55" spans="2:11" ht="12.75">
      <c r="B55" s="3"/>
      <c r="C55" s="42"/>
      <c r="D55" s="400" t="s">
        <v>298</v>
      </c>
      <c r="E55" s="42"/>
      <c r="F55" s="342"/>
      <c r="G55" s="342"/>
      <c r="H55" s="342"/>
      <c r="I55" s="342"/>
      <c r="J55" s="42"/>
      <c r="K55" s="6"/>
    </row>
    <row r="56" spans="2:11" ht="12.75">
      <c r="B56" s="3"/>
      <c r="C56" s="42"/>
      <c r="D56" s="400" t="s">
        <v>299</v>
      </c>
      <c r="E56" s="42"/>
      <c r="F56" s="342"/>
      <c r="G56" s="342"/>
      <c r="H56" s="342"/>
      <c r="I56" s="342"/>
      <c r="J56" s="42"/>
      <c r="K56" s="6"/>
    </row>
    <row r="57" spans="2:11" ht="12.75">
      <c r="B57" s="3"/>
      <c r="C57" s="42"/>
      <c r="D57" s="36"/>
      <c r="E57" s="42"/>
      <c r="F57" s="294"/>
      <c r="G57" s="294"/>
      <c r="H57" s="294"/>
      <c r="I57" s="294"/>
      <c r="J57" s="42"/>
      <c r="K57" s="6"/>
    </row>
    <row r="58" spans="2:11" ht="12.75">
      <c r="B58" s="3"/>
      <c r="C58" s="42"/>
      <c r="D58" s="42" t="s">
        <v>206</v>
      </c>
      <c r="E58" s="42"/>
      <c r="F58" s="294"/>
      <c r="G58" s="294"/>
      <c r="H58" s="294"/>
      <c r="I58" s="294"/>
      <c r="J58" s="42"/>
      <c r="K58" s="6"/>
    </row>
    <row r="59" spans="2:11" ht="12.75">
      <c r="B59" s="3"/>
      <c r="C59" s="42"/>
      <c r="D59" s="60" t="s">
        <v>191</v>
      </c>
      <c r="E59" s="42"/>
      <c r="F59" s="295"/>
      <c r="G59" s="295"/>
      <c r="H59" s="295"/>
      <c r="I59" s="295"/>
      <c r="J59" s="42"/>
      <c r="K59" s="6"/>
    </row>
    <row r="60" spans="2:11" ht="12.75">
      <c r="B60" s="3"/>
      <c r="C60" s="42"/>
      <c r="D60" s="60" t="s">
        <v>192</v>
      </c>
      <c r="E60" s="42"/>
      <c r="F60" s="295"/>
      <c r="G60" s="295"/>
      <c r="H60" s="295"/>
      <c r="I60" s="295"/>
      <c r="J60" s="42"/>
      <c r="K60" s="6"/>
    </row>
    <row r="61" spans="2:11" ht="12.75">
      <c r="B61" s="3"/>
      <c r="C61" s="42"/>
      <c r="D61" s="60" t="s">
        <v>193</v>
      </c>
      <c r="E61" s="42"/>
      <c r="F61" s="295"/>
      <c r="G61" s="295"/>
      <c r="H61" s="295"/>
      <c r="I61" s="295"/>
      <c r="J61" s="42"/>
      <c r="K61" s="6"/>
    </row>
    <row r="62" spans="2:11" ht="12.75">
      <c r="B62" s="3"/>
      <c r="C62" s="42"/>
      <c r="D62" s="42"/>
      <c r="E62" s="42"/>
      <c r="F62" s="294"/>
      <c r="G62" s="294"/>
      <c r="H62" s="294"/>
      <c r="I62" s="294"/>
      <c r="J62" s="42"/>
      <c r="K62" s="6"/>
    </row>
    <row r="63" spans="2:11" ht="12.75">
      <c r="B63" s="3"/>
      <c r="C63" s="42"/>
      <c r="D63" s="42" t="s">
        <v>173</v>
      </c>
      <c r="E63" s="42"/>
      <c r="F63" s="294"/>
      <c r="G63" s="294"/>
      <c r="H63" s="294"/>
      <c r="I63" s="294"/>
      <c r="J63" s="42"/>
      <c r="K63" s="6"/>
    </row>
    <row r="64" spans="2:11" ht="12.75">
      <c r="B64" s="3"/>
      <c r="C64" s="42"/>
      <c r="D64" s="42" t="s">
        <v>174</v>
      </c>
      <c r="E64" s="42"/>
      <c r="F64" s="294"/>
      <c r="G64" s="294"/>
      <c r="H64" s="294"/>
      <c r="I64" s="294"/>
      <c r="J64" s="42"/>
      <c r="K64" s="6"/>
    </row>
    <row r="65" spans="2:11" ht="12.75">
      <c r="B65" s="3"/>
      <c r="C65" s="42"/>
      <c r="D65" s="42"/>
      <c r="E65" s="42"/>
      <c r="F65" s="294"/>
      <c r="G65" s="294"/>
      <c r="H65" s="294"/>
      <c r="I65" s="294"/>
      <c r="J65" s="42"/>
      <c r="K65" s="6"/>
    </row>
    <row r="66" spans="2:11" ht="12.75">
      <c r="B66" s="3"/>
      <c r="C66" s="42"/>
      <c r="D66" s="36" t="s">
        <v>119</v>
      </c>
      <c r="E66" s="42"/>
      <c r="F66" s="294"/>
      <c r="G66" s="294"/>
      <c r="H66" s="294"/>
      <c r="I66" s="294"/>
      <c r="J66" s="42"/>
      <c r="K66" s="6"/>
    </row>
    <row r="67" spans="2:11" ht="12.75">
      <c r="B67" s="3"/>
      <c r="C67" s="42"/>
      <c r="D67" s="36" t="s">
        <v>155</v>
      </c>
      <c r="E67" s="42"/>
      <c r="F67" s="294"/>
      <c r="G67" s="294"/>
      <c r="H67" s="294"/>
      <c r="I67" s="294"/>
      <c r="J67" s="42"/>
      <c r="K67" s="6"/>
    </row>
    <row r="68" spans="2:11" ht="12.75">
      <c r="B68" s="3"/>
      <c r="C68" s="42"/>
      <c r="D68" s="36" t="s">
        <v>154</v>
      </c>
      <c r="E68" s="42"/>
      <c r="F68" s="294"/>
      <c r="G68" s="294"/>
      <c r="H68" s="294"/>
      <c r="I68" s="294"/>
      <c r="J68" s="42"/>
      <c r="K68" s="6"/>
    </row>
    <row r="69" spans="2:11" ht="12.75">
      <c r="B69" s="3"/>
      <c r="C69" s="42"/>
      <c r="D69" s="36" t="s">
        <v>156</v>
      </c>
      <c r="E69" s="42"/>
      <c r="F69" s="294"/>
      <c r="G69" s="294"/>
      <c r="H69" s="294"/>
      <c r="I69" s="294"/>
      <c r="J69" s="42"/>
      <c r="K69" s="6"/>
    </row>
    <row r="70" spans="2:11" ht="12.75">
      <c r="B70" s="3"/>
      <c r="C70" s="42"/>
      <c r="D70" s="36" t="s">
        <v>165</v>
      </c>
      <c r="E70" s="42"/>
      <c r="F70" s="294"/>
      <c r="G70" s="294"/>
      <c r="H70" s="294"/>
      <c r="I70" s="294"/>
      <c r="J70" s="42"/>
      <c r="K70" s="6"/>
    </row>
    <row r="71" spans="2:11" ht="12.75">
      <c r="B71" s="3"/>
      <c r="C71" s="42"/>
      <c r="D71" s="36" t="s">
        <v>166</v>
      </c>
      <c r="E71" s="42"/>
      <c r="F71" s="294"/>
      <c r="G71" s="294"/>
      <c r="H71" s="294"/>
      <c r="I71" s="294"/>
      <c r="J71" s="42"/>
      <c r="K71" s="6"/>
    </row>
    <row r="72" spans="2:11" ht="12.75">
      <c r="B72" s="3"/>
      <c r="C72" s="42"/>
      <c r="D72" s="36" t="s">
        <v>167</v>
      </c>
      <c r="E72" s="42"/>
      <c r="F72" s="294"/>
      <c r="G72" s="294"/>
      <c r="H72" s="294"/>
      <c r="I72" s="294"/>
      <c r="J72" s="42"/>
      <c r="K72" s="6"/>
    </row>
    <row r="73" spans="2:11" ht="12.75">
      <c r="B73" s="3"/>
      <c r="C73" s="42"/>
      <c r="D73" s="36" t="s">
        <v>168</v>
      </c>
      <c r="E73" s="42"/>
      <c r="F73" s="294"/>
      <c r="G73" s="294"/>
      <c r="H73" s="294"/>
      <c r="I73" s="294"/>
      <c r="J73" s="42"/>
      <c r="K73" s="6"/>
    </row>
    <row r="74" spans="2:11" ht="12.75">
      <c r="B74" s="3"/>
      <c r="C74" s="42"/>
      <c r="D74" s="36" t="s">
        <v>169</v>
      </c>
      <c r="E74" s="42"/>
      <c r="F74" s="294"/>
      <c r="G74" s="294"/>
      <c r="H74" s="294"/>
      <c r="I74" s="294"/>
      <c r="J74" s="42"/>
      <c r="K74" s="6"/>
    </row>
    <row r="75" spans="2:11" ht="12.75">
      <c r="B75" s="3"/>
      <c r="C75" s="42"/>
      <c r="D75" s="36" t="s">
        <v>170</v>
      </c>
      <c r="E75" s="42"/>
      <c r="F75" s="294"/>
      <c r="G75" s="294"/>
      <c r="H75" s="294"/>
      <c r="I75" s="294"/>
      <c r="J75" s="42"/>
      <c r="K75" s="6"/>
    </row>
    <row r="76" spans="2:11" ht="12.75">
      <c r="B76" s="3"/>
      <c r="C76" s="42"/>
      <c r="D76" s="36" t="s">
        <v>171</v>
      </c>
      <c r="E76" s="42"/>
      <c r="F76" s="294"/>
      <c r="G76" s="294"/>
      <c r="H76" s="294"/>
      <c r="I76" s="294"/>
      <c r="J76" s="42"/>
      <c r="K76" s="6"/>
    </row>
    <row r="77" spans="2:11" ht="12.75">
      <c r="B77" s="3"/>
      <c r="C77" s="42"/>
      <c r="D77" s="36" t="s">
        <v>172</v>
      </c>
      <c r="E77" s="42"/>
      <c r="F77" s="294"/>
      <c r="G77" s="294"/>
      <c r="H77" s="294"/>
      <c r="I77" s="294"/>
      <c r="J77" s="42"/>
      <c r="K77" s="6"/>
    </row>
    <row r="78" spans="2:11" ht="12.75">
      <c r="B78" s="3"/>
      <c r="C78" s="42"/>
      <c r="D78" s="36" t="s">
        <v>153</v>
      </c>
      <c r="E78" s="42"/>
      <c r="F78" s="294"/>
      <c r="G78" s="294"/>
      <c r="H78" s="294"/>
      <c r="I78" s="294"/>
      <c r="J78" s="42"/>
      <c r="K78" s="6"/>
    </row>
    <row r="79" spans="2:11" ht="12.75">
      <c r="B79" s="3"/>
      <c r="C79" s="42"/>
      <c r="D79" s="36" t="s">
        <v>194</v>
      </c>
      <c r="E79" s="42"/>
      <c r="F79" s="294"/>
      <c r="G79" s="294"/>
      <c r="H79" s="294"/>
      <c r="I79" s="294"/>
      <c r="J79" s="42"/>
      <c r="K79" s="6"/>
    </row>
    <row r="80" spans="2:11" ht="12.75">
      <c r="B80" s="3"/>
      <c r="C80" s="42"/>
      <c r="D80" s="36" t="s">
        <v>195</v>
      </c>
      <c r="E80" s="42"/>
      <c r="F80" s="294"/>
      <c r="G80" s="294"/>
      <c r="H80" s="294"/>
      <c r="I80" s="294"/>
      <c r="J80" s="42"/>
      <c r="K80" s="6"/>
    </row>
    <row r="81" spans="2:11" ht="12.75">
      <c r="B81" s="3"/>
      <c r="C81" s="42"/>
      <c r="D81" s="42"/>
      <c r="E81" s="42"/>
      <c r="F81" s="42"/>
      <c r="G81" s="42"/>
      <c r="H81" s="277"/>
      <c r="I81" s="42"/>
      <c r="J81" s="42"/>
      <c r="K81" s="6"/>
    </row>
    <row r="82" spans="2:11" ht="12.75">
      <c r="B82" s="3"/>
      <c r="H82" s="107"/>
      <c r="K82" s="6"/>
    </row>
    <row r="83" spans="2:11" ht="13.5" thickBot="1">
      <c r="B83" s="13"/>
      <c r="C83" s="14"/>
      <c r="D83" s="14"/>
      <c r="E83" s="14"/>
      <c r="F83" s="14"/>
      <c r="G83" s="14"/>
      <c r="H83" s="278"/>
      <c r="I83" s="14"/>
      <c r="J83" s="14"/>
      <c r="K83" s="15"/>
    </row>
    <row r="84" ht="12.75">
      <c r="H84" s="107"/>
    </row>
    <row r="85" ht="12.75">
      <c r="H85" s="107"/>
    </row>
    <row r="86" ht="12.75">
      <c r="H86" s="107"/>
    </row>
    <row r="87" ht="12.75">
      <c r="H87" s="107"/>
    </row>
    <row r="88" ht="12.75">
      <c r="H88" s="107"/>
    </row>
    <row r="89" ht="12.75">
      <c r="H89" s="107"/>
    </row>
    <row r="90" ht="12.75">
      <c r="H90" s="107"/>
    </row>
    <row r="91" ht="12.75">
      <c r="H91" s="107"/>
    </row>
    <row r="92" ht="12.75">
      <c r="H92" s="107"/>
    </row>
    <row r="93" ht="12.75">
      <c r="H93" s="107"/>
    </row>
    <row r="94" ht="12.75">
      <c r="H94" s="107"/>
    </row>
    <row r="95" ht="12.75">
      <c r="H95" s="107"/>
    </row>
    <row r="96" ht="12.75">
      <c r="H96" s="107"/>
    </row>
    <row r="97" ht="12.75">
      <c r="H97" s="107"/>
    </row>
    <row r="98" ht="12.75">
      <c r="H98" s="107"/>
    </row>
    <row r="99" ht="12.75">
      <c r="H99" s="107"/>
    </row>
    <row r="100" ht="12.75">
      <c r="H100" s="107"/>
    </row>
    <row r="101" ht="12.75">
      <c r="H101" s="107"/>
    </row>
    <row r="102" ht="12.75">
      <c r="H102" s="107"/>
    </row>
    <row r="103" ht="12.75">
      <c r="H103" s="107"/>
    </row>
    <row r="104" ht="12.75">
      <c r="H104" s="107"/>
    </row>
    <row r="105" ht="12.75">
      <c r="H105" s="107"/>
    </row>
    <row r="106" ht="12.75">
      <c r="H106" s="107"/>
    </row>
    <row r="107" ht="12.75">
      <c r="H107" s="107"/>
    </row>
    <row r="108" ht="12.75">
      <c r="H108" s="107"/>
    </row>
    <row r="109" ht="12.75">
      <c r="H109" s="107"/>
    </row>
    <row r="110" ht="12.75">
      <c r="H110" s="107"/>
    </row>
    <row r="111" ht="12.75">
      <c r="H111" s="107"/>
    </row>
    <row r="112" ht="12.75">
      <c r="H112" s="107"/>
    </row>
    <row r="113" ht="12.75">
      <c r="H113" s="107"/>
    </row>
    <row r="114" ht="12.75">
      <c r="H114" s="107"/>
    </row>
    <row r="115" ht="12.75">
      <c r="H115" s="107"/>
    </row>
    <row r="116" ht="12.75">
      <c r="H116" s="107"/>
    </row>
    <row r="117" ht="12.75">
      <c r="H117" s="107"/>
    </row>
    <row r="118" ht="12.75">
      <c r="H118" s="107"/>
    </row>
    <row r="119" ht="12.75">
      <c r="H119" s="107"/>
    </row>
    <row r="120" ht="12.75">
      <c r="H120" s="107"/>
    </row>
    <row r="121" ht="12.75">
      <c r="H121" s="107"/>
    </row>
    <row r="122" ht="12.75">
      <c r="H122" s="107"/>
    </row>
    <row r="123" ht="12.75">
      <c r="H123" s="107"/>
    </row>
  </sheetData>
  <printOptions/>
  <pageMargins left="0.75" right="0.75" top="1" bottom="1" header="0.5" footer="0.5"/>
  <pageSetup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10"/>
  <dimension ref="B2:L173"/>
  <sheetViews>
    <sheetView showGridLines="0" tabSelected="1" zoomScale="85" zoomScaleNormal="85" zoomScaleSheetLayoutView="75" workbookViewId="0" topLeftCell="A1">
      <pane ySplit="9" topLeftCell="BM10" activePane="bottomLeft" state="frozen"/>
      <selection pane="topLeft" activeCell="D44" sqref="D44"/>
      <selection pane="bottomLeft" activeCell="B2" sqref="B2"/>
    </sheetView>
  </sheetViews>
  <sheetFormatPr defaultColWidth="9.140625" defaultRowHeight="12.75"/>
  <cols>
    <col min="1" max="1" width="5.7109375" style="5" customWidth="1"/>
    <col min="2" max="3" width="2.7109375" style="5" customWidth="1"/>
    <col min="4" max="4" width="45.7109375" style="5" customWidth="1"/>
    <col min="5" max="5" width="2.7109375" style="5" customWidth="1"/>
    <col min="6" max="9" width="16.8515625" style="5" customWidth="1"/>
    <col min="10" max="11" width="2.7109375" style="5" customWidth="1"/>
    <col min="12" max="12" width="15.421875" style="5" customWidth="1"/>
    <col min="13" max="14" width="5.7109375" style="5" customWidth="1"/>
    <col min="15" max="16384" width="9.140625" style="5" customWidth="1"/>
  </cols>
  <sheetData>
    <row r="1" ht="12.75" customHeight="1" thickBot="1"/>
    <row r="2" spans="2:11" ht="12.75">
      <c r="B2" s="16"/>
      <c r="C2" s="1"/>
      <c r="D2" s="1"/>
      <c r="E2" s="1"/>
      <c r="F2" s="1"/>
      <c r="G2" s="1"/>
      <c r="H2" s="1"/>
      <c r="I2" s="1"/>
      <c r="J2" s="1"/>
      <c r="K2" s="2"/>
    </row>
    <row r="3" spans="2:11" ht="12.75">
      <c r="B3" s="3"/>
      <c r="K3" s="6"/>
    </row>
    <row r="4" spans="2:11" ht="18">
      <c r="B4" s="26"/>
      <c r="C4" s="159" t="s">
        <v>181</v>
      </c>
      <c r="D4" s="159"/>
      <c r="F4" s="153"/>
      <c r="K4" s="6"/>
    </row>
    <row r="5" spans="2:11" ht="12.75">
      <c r="B5" s="3"/>
      <c r="K5" s="6"/>
    </row>
    <row r="6" spans="2:11" ht="12.75">
      <c r="B6" s="3"/>
      <c r="F6" s="433"/>
      <c r="G6" s="433"/>
      <c r="H6" s="433"/>
      <c r="I6" s="8"/>
      <c r="K6" s="6"/>
    </row>
    <row r="7" spans="2:12" ht="12.75">
      <c r="B7" s="3"/>
      <c r="E7" s="67"/>
      <c r="F7" s="9"/>
      <c r="G7" s="9"/>
      <c r="H7" s="9"/>
      <c r="I7" s="9"/>
      <c r="J7" s="166"/>
      <c r="K7" s="173"/>
      <c r="L7" s="166"/>
    </row>
    <row r="8" spans="2:12" ht="12.75">
      <c r="B8" s="3"/>
      <c r="D8" s="56"/>
      <c r="E8" s="67"/>
      <c r="F8" s="25">
        <f>tab!F13</f>
        <v>2007</v>
      </c>
      <c r="G8" s="25">
        <f>F8+1</f>
        <v>2008</v>
      </c>
      <c r="H8" s="25">
        <f>G8+1</f>
        <v>2009</v>
      </c>
      <c r="I8" s="25">
        <f>H8+1</f>
        <v>2010</v>
      </c>
      <c r="J8" s="166"/>
      <c r="K8" s="173"/>
      <c r="L8" s="166"/>
    </row>
    <row r="9" spans="2:12" ht="12.75">
      <c r="B9" s="3"/>
      <c r="E9" s="67"/>
      <c r="J9" s="166"/>
      <c r="K9" s="173"/>
      <c r="L9" s="166"/>
    </row>
    <row r="10" spans="2:12" ht="12.75">
      <c r="B10" s="3"/>
      <c r="E10" s="67"/>
      <c r="J10" s="166"/>
      <c r="K10" s="173"/>
      <c r="L10" s="166"/>
    </row>
    <row r="11" spans="2:12" ht="12.75">
      <c r="B11" s="3"/>
      <c r="C11" s="42"/>
      <c r="D11" s="42"/>
      <c r="E11" s="164"/>
      <c r="F11" s="42"/>
      <c r="G11" s="42"/>
      <c r="H11" s="42"/>
      <c r="I11" s="42"/>
      <c r="J11" s="168"/>
      <c r="K11" s="173"/>
      <c r="L11" s="166"/>
    </row>
    <row r="12" spans="2:11" ht="12.75">
      <c r="B12" s="167"/>
      <c r="C12" s="37"/>
      <c r="D12" s="40" t="s">
        <v>157</v>
      </c>
      <c r="E12" s="42"/>
      <c r="F12" s="42"/>
      <c r="G12" s="42"/>
      <c r="H12" s="42"/>
      <c r="I12" s="42"/>
      <c r="J12" s="42"/>
      <c r="K12" s="6"/>
    </row>
    <row r="13" spans="2:11" ht="12.75">
      <c r="B13" s="3"/>
      <c r="C13" s="42"/>
      <c r="D13" s="38"/>
      <c r="E13" s="42"/>
      <c r="F13" s="125"/>
      <c r="G13" s="132"/>
      <c r="H13" s="132"/>
      <c r="I13" s="42"/>
      <c r="J13" s="42"/>
      <c r="K13" s="6"/>
    </row>
    <row r="14" spans="2:11" ht="12.75">
      <c r="B14" s="3"/>
      <c r="C14" s="42"/>
      <c r="D14" s="36" t="s">
        <v>104</v>
      </c>
      <c r="E14" s="42"/>
      <c r="F14" s="165">
        <f>'begr(bk)'!F16+1!F12+2!F12+3!F12+4!F12+5!F12+6!F12+7!F12+8!F12+9!F12+'10'!F12+'11'!F12+'12'!F12+'13'!F12+'14'!F12+'15'!F12+'16'!F12+'17'!F12+'18'!F12+'19'!F12+'20'!F12</f>
        <v>2563012.516206667</v>
      </c>
      <c r="G14" s="165">
        <f>'begr(bk)'!G16+1!G12+2!G12+3!G12+4!G12+5!G12+6!G12+7!G12+8!G12+9!G12+'10'!G12+'11'!G12+'12'!G12+'13'!G12+'14'!G12+'15'!G12+'16'!G12+'17'!G12+'18'!G12+'19'!G12+'20'!G12</f>
        <v>3462337.8258956666</v>
      </c>
      <c r="H14" s="165">
        <f>'begr(bk)'!H16+1!H12+2!H12+3!H12+4!H12+5!H12+6!H12+7!H12+8!H12+9!H12+'10'!H12+'11'!H12+'12'!H12+'13'!H12+'14'!H12+'15'!H12+'16'!H12+'17'!H12+'18'!H12+'19'!H12+'20'!H12</f>
        <v>3512251.673161667</v>
      </c>
      <c r="I14" s="165">
        <f>'begr(bk)'!I16+1!I12+2!I12+3!I12+4!I12+5!I12+6!I12+7!I12+8!I12+9!I12+'10'!I12+'11'!I12+'12'!I12+'13'!I12+'14'!I12+'15'!I12+'16'!I12+'17'!I12+'18'!I12+'19'!I12+'20'!I12</f>
        <v>3580806.3550986666</v>
      </c>
      <c r="J14" s="42"/>
      <c r="K14" s="6"/>
    </row>
    <row r="15" spans="2:11" ht="12" customHeight="1">
      <c r="B15" s="3"/>
      <c r="C15" s="42"/>
      <c r="D15" s="36" t="s">
        <v>100</v>
      </c>
      <c r="E15" s="42"/>
      <c r="F15" s="165">
        <f>'begr(bk)'!F24+1!F13+2!F13+3!F13+4!F13+5!F13+6!F13+7!F13+8!F13+9!F13+'10'!F13+'11'!F13+'12'!F13+'13'!F13+'14'!F13+'15'!F13+'16'!F13+'17'!F13+'18'!F13+'19'!F13+'20'!F13</f>
        <v>55000</v>
      </c>
      <c r="G15" s="165">
        <f>'begr(bk)'!G24+1!G13+2!G13+3!G13+4!G13+5!G13+6!G13+7!G13+8!G13+9!G13+'10'!G13+'11'!G13+'12'!G13+'13'!G13+'14'!G13+'15'!G13+'16'!G13+'17'!G13+'18'!G13+'19'!G13+'20'!G13</f>
        <v>55000</v>
      </c>
      <c r="H15" s="165">
        <f>'begr(bk)'!H24+1!H13+2!H13+3!H13+4!H13+5!H13+6!H13+7!H13+8!H13+9!H13+'10'!H13+'11'!H13+'12'!H13+'13'!H13+'14'!H13+'15'!H13+'16'!H13+'17'!H13+'18'!H13+'19'!H13+'20'!H13</f>
        <v>55000</v>
      </c>
      <c r="I15" s="165">
        <f>'begr(bk)'!I24+1!I13+2!I13+3!I13+4!I13+5!I13+6!I13+7!I13+8!I13+9!I13+'10'!I13+'11'!I13+'12'!I13+'13'!I13+'14'!I13+'15'!I13+'16'!I13+'17'!I13+'18'!I13+'19'!I13+'20'!I13</f>
        <v>55000</v>
      </c>
      <c r="J15" s="42"/>
      <c r="K15" s="6"/>
    </row>
    <row r="16" spans="2:11" ht="12" customHeight="1">
      <c r="B16" s="3"/>
      <c r="C16" s="42"/>
      <c r="D16" s="36" t="s">
        <v>99</v>
      </c>
      <c r="E16" s="42"/>
      <c r="F16" s="165">
        <f>'begr(bk)'!F37+1!F14+2!F14+3!F14+4!F14+5!F14+6!F14+7!F14+8!F14+9!F14+'10'!F14+'11'!F14+'12'!F14+'13'!F14+'14'!F14+'15'!F14+'16'!F14+'17'!F14+'18'!F14+'19'!F14+'20'!F14</f>
        <v>433262.78666666674</v>
      </c>
      <c r="G16" s="165">
        <f>'begr(bk)'!G37+1!G14+2!G14+3!G14+4!G14+5!G14+6!G14+7!G14+8!G14+9!G14+'10'!G14+'11'!G14+'12'!G14+'13'!G14+'14'!G14+'15'!G14+'16'!G14+'17'!G14+'18'!G14+'19'!G14+'20'!G14</f>
        <v>436093.2416666667</v>
      </c>
      <c r="H16" s="165">
        <f>'begr(bk)'!H37+1!H14+2!H14+3!H14+4!H14+5!H14+6!H14+7!H14+8!H14+9!H14+'10'!H14+'11'!H14+'12'!H14+'13'!H14+'14'!H14+'15'!H14+'16'!H14+'17'!H14+'18'!H14+'19'!H14+'20'!H14</f>
        <v>440734.7016666667</v>
      </c>
      <c r="I16" s="165">
        <f>'begr(bk)'!I37+1!I14+2!I14+3!I14+4!I14+5!I14+6!I14+7!I14+8!I14+9!I14+'10'!I14+'11'!I14+'12'!I14+'13'!I14+'14'!I14+'15'!I14+'16'!I14+'17'!I14+'18'!I14+'19'!I14+'20'!I14</f>
        <v>445376.16166666674</v>
      </c>
      <c r="J16" s="42"/>
      <c r="K16" s="6"/>
    </row>
    <row r="17" spans="2:11" ht="12.75">
      <c r="B17" s="3"/>
      <c r="C17" s="42"/>
      <c r="D17" s="37"/>
      <c r="E17" s="40"/>
      <c r="F17" s="290">
        <f>SUM(F14:F16)</f>
        <v>3051275.3028733335</v>
      </c>
      <c r="G17" s="290">
        <f>SUM(G14:G16)</f>
        <v>3953431.0675623333</v>
      </c>
      <c r="H17" s="290">
        <f>SUM(H14:H16)</f>
        <v>4007986.3748283335</v>
      </c>
      <c r="I17" s="290">
        <f>SUM(I14:I16)</f>
        <v>4081182.5167653332</v>
      </c>
      <c r="J17" s="42"/>
      <c r="K17" s="6"/>
    </row>
    <row r="18" spans="2:11" ht="12.75">
      <c r="B18" s="3"/>
      <c r="C18" s="42"/>
      <c r="D18" s="41"/>
      <c r="E18" s="40"/>
      <c r="F18" s="169"/>
      <c r="G18" s="169"/>
      <c r="H18" s="169"/>
      <c r="I18" s="169"/>
      <c r="J18" s="42"/>
      <c r="K18" s="6"/>
    </row>
    <row r="19" spans="2:11" ht="12.75">
      <c r="B19" s="167"/>
      <c r="C19" s="37"/>
      <c r="D19" s="40" t="s">
        <v>158</v>
      </c>
      <c r="E19" s="40"/>
      <c r="F19" s="158"/>
      <c r="G19" s="158"/>
      <c r="H19" s="158"/>
      <c r="I19" s="158"/>
      <c r="J19" s="42"/>
      <c r="K19" s="6"/>
    </row>
    <row r="20" spans="2:11" ht="12.75">
      <c r="B20" s="3"/>
      <c r="C20" s="42"/>
      <c r="D20" s="42"/>
      <c r="E20" s="42"/>
      <c r="F20" s="64"/>
      <c r="G20" s="64"/>
      <c r="H20" s="64"/>
      <c r="I20" s="64"/>
      <c r="J20" s="42"/>
      <c r="K20" s="6"/>
    </row>
    <row r="21" spans="2:11" ht="12.75">
      <c r="B21" s="3"/>
      <c r="C21" s="42"/>
      <c r="D21" s="42" t="s">
        <v>273</v>
      </c>
      <c r="E21" s="61"/>
      <c r="F21" s="29">
        <f>'begr(bk)'!F45+'begr(bk)'!F74+'begr(bk)'!F89+1!F15+2!F15+3!F15+4!F15+5!F15+6!F15+7!F15+8!F15+9!F15+'10'!F15+'11'!F15+'12'!F15+'13'!F15+'14'!F15+'15'!F15+'16'!F15+'17'!F15+'18'!F15+'19'!F15+'20'!F15</f>
        <v>2093427.7280299996</v>
      </c>
      <c r="G21" s="29">
        <f>'begr(bk)'!G45+'begr(bk)'!G74+'begr(bk)'!G89+1!G15+2!G15+3!G15+4!G15+5!G15+6!G15+7!G15+8!G15+9!G15+'10'!G15+'11'!G15+'12'!G15+'13'!G15+'14'!G15+'15'!G15+'16'!G15+'17'!G15+'18'!G15+'19'!G15+'20'!G15</f>
        <v>2209718.3638359</v>
      </c>
      <c r="H21" s="29">
        <f>'begr(bk)'!H45+'begr(bk)'!H74+'begr(bk)'!H89+1!H15+2!H15+3!H15+4!H15+5!H15+6!H15+7!H15+8!H15+9!H15+'10'!H15+'11'!H15+'12'!H15+'13'!H15+'14'!H15+'15'!H15+'16'!H15+'17'!H15+'18'!H15+'19'!H15+'20'!H15</f>
        <v>2245255.5174691</v>
      </c>
      <c r="I21" s="29">
        <f>'begr(bk)'!I45+'begr(bk)'!I74+'begr(bk)'!I89+1!I15+2!I15+3!I15+4!I15+5!I15+6!I15+7!I15+8!I15+9!I15+'10'!I15+'11'!I15+'12'!I15+'13'!I15+'14'!I15+'15'!I15+'16'!I15+'17'!I15+'18'!I15+'19'!I15+'20'!I15</f>
        <v>2268986.846576</v>
      </c>
      <c r="J21" s="42"/>
      <c r="K21" s="6"/>
    </row>
    <row r="22" spans="2:11" ht="12.75">
      <c r="B22" s="3"/>
      <c r="C22" s="42"/>
      <c r="D22" s="161" t="s">
        <v>101</v>
      </c>
      <c r="E22" s="42"/>
      <c r="F22" s="29">
        <f>'begr(bk)'!F98+1!F16+2!F16+3!F16+4!F16+5!F16+6!F16+7!F16+8!F16+9!F16+'10'!F16+'11'!F16+'12'!F16+'13'!F16+'14'!F16+'15'!F16+'16'!F16+'17'!F16+'18'!F16+'19'!F16+'20'!F16</f>
        <v>37055.555555555555</v>
      </c>
      <c r="G22" s="29">
        <f>'begr(bk)'!G98+1!G16+2!G16+3!G16+4!G16+5!G16+6!G16+7!G16+8!G16+9!G16+'10'!G16+'11'!G16+'12'!G16+'13'!G16+'14'!G16+'15'!G16+'16'!G16+'17'!G16+'18'!G16+'19'!G16+'20'!G16</f>
        <v>37055.555555555555</v>
      </c>
      <c r="H22" s="29">
        <f>'begr(bk)'!H98+1!H16+2!H16+3!H16+4!H16+5!H16+6!H16+7!H16+8!H16+9!H16+'10'!H16+'11'!H16+'12'!H16+'13'!H16+'14'!H16+'15'!H16+'16'!H16+'17'!H16+'18'!H16+'19'!H16+'20'!H16</f>
        <v>37055.555555555555</v>
      </c>
      <c r="I22" s="29">
        <f>'begr(bk)'!I98+1!I16+2!I16+3!I16+4!I16+5!I16+6!I16+7!I16+8!I16+9!I16+'10'!I16+'11'!I16+'12'!I16+'13'!I16+'14'!I16+'15'!I16+'16'!I16+'17'!I16+'18'!I16+'19'!I16+'20'!I16</f>
        <v>37055.555555555555</v>
      </c>
      <c r="J22" s="42"/>
      <c r="K22" s="6"/>
    </row>
    <row r="23" spans="2:11" ht="12.75">
      <c r="B23" s="3"/>
      <c r="C23" s="42"/>
      <c r="D23" s="42" t="s">
        <v>102</v>
      </c>
      <c r="E23" s="61"/>
      <c r="F23" s="29">
        <f>'begr(bk)'!F120+1!F17+2!F17+3!F17+4!F17+5!F17+6!F17+7!F17+8!F17+9!F17+'10'!F17+'11'!F17+'12'!F17+'13'!F17+'14'!F17+'15'!F17+'16'!F17+'17'!F17+'18'!F17+'19'!F17+'20'!F17</f>
        <v>150000</v>
      </c>
      <c r="G23" s="29">
        <f>'begr(bk)'!G120+1!G17+2!G17+3!G17+4!G17+5!G17+6!G17+7!G17+8!G17+9!G17+'10'!G17+'11'!G17+'12'!G17+'13'!G17+'14'!G17+'15'!G17+'16'!G17+'17'!G17+'18'!G17+'19'!G17+'20'!G17</f>
        <v>150000</v>
      </c>
      <c r="H23" s="29">
        <f>'begr(bk)'!H120+1!H17+2!H17+3!H17+4!H17+5!H17+6!H17+7!H17+8!H17+9!H17+'10'!H17+'11'!H17+'12'!H17+'13'!H17+'14'!H17+'15'!H17+'16'!H17+'17'!H17+'18'!H17+'19'!H17+'20'!H17</f>
        <v>150000</v>
      </c>
      <c r="I23" s="29">
        <f>'begr(bk)'!I120+1!I17+2!I17+3!I17+4!I17+5!I17+6!I17+7!I17+8!I17+9!I17+'10'!I17+'11'!I17+'12'!I17+'13'!I17+'14'!I17+'15'!I17+'16'!I17+'17'!I17+'18'!I17+'19'!I17+'20'!I17</f>
        <v>150000</v>
      </c>
      <c r="J23" s="42"/>
      <c r="K23" s="6"/>
    </row>
    <row r="24" spans="2:11" ht="12.75">
      <c r="B24" s="3"/>
      <c r="C24" s="42"/>
      <c r="D24" s="42" t="s">
        <v>103</v>
      </c>
      <c r="E24" s="61"/>
      <c r="F24" s="29">
        <f>'begr(bk)'!F148+1!F18+2!F18+3!F18+4!F18+5!F18+6!F18+7!F18+8!F18+9!F18+'10'!F18+'11'!F18+'12'!F18+'13'!F18+'14'!F18+'15'!F18+'16'!F18+'17'!F18+'18'!F18+'19'!F18+'20'!F18</f>
        <v>180000</v>
      </c>
      <c r="G24" s="29">
        <f>'begr(bk)'!G148+1!G18+2!G18+3!G18+4!G18+5!G18+6!G18+7!G18+8!G18+9!G18+'10'!G18+'11'!G18+'12'!G18+'13'!G18+'14'!G18+'15'!G18+'16'!G18+'17'!G18+'18'!G18+'19'!G18+'20'!G18</f>
        <v>180000</v>
      </c>
      <c r="H24" s="29">
        <f>'begr(bk)'!H148+1!H18+2!H18+3!H18+4!H18+5!H18+6!H18+7!H18+8!H18+9!H18+'10'!H18+'11'!H18+'12'!H18+'13'!H18+'14'!H18+'15'!H18+'16'!H18+'17'!H18+'18'!H18+'19'!H18+'20'!H18</f>
        <v>180000</v>
      </c>
      <c r="I24" s="29">
        <f>'begr(bk)'!I148+1!I18+2!I18+3!I18+4!I18+5!I18+6!I18+7!I18+8!I18+9!I18+'10'!I18+'11'!I18+'12'!I18+'13'!I18+'14'!I18+'15'!I18+'16'!I18+'17'!I18+'18'!I18+'19'!I18+'20'!I18</f>
        <v>180000</v>
      </c>
      <c r="J24" s="42"/>
      <c r="K24" s="6"/>
    </row>
    <row r="25" spans="2:11" ht="12.75">
      <c r="B25" s="3"/>
      <c r="C25" s="42"/>
      <c r="D25" s="161" t="s">
        <v>122</v>
      </c>
      <c r="E25" s="61"/>
      <c r="F25" s="29">
        <f>'begr(bk)'!F167+1!F19+2!F19+3!F19+4!F19+5!F19+6!F19+7!F19+8!F19+9!F19+'10'!F19+'11'!F19+'12'!F19+'13'!F19+'14'!F19+'15'!F19+'16'!F19+'17'!F19+'18'!F19+'19'!F19+'20'!F19</f>
        <v>40000</v>
      </c>
      <c r="G25" s="29">
        <f>'begr(bk)'!G167+1!G19+2!G19+3!G19+4!G19+5!G19+6!G19+7!G19+8!G19+9!G19+'10'!G19+'11'!G19+'12'!G19+'13'!G19+'14'!G19+'15'!G19+'16'!G19+'17'!G19+'18'!G19+'19'!G19+'20'!G19</f>
        <v>40000</v>
      </c>
      <c r="H25" s="29">
        <f>'begr(bk)'!H167+1!H19+2!H19+3!H19+4!H19+5!H19+6!H19+7!H19+8!H19+9!H19+'10'!H19+'11'!H19+'12'!H19+'13'!H19+'14'!H19+'15'!H19+'16'!H19+'17'!H19+'18'!H19+'19'!H19+'20'!H19</f>
        <v>40000</v>
      </c>
      <c r="I25" s="29">
        <f>'begr(bk)'!I167+1!I19+2!I19+3!I19+4!I19+5!I19+6!I19+7!I19+8!I19+9!I19+'10'!I19+'11'!I19+'12'!I19+'13'!I19+'14'!I19+'15'!I19+'16'!I19+'17'!I19+'18'!I19+'19'!I19+'20'!I19</f>
        <v>40000</v>
      </c>
      <c r="J25" s="42"/>
      <c r="K25" s="6"/>
    </row>
    <row r="26" spans="2:11" ht="12.75">
      <c r="B26" s="3"/>
      <c r="C26" s="42"/>
      <c r="D26" s="41"/>
      <c r="E26" s="61"/>
      <c r="F26" s="30">
        <f>SUM(F21:F25)</f>
        <v>2500483.2835855554</v>
      </c>
      <c r="G26" s="30">
        <f>SUM(G21:G25)</f>
        <v>2616773.9193914556</v>
      </c>
      <c r="H26" s="30">
        <f>SUM(H21:H25)</f>
        <v>2652311.0730246557</v>
      </c>
      <c r="I26" s="30">
        <f>SUM(I21:I25)</f>
        <v>2676042.4021315556</v>
      </c>
      <c r="J26" s="42"/>
      <c r="K26" s="6"/>
    </row>
    <row r="27" spans="2:11" ht="12.75">
      <c r="B27" s="3"/>
      <c r="C27" s="42"/>
      <c r="D27" s="41"/>
      <c r="E27" s="61"/>
      <c r="F27" s="172"/>
      <c r="G27" s="172"/>
      <c r="H27" s="172"/>
      <c r="I27" s="172"/>
      <c r="J27" s="42"/>
      <c r="K27" s="6"/>
    </row>
    <row r="28" spans="2:11" ht="12.75">
      <c r="B28" s="10"/>
      <c r="C28" s="40"/>
      <c r="D28" s="37" t="s">
        <v>161</v>
      </c>
      <c r="E28" s="61"/>
      <c r="F28" s="139">
        <f>F17-F26</f>
        <v>550792.0192877781</v>
      </c>
      <c r="G28" s="139">
        <f>G17-G26</f>
        <v>1336657.1481708777</v>
      </c>
      <c r="H28" s="139">
        <f>H17-H26</f>
        <v>1355675.3018036778</v>
      </c>
      <c r="I28" s="139">
        <f>I17-I26</f>
        <v>1405140.1146337776</v>
      </c>
      <c r="J28" s="42"/>
      <c r="K28" s="6"/>
    </row>
    <row r="29" spans="2:11" ht="12.75">
      <c r="B29" s="3"/>
      <c r="C29" s="42"/>
      <c r="D29" s="38"/>
      <c r="E29" s="61"/>
      <c r="F29" s="172"/>
      <c r="G29" s="172"/>
      <c r="H29" s="172"/>
      <c r="I29" s="172"/>
      <c r="J29" s="42"/>
      <c r="K29" s="6"/>
    </row>
    <row r="30" spans="2:11" ht="12.75">
      <c r="B30" s="3"/>
      <c r="D30" s="45"/>
      <c r="E30" s="12"/>
      <c r="F30" s="59"/>
      <c r="G30" s="59"/>
      <c r="H30" s="59"/>
      <c r="I30" s="59"/>
      <c r="K30" s="6"/>
    </row>
    <row r="31" spans="2:11" ht="12.75">
      <c r="B31" s="3"/>
      <c r="D31" s="45"/>
      <c r="E31" s="12"/>
      <c r="F31" s="59"/>
      <c r="G31" s="59"/>
      <c r="H31" s="59"/>
      <c r="I31" s="59"/>
      <c r="K31" s="6"/>
    </row>
    <row r="32" spans="2:11" ht="12.75">
      <c r="B32" s="3"/>
      <c r="C32" s="42"/>
      <c r="D32" s="38"/>
      <c r="E32" s="61"/>
      <c r="F32" s="69"/>
      <c r="G32" s="69"/>
      <c r="H32" s="69"/>
      <c r="I32" s="69"/>
      <c r="J32" s="42"/>
      <c r="K32" s="6"/>
    </row>
    <row r="33" spans="2:11" ht="12.75">
      <c r="B33" s="3"/>
      <c r="C33" s="42"/>
      <c r="D33" s="37" t="s">
        <v>159</v>
      </c>
      <c r="E33" s="61"/>
      <c r="F33" s="69"/>
      <c r="G33" s="69"/>
      <c r="H33" s="69"/>
      <c r="I33" s="69"/>
      <c r="J33" s="42"/>
      <c r="K33" s="6"/>
    </row>
    <row r="34" spans="2:11" ht="12.75">
      <c r="B34" s="3"/>
      <c r="C34" s="42"/>
      <c r="D34" s="38"/>
      <c r="E34" s="61"/>
      <c r="F34" s="69"/>
      <c r="G34" s="69"/>
      <c r="H34" s="69"/>
      <c r="I34" s="69"/>
      <c r="J34" s="42"/>
      <c r="K34" s="6"/>
    </row>
    <row r="35" spans="2:11" ht="12.75">
      <c r="B35" s="3"/>
      <c r="C35" s="42"/>
      <c r="D35" s="36" t="s">
        <v>83</v>
      </c>
      <c r="E35" s="61"/>
      <c r="F35" s="165">
        <f>'begr(bk)'!F181+1!F20+2!F20+3!F20+4!F20+5!F20+6!F20+7!F20+8!F20+9!F20+'10'!F20+'11'!F20+'12'!F20+'13'!F20+'14'!F20+'15'!F20+'16'!F20+'17'!F20+'18'!F20+'19'!F20+'20'!F20</f>
        <v>3456</v>
      </c>
      <c r="G35" s="165">
        <f>'begr(bk)'!G181+1!G20+2!G20+3!G20+4!G20+5!G20+6!G20+7!G20+8!G20+9!G20+'10'!G20+'11'!G20+'12'!G20+'13'!G20+'14'!G20+'15'!G20+'16'!G20+'17'!G20+'18'!G20+'19'!G20+'20'!G20</f>
        <v>3456</v>
      </c>
      <c r="H35" s="165">
        <f>'begr(bk)'!H181+1!H20+2!H20+3!H20+4!H20+5!H20+6!H20+7!H20+8!H20+9!H20+'10'!H20+'11'!H20+'12'!H20+'13'!H20+'14'!H20+'15'!H20+'16'!H20+'17'!H20+'18'!H20+'19'!H20+'20'!H20</f>
        <v>3456</v>
      </c>
      <c r="I35" s="165">
        <f>'begr(bk)'!I181+1!I20+2!I20+3!I20+4!I20+5!I20+6!I20+7!I20+8!I20+9!I20+'10'!I20+'11'!I20+'12'!I20+'13'!I20+'14'!I20+'15'!I20+'16'!I20+'17'!I20+'18'!I20+'19'!I20+'20'!I20</f>
        <v>3456</v>
      </c>
      <c r="J35" s="42"/>
      <c r="K35" s="6"/>
    </row>
    <row r="36" spans="2:11" ht="12.75">
      <c r="B36" s="3"/>
      <c r="C36" s="42"/>
      <c r="D36" s="36" t="s">
        <v>86</v>
      </c>
      <c r="E36" s="61"/>
      <c r="F36" s="165">
        <f>'begr(bk)'!F182+1!F21+2!F21+3!F21+4!F21+5!F21+6!F21+7!F21+8!F21+9!F21+'10'!F21+'11'!F21+'12'!F21+'13'!F21+'14'!F21+'15'!F21+'16'!F21+'17'!F21+'18'!F21+'19'!F21+'20'!F21</f>
        <v>1234</v>
      </c>
      <c r="G36" s="165">
        <f>'begr(bk)'!G182+1!G21+2!G21+3!G21+4!G21+5!G21+6!G21+7!G21+8!G21+9!G21+'10'!G21+'11'!G21+'12'!G21+'13'!G21+'14'!G21+'15'!G21+'16'!G21+'17'!G21+'18'!G21+'19'!G21+'20'!G21</f>
        <v>1234</v>
      </c>
      <c r="H36" s="165">
        <f>'begr(bk)'!H182+1!H21+2!H21+3!H21+4!H21+5!H21+6!H21+7!H21+8!H21+9!H21+'10'!H21+'11'!H21+'12'!H21+'13'!H21+'14'!H21+'15'!H21+'16'!H21+'17'!H21+'18'!H21+'19'!H21+'20'!H21</f>
        <v>1234</v>
      </c>
      <c r="I36" s="165">
        <f>'begr(bk)'!I182+1!I21+2!I21+3!I21+4!I21+5!I21+6!I21+7!I21+8!I21+9!I21+'10'!I21+'11'!I21+'12'!I21+'13'!I21+'14'!I21+'15'!I21+'16'!I21+'17'!I21+'18'!I21+'19'!I21+'20'!I21</f>
        <v>1234</v>
      </c>
      <c r="J36" s="42"/>
      <c r="K36" s="6"/>
    </row>
    <row r="37" spans="2:11" ht="12.75">
      <c r="B37" s="3"/>
      <c r="C37" s="42"/>
      <c r="D37" s="36"/>
      <c r="E37" s="61"/>
      <c r="F37" s="69"/>
      <c r="G37" s="69"/>
      <c r="H37" s="69"/>
      <c r="I37" s="69"/>
      <c r="J37" s="42"/>
      <c r="K37" s="6"/>
    </row>
    <row r="38" spans="2:11" s="4" customFormat="1" ht="12.75">
      <c r="B38" s="10"/>
      <c r="C38" s="40"/>
      <c r="D38" s="37" t="s">
        <v>163</v>
      </c>
      <c r="E38" s="40"/>
      <c r="F38" s="140">
        <f>F28+F35-F36</f>
        <v>553014.0192877781</v>
      </c>
      <c r="G38" s="140">
        <f>G28+G35-G36</f>
        <v>1338879.1481708777</v>
      </c>
      <c r="H38" s="140">
        <f>H28+H35-H36</f>
        <v>1357897.3018036778</v>
      </c>
      <c r="I38" s="140">
        <f>I28+I35-I36</f>
        <v>1407362.1146337776</v>
      </c>
      <c r="J38" s="40"/>
      <c r="K38" s="48"/>
    </row>
    <row r="39" spans="2:11" ht="12.75">
      <c r="B39" s="3"/>
      <c r="C39" s="42"/>
      <c r="D39" s="36"/>
      <c r="E39" s="61"/>
      <c r="F39" s="69"/>
      <c r="G39" s="69"/>
      <c r="H39" s="69"/>
      <c r="I39" s="69"/>
      <c r="J39" s="42"/>
      <c r="K39" s="6"/>
    </row>
    <row r="40" spans="2:11" ht="12.75">
      <c r="B40" s="3"/>
      <c r="D40" s="11"/>
      <c r="E40" s="12"/>
      <c r="F40" s="59"/>
      <c r="G40" s="59"/>
      <c r="H40" s="59"/>
      <c r="I40" s="59"/>
      <c r="K40" s="6"/>
    </row>
    <row r="41" spans="2:11" ht="12.75">
      <c r="B41" s="3"/>
      <c r="D41" s="11"/>
      <c r="E41" s="12"/>
      <c r="F41" s="59"/>
      <c r="G41" s="59"/>
      <c r="H41" s="59"/>
      <c r="I41" s="59"/>
      <c r="K41" s="6"/>
    </row>
    <row r="42" spans="2:11" ht="12.75">
      <c r="B42" s="3"/>
      <c r="C42" s="42"/>
      <c r="D42" s="36"/>
      <c r="E42" s="61"/>
      <c r="F42" s="69"/>
      <c r="G42" s="69"/>
      <c r="H42" s="69"/>
      <c r="I42" s="69"/>
      <c r="J42" s="42"/>
      <c r="K42" s="6"/>
    </row>
    <row r="43" spans="2:11" ht="12.75">
      <c r="B43" s="3"/>
      <c r="C43" s="42"/>
      <c r="D43" s="37" t="s">
        <v>160</v>
      </c>
      <c r="E43" s="61"/>
      <c r="F43" s="69"/>
      <c r="G43" s="69"/>
      <c r="H43" s="69"/>
      <c r="I43" s="69"/>
      <c r="J43" s="42"/>
      <c r="K43" s="6"/>
    </row>
    <row r="44" spans="2:11" ht="12.75">
      <c r="B44" s="3"/>
      <c r="C44" s="42"/>
      <c r="D44" s="36"/>
      <c r="E44" s="61"/>
      <c r="F44" s="69"/>
      <c r="G44" s="69"/>
      <c r="H44" s="69"/>
      <c r="I44" s="69"/>
      <c r="J44" s="42"/>
      <c r="K44" s="6"/>
    </row>
    <row r="45" spans="2:11" ht="12.75">
      <c r="B45" s="3"/>
      <c r="C45" s="42"/>
      <c r="D45" s="36" t="s">
        <v>84</v>
      </c>
      <c r="E45" s="61"/>
      <c r="F45" s="165">
        <f>'begr(bk)'!F191+1!F22+2!F22+3!F22+4!F22+5!F22+6!F22+7!F22+8!F22+9!F22+'10'!F22+'11'!F22+'12'!F22+'13'!F22+'14'!F22+'15'!F22+'16'!F22+'17'!F22+'18'!F22+'19'!F22+'20'!F22</f>
        <v>0</v>
      </c>
      <c r="G45" s="165">
        <f>'begr(bk)'!G191+1!G22+2!G22+3!G22+4!G22+5!G22+6!G22+7!G22+8!G22+9!G22+'10'!G22+'11'!G22+'12'!G22+'13'!G22+'14'!G22+'15'!G22+'16'!G22+'17'!G22+'18'!G22+'19'!G22+'20'!G22</f>
        <v>0</v>
      </c>
      <c r="H45" s="165">
        <f>'begr(bk)'!H191+1!H22+2!H22+3!H22+4!H22+5!H22+6!H22+7!H22+8!H22+9!H22+'10'!H22+'11'!H22+'12'!H22+'13'!H22+'14'!H22+'15'!H22+'16'!H22+'17'!H22+'18'!H22+'19'!H22+'20'!H22</f>
        <v>0</v>
      </c>
      <c r="I45" s="165">
        <f>'begr(bk)'!I191+1!I22+2!I22+3!I22+4!I22+5!I22+6!I22+7!I22+8!I22+9!I22+'10'!I22+'11'!I22+'12'!I22+'13'!I22+'14'!I22+'15'!I22+'16'!I22+'17'!I22+'18'!I22+'19'!I22+'20'!I22</f>
        <v>0</v>
      </c>
      <c r="J45" s="42"/>
      <c r="K45" s="6"/>
    </row>
    <row r="46" spans="2:11" ht="12.75">
      <c r="B46" s="3"/>
      <c r="C46" s="42"/>
      <c r="D46" s="36" t="s">
        <v>85</v>
      </c>
      <c r="E46" s="61"/>
      <c r="F46" s="165">
        <f>'begr(bk)'!F192+1!F23+2!F23+3!F23+4!F23+5!F23+6!F23+7!F23+8!F23+9!F23+'10'!F23+'11'!F23+'12'!F23+'13'!F23+'14'!F23+'15'!F23+'16'!F23+'17'!F23+'18'!F23+'19'!F23+'20'!F23</f>
        <v>0</v>
      </c>
      <c r="G46" s="165">
        <f>'begr(bk)'!G192+1!G23+2!G23+3!G23+4!G23+5!G23+6!G23+7!G23+8!G23+9!G23+'10'!G23+'11'!G23+'12'!G23+'13'!G23+'14'!G23+'15'!G23+'16'!G23+'17'!G23+'18'!G23+'19'!G23+'20'!G23</f>
        <v>0</v>
      </c>
      <c r="H46" s="165">
        <f>'begr(bk)'!H192+1!H23+2!H23+3!H23+4!H23+5!H23+6!H23+7!H23+8!H23+9!H23+'10'!H23+'11'!H23+'12'!H23+'13'!H23+'14'!H23+'15'!H23+'16'!H23+'17'!H23+'18'!H23+'19'!H23+'20'!H23</f>
        <v>0</v>
      </c>
      <c r="I46" s="165">
        <f>'begr(bk)'!I192+1!I23+2!I23+3!I23+4!I23+5!I23+6!I23+7!I23+8!I23+9!I23+'10'!I23+'11'!I23+'12'!I23+'13'!I23+'14'!I23+'15'!I23+'16'!I23+'17'!I23+'18'!I23+'19'!I23+'20'!I23</f>
        <v>0</v>
      </c>
      <c r="J46" s="42"/>
      <c r="K46" s="6"/>
    </row>
    <row r="47" spans="2:11" ht="12.75">
      <c r="B47" s="3"/>
      <c r="C47" s="42"/>
      <c r="D47" s="36"/>
      <c r="E47" s="61"/>
      <c r="F47" s="69"/>
      <c r="G47" s="69"/>
      <c r="H47" s="69"/>
      <c r="I47" s="69"/>
      <c r="J47" s="42"/>
      <c r="K47" s="6"/>
    </row>
    <row r="48" spans="2:11" s="340" customFormat="1" ht="15">
      <c r="B48" s="335"/>
      <c r="C48" s="336"/>
      <c r="D48" s="337" t="s">
        <v>162</v>
      </c>
      <c r="E48" s="336"/>
      <c r="F48" s="338">
        <f>F38+F45-F46</f>
        <v>553014.0192877781</v>
      </c>
      <c r="G48" s="338">
        <f>G38+G45-G46</f>
        <v>1338879.1481708777</v>
      </c>
      <c r="H48" s="338">
        <f>H38+H45-H46</f>
        <v>1357897.3018036778</v>
      </c>
      <c r="I48" s="338">
        <f>I38+I45-I46</f>
        <v>1407362.1146337776</v>
      </c>
      <c r="J48" s="336"/>
      <c r="K48" s="339"/>
    </row>
    <row r="49" spans="2:11" ht="12.75">
      <c r="B49" s="3"/>
      <c r="C49" s="42"/>
      <c r="D49" s="36"/>
      <c r="E49" s="61"/>
      <c r="F49" s="69"/>
      <c r="G49" s="69"/>
      <c r="H49" s="69"/>
      <c r="I49" s="69"/>
      <c r="J49" s="42"/>
      <c r="K49" s="6"/>
    </row>
    <row r="50" spans="2:11" ht="12.75">
      <c r="B50" s="3"/>
      <c r="D50" s="154"/>
      <c r="F50" s="105"/>
      <c r="G50" s="105"/>
      <c r="H50" s="105"/>
      <c r="I50" s="105"/>
      <c r="K50" s="6"/>
    </row>
    <row r="51" spans="2:11" ht="13.5" thickBot="1">
      <c r="B51" s="13"/>
      <c r="C51" s="14"/>
      <c r="D51" s="157"/>
      <c r="E51" s="14"/>
      <c r="F51" s="106"/>
      <c r="G51" s="106"/>
      <c r="H51" s="106"/>
      <c r="I51" s="106"/>
      <c r="J51" s="14"/>
      <c r="K51" s="15"/>
    </row>
    <row r="52" spans="4:9" ht="12.75">
      <c r="D52" s="154"/>
      <c r="F52" s="105"/>
      <c r="G52" s="105"/>
      <c r="H52" s="105"/>
      <c r="I52" s="105"/>
    </row>
    <row r="53" ht="12.75">
      <c r="H53" s="107"/>
    </row>
    <row r="54" ht="12.75">
      <c r="H54" s="107"/>
    </row>
    <row r="55" ht="12.75">
      <c r="H55" s="107"/>
    </row>
    <row r="92" spans="6:9" ht="12.75">
      <c r="F92" s="75"/>
      <c r="G92" s="75"/>
      <c r="H92" s="75"/>
      <c r="I92" s="75"/>
    </row>
    <row r="93" spans="6:9" ht="12.75">
      <c r="F93" s="75"/>
      <c r="G93" s="75"/>
      <c r="H93" s="75"/>
      <c r="I93" s="75"/>
    </row>
    <row r="94" spans="6:9" ht="12.75">
      <c r="F94" s="75"/>
      <c r="G94" s="75"/>
      <c r="H94" s="75"/>
      <c r="I94" s="75"/>
    </row>
    <row r="95" spans="6:9" ht="12.75">
      <c r="F95" s="75"/>
      <c r="G95" s="75"/>
      <c r="H95" s="75"/>
      <c r="I95" s="75"/>
    </row>
    <row r="96" spans="6:9" ht="12.75">
      <c r="F96" s="75"/>
      <c r="G96" s="75"/>
      <c r="H96" s="75"/>
      <c r="I96" s="75"/>
    </row>
    <row r="97" spans="6:9" ht="12.75">
      <c r="F97" s="75"/>
      <c r="G97" s="75"/>
      <c r="H97" s="75"/>
      <c r="I97" s="75"/>
    </row>
    <row r="98" spans="6:9" ht="12.75">
      <c r="F98" s="75"/>
      <c r="G98" s="75"/>
      <c r="H98" s="75"/>
      <c r="I98" s="75"/>
    </row>
    <row r="99" spans="6:9" ht="12.75">
      <c r="F99" s="75"/>
      <c r="G99" s="75"/>
      <c r="H99" s="75"/>
      <c r="I99" s="75"/>
    </row>
    <row r="100" spans="6:9" ht="12.75">
      <c r="F100" s="75"/>
      <c r="G100" s="75"/>
      <c r="H100" s="75"/>
      <c r="I100" s="75"/>
    </row>
    <row r="101" spans="6:9" ht="12.75">
      <c r="F101" s="75"/>
      <c r="G101" s="75"/>
      <c r="H101" s="75"/>
      <c r="I101" s="75"/>
    </row>
    <row r="102" spans="6:9" ht="12.75">
      <c r="F102" s="75"/>
      <c r="G102" s="75"/>
      <c r="H102" s="75"/>
      <c r="I102" s="75"/>
    </row>
    <row r="103" spans="6:9" ht="12.75">
      <c r="F103" s="75"/>
      <c r="G103" s="75"/>
      <c r="H103" s="75"/>
      <c r="I103" s="75"/>
    </row>
    <row r="104" spans="6:9" ht="12.75">
      <c r="F104" s="75"/>
      <c r="G104" s="75"/>
      <c r="H104" s="75"/>
      <c r="I104" s="75"/>
    </row>
    <row r="105" spans="6:9" ht="12.75">
      <c r="F105" s="75"/>
      <c r="G105" s="75"/>
      <c r="H105" s="75"/>
      <c r="I105" s="75"/>
    </row>
    <row r="106" spans="6:9" ht="12.75">
      <c r="F106" s="75"/>
      <c r="G106" s="75"/>
      <c r="H106" s="75"/>
      <c r="I106" s="75"/>
    </row>
    <row r="107" spans="6:9" ht="12.75">
      <c r="F107" s="75"/>
      <c r="G107" s="75"/>
      <c r="H107" s="75"/>
      <c r="I107" s="75"/>
    </row>
    <row r="108" spans="6:9" ht="12.75">
      <c r="F108" s="75"/>
      <c r="G108" s="75"/>
      <c r="H108" s="75"/>
      <c r="I108" s="75"/>
    </row>
    <row r="109" spans="6:9" ht="12.75">
      <c r="F109" s="75"/>
      <c r="G109" s="75"/>
      <c r="H109" s="75"/>
      <c r="I109" s="75"/>
    </row>
    <row r="110" spans="6:9" ht="12.75">
      <c r="F110" s="75"/>
      <c r="G110" s="75"/>
      <c r="H110" s="75"/>
      <c r="I110" s="75"/>
    </row>
    <row r="111" spans="6:9" ht="12.75">
      <c r="F111" s="75"/>
      <c r="G111" s="75"/>
      <c r="H111" s="75"/>
      <c r="I111" s="75"/>
    </row>
    <row r="112" ht="12.75">
      <c r="H112" s="107"/>
    </row>
    <row r="113" ht="12.75">
      <c r="H113" s="107"/>
    </row>
    <row r="114" ht="12.75">
      <c r="H114" s="107"/>
    </row>
    <row r="115" ht="12.75">
      <c r="H115" s="107"/>
    </row>
    <row r="116" ht="12.75">
      <c r="H116" s="107"/>
    </row>
    <row r="117" ht="12.75">
      <c r="H117" s="107"/>
    </row>
    <row r="118" ht="12.75">
      <c r="H118" s="107"/>
    </row>
    <row r="119" ht="12.75">
      <c r="H119" s="107"/>
    </row>
    <row r="120" ht="12.75">
      <c r="H120" s="107"/>
    </row>
    <row r="121" ht="12.75">
      <c r="H121" s="107"/>
    </row>
    <row r="122" ht="12.75">
      <c r="H122" s="107"/>
    </row>
    <row r="123" ht="12.75">
      <c r="H123" s="107"/>
    </row>
    <row r="124" ht="12.75">
      <c r="H124" s="107"/>
    </row>
    <row r="125" ht="12.75">
      <c r="H125" s="107"/>
    </row>
    <row r="126" ht="12.75">
      <c r="H126" s="107"/>
    </row>
    <row r="127" ht="12.75">
      <c r="H127" s="107"/>
    </row>
    <row r="128" ht="12.75">
      <c r="H128" s="107"/>
    </row>
    <row r="129" ht="12.75">
      <c r="H129" s="107"/>
    </row>
    <row r="130" ht="12.75">
      <c r="H130" s="107"/>
    </row>
    <row r="131" ht="12.75">
      <c r="H131" s="107"/>
    </row>
    <row r="132" ht="12.75">
      <c r="H132" s="107"/>
    </row>
    <row r="133" ht="12.75">
      <c r="H133" s="107"/>
    </row>
    <row r="134" ht="12.75">
      <c r="H134" s="107"/>
    </row>
    <row r="135" ht="12.75">
      <c r="H135" s="107"/>
    </row>
    <row r="136" ht="12.75">
      <c r="H136" s="107"/>
    </row>
    <row r="137" ht="12.75">
      <c r="H137" s="107"/>
    </row>
    <row r="138" ht="12.75">
      <c r="H138" s="107"/>
    </row>
    <row r="139" ht="12.75">
      <c r="H139" s="107"/>
    </row>
    <row r="140" ht="12.75">
      <c r="H140" s="107"/>
    </row>
    <row r="141" ht="12.75">
      <c r="H141" s="107"/>
    </row>
    <row r="142" ht="12.75">
      <c r="H142" s="107"/>
    </row>
    <row r="143" ht="12.75">
      <c r="H143" s="107"/>
    </row>
    <row r="144" ht="12.75">
      <c r="H144" s="107"/>
    </row>
    <row r="145" ht="12.75">
      <c r="H145" s="107"/>
    </row>
    <row r="146" ht="12.75">
      <c r="H146" s="107"/>
    </row>
    <row r="147" ht="12.75">
      <c r="H147" s="107"/>
    </row>
    <row r="148" ht="12.75">
      <c r="H148" s="107"/>
    </row>
    <row r="149" ht="12.75">
      <c r="H149" s="107"/>
    </row>
    <row r="150" ht="12.75">
      <c r="H150" s="107"/>
    </row>
    <row r="151" ht="12.75">
      <c r="H151" s="107"/>
    </row>
    <row r="152" ht="12.75">
      <c r="H152" s="107"/>
    </row>
    <row r="153" ht="12.75">
      <c r="H153" s="107"/>
    </row>
    <row r="154" ht="12.75">
      <c r="H154" s="107"/>
    </row>
    <row r="155" ht="12.75">
      <c r="H155" s="107"/>
    </row>
    <row r="156" ht="12.75">
      <c r="H156" s="107"/>
    </row>
    <row r="157" ht="12.75">
      <c r="H157" s="107"/>
    </row>
    <row r="158" ht="12.75">
      <c r="H158" s="107"/>
    </row>
    <row r="159" ht="12.75">
      <c r="H159" s="107"/>
    </row>
    <row r="160" ht="12.75">
      <c r="H160" s="107"/>
    </row>
    <row r="161" ht="12.75">
      <c r="H161" s="107"/>
    </row>
    <row r="162" ht="12.75">
      <c r="H162" s="107"/>
    </row>
    <row r="163" ht="12.75">
      <c r="H163" s="107"/>
    </row>
    <row r="164" ht="12.75">
      <c r="H164" s="107"/>
    </row>
    <row r="165" ht="12.75">
      <c r="H165" s="107"/>
    </row>
    <row r="166" ht="12.75">
      <c r="H166" s="107"/>
    </row>
    <row r="167" ht="12.75">
      <c r="H167" s="107"/>
    </row>
    <row r="168" ht="12.75">
      <c r="H168" s="107"/>
    </row>
    <row r="169" ht="12.75">
      <c r="H169" s="107"/>
    </row>
    <row r="170" ht="12.75">
      <c r="H170" s="107"/>
    </row>
    <row r="171" ht="12.75">
      <c r="H171" s="107"/>
    </row>
    <row r="172" ht="12.75">
      <c r="H172" s="107"/>
    </row>
    <row r="173" ht="12.75">
      <c r="H173" s="107"/>
    </row>
  </sheetData>
  <sheetProtection password="DE55" sheet="1" objects="1" scenarios="1"/>
  <mergeCells count="1">
    <mergeCell ref="F6:H6"/>
  </mergeCells>
  <printOptions/>
  <pageMargins left="0.75" right="0.75" top="1" bottom="1" header="0.5" footer="0.5"/>
  <pageSetup horizontalDpi="600" verticalDpi="600" orientation="portrait" paperSize="9" scale="60" r:id="rId2"/>
  <headerFooter alignWithMargins="0">
    <oddHeader>&amp;CVOS/ABB</oddHeader>
    <oddFooter>&amp;L&amp;D&amp;C&amp;F / &amp;A&amp;Rpagina &amp;P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2:K123"/>
  <sheetViews>
    <sheetView zoomScale="85" zoomScaleNormal="85" workbookViewId="0" topLeftCell="A1">
      <pane ySplit="5" topLeftCell="BM6" activePane="bottomLeft" state="frozen"/>
      <selection pane="topLeft" activeCell="B2" sqref="B2"/>
      <selection pane="bottomLeft" activeCell="B2" sqref="B2"/>
    </sheetView>
  </sheetViews>
  <sheetFormatPr defaultColWidth="9.140625" defaultRowHeight="12.75"/>
  <cols>
    <col min="1" max="1" width="5.7109375" style="5" customWidth="1"/>
    <col min="2" max="2" width="2.7109375" style="5" customWidth="1"/>
    <col min="3" max="3" width="1.7109375" style="5" customWidth="1"/>
    <col min="4" max="4" width="45.7109375" style="5" customWidth="1"/>
    <col min="5" max="5" width="2.7109375" style="5" customWidth="1"/>
    <col min="6" max="9" width="16.8515625" style="5" customWidth="1"/>
    <col min="10" max="11" width="2.57421875" style="5" customWidth="1"/>
    <col min="12" max="16384" width="9.140625" style="248" customWidth="1"/>
  </cols>
  <sheetData>
    <row r="1" ht="13.5" thickBot="1"/>
    <row r="2" spans="2:11" s="5" customFormat="1" ht="12.75">
      <c r="B2" s="401"/>
      <c r="C2" s="1"/>
      <c r="D2" s="281"/>
      <c r="E2" s="1"/>
      <c r="F2" s="402"/>
      <c r="G2" s="1"/>
      <c r="H2" s="1"/>
      <c r="I2" s="1"/>
      <c r="J2" s="1"/>
      <c r="K2" s="2"/>
    </row>
    <row r="3" spans="2:11" ht="12.75">
      <c r="B3" s="3"/>
      <c r="K3" s="6"/>
    </row>
    <row r="4" spans="2:11" ht="12.75">
      <c r="B4" s="3"/>
      <c r="D4" s="56" t="s">
        <v>98</v>
      </c>
      <c r="E4" s="67"/>
      <c r="F4" s="25">
        <f>tab!F13</f>
        <v>2007</v>
      </c>
      <c r="G4" s="25">
        <f>F4+1</f>
        <v>2008</v>
      </c>
      <c r="H4" s="25">
        <f>G4+1</f>
        <v>2009</v>
      </c>
      <c r="I4" s="25">
        <f>H4+1</f>
        <v>2010</v>
      </c>
      <c r="J4" s="166"/>
      <c r="K4" s="173"/>
    </row>
    <row r="5" spans="2:11" ht="12.75">
      <c r="B5" s="3"/>
      <c r="E5" s="67"/>
      <c r="J5" s="166"/>
      <c r="K5" s="173"/>
    </row>
    <row r="6" spans="2:11" ht="12.75">
      <c r="B6" s="3"/>
      <c r="E6" s="67"/>
      <c r="J6" s="166"/>
      <c r="K6" s="173"/>
    </row>
    <row r="7" spans="2:11" ht="12.75">
      <c r="B7" s="3"/>
      <c r="C7" s="42"/>
      <c r="D7" s="42"/>
      <c r="E7" s="164"/>
      <c r="F7" s="42"/>
      <c r="G7" s="42"/>
      <c r="H7" s="42"/>
      <c r="I7" s="42"/>
      <c r="J7" s="168"/>
      <c r="K7" s="6"/>
    </row>
    <row r="8" spans="2:11" ht="12.75">
      <c r="B8" s="3"/>
      <c r="C8" s="42"/>
      <c r="D8" s="36" t="s">
        <v>177</v>
      </c>
      <c r="E8" s="42"/>
      <c r="F8" s="291"/>
      <c r="G8" s="279"/>
      <c r="H8" s="279"/>
      <c r="I8" s="292"/>
      <c r="J8" s="42"/>
      <c r="K8" s="6"/>
    </row>
    <row r="9" spans="2:11" ht="12.75">
      <c r="B9" s="3"/>
      <c r="C9" s="42"/>
      <c r="D9" s="36" t="s">
        <v>178</v>
      </c>
      <c r="E9" s="42"/>
      <c r="F9" s="291"/>
      <c r="G9" s="279"/>
      <c r="H9" s="279"/>
      <c r="I9" s="292"/>
      <c r="J9" s="42"/>
      <c r="K9" s="6"/>
    </row>
    <row r="10" spans="2:11" ht="12.75">
      <c r="B10" s="3"/>
      <c r="C10" s="42"/>
      <c r="D10" s="36" t="s">
        <v>180</v>
      </c>
      <c r="E10" s="42"/>
      <c r="F10" s="293"/>
      <c r="G10" s="279"/>
      <c r="H10" s="279"/>
      <c r="I10" s="292"/>
      <c r="J10" s="42"/>
      <c r="K10" s="6"/>
    </row>
    <row r="11" spans="2:11" ht="12.75">
      <c r="B11" s="3"/>
      <c r="C11" s="42"/>
      <c r="D11" s="38"/>
      <c r="E11" s="42"/>
      <c r="F11" s="344"/>
      <c r="G11" s="279"/>
      <c r="H11" s="279"/>
      <c r="I11" s="292"/>
      <c r="J11" s="42"/>
      <c r="K11" s="6"/>
    </row>
    <row r="12" spans="1:11" ht="12.75">
      <c r="A12" s="54"/>
      <c r="B12" s="50"/>
      <c r="C12" s="64"/>
      <c r="D12" s="36" t="s">
        <v>0</v>
      </c>
      <c r="E12" s="42"/>
      <c r="F12" s="294"/>
      <c r="G12" s="294"/>
      <c r="H12" s="294"/>
      <c r="I12" s="294"/>
      <c r="J12" s="64"/>
      <c r="K12" s="52"/>
    </row>
    <row r="13" spans="1:11" ht="12.75">
      <c r="A13" s="54"/>
      <c r="B13" s="50"/>
      <c r="C13" s="64"/>
      <c r="D13" s="36" t="s">
        <v>100</v>
      </c>
      <c r="E13" s="64"/>
      <c r="F13" s="294"/>
      <c r="G13" s="294"/>
      <c r="H13" s="294"/>
      <c r="I13" s="294"/>
      <c r="J13" s="64"/>
      <c r="K13" s="52"/>
    </row>
    <row r="14" spans="2:11" ht="12.75">
      <c r="B14" s="3"/>
      <c r="C14" s="42"/>
      <c r="D14" s="42" t="s">
        <v>99</v>
      </c>
      <c r="E14" s="42"/>
      <c r="F14" s="294"/>
      <c r="G14" s="294"/>
      <c r="H14" s="294"/>
      <c r="I14" s="294"/>
      <c r="J14" s="42"/>
      <c r="K14" s="6"/>
    </row>
    <row r="15" spans="2:11" ht="12.75">
      <c r="B15" s="3"/>
      <c r="C15" s="42"/>
      <c r="D15" s="42" t="s">
        <v>1</v>
      </c>
      <c r="E15" s="42"/>
      <c r="F15" s="294"/>
      <c r="G15" s="294"/>
      <c r="H15" s="294"/>
      <c r="I15" s="294"/>
      <c r="J15" s="42"/>
      <c r="K15" s="6"/>
    </row>
    <row r="16" spans="2:11" ht="12.75">
      <c r="B16" s="3"/>
      <c r="C16" s="42"/>
      <c r="D16" s="42" t="s">
        <v>101</v>
      </c>
      <c r="E16" s="42"/>
      <c r="F16" s="294"/>
      <c r="G16" s="294"/>
      <c r="H16" s="294"/>
      <c r="I16" s="294"/>
      <c r="J16" s="42"/>
      <c r="K16" s="6"/>
    </row>
    <row r="17" spans="2:11" ht="12.75">
      <c r="B17" s="3"/>
      <c r="C17" s="42"/>
      <c r="D17" s="42" t="s">
        <v>102</v>
      </c>
      <c r="E17" s="42"/>
      <c r="F17" s="294"/>
      <c r="G17" s="294"/>
      <c r="H17" s="294"/>
      <c r="I17" s="294"/>
      <c r="J17" s="42"/>
      <c r="K17" s="6"/>
    </row>
    <row r="18" spans="2:11" ht="12.75">
      <c r="B18" s="3"/>
      <c r="C18" s="42"/>
      <c r="D18" s="42" t="s">
        <v>103</v>
      </c>
      <c r="E18" s="42"/>
      <c r="F18" s="294"/>
      <c r="G18" s="294"/>
      <c r="H18" s="294"/>
      <c r="I18" s="294"/>
      <c r="J18" s="42"/>
      <c r="K18" s="6"/>
    </row>
    <row r="19" spans="2:11" ht="12.75">
      <c r="B19" s="3"/>
      <c r="C19" s="42"/>
      <c r="D19" s="42" t="s">
        <v>122</v>
      </c>
      <c r="E19" s="42"/>
      <c r="F19" s="294"/>
      <c r="G19" s="294"/>
      <c r="H19" s="294"/>
      <c r="I19" s="294"/>
      <c r="J19" s="42"/>
      <c r="K19" s="6"/>
    </row>
    <row r="20" spans="2:11" ht="12.75">
      <c r="B20" s="3"/>
      <c r="C20" s="42"/>
      <c r="D20" s="36" t="s">
        <v>83</v>
      </c>
      <c r="E20" s="61"/>
      <c r="F20" s="294"/>
      <c r="G20" s="294"/>
      <c r="H20" s="294"/>
      <c r="I20" s="294"/>
      <c r="J20" s="42"/>
      <c r="K20" s="6"/>
    </row>
    <row r="21" spans="2:11" ht="12.75">
      <c r="B21" s="3"/>
      <c r="C21" s="42"/>
      <c r="D21" s="36" t="s">
        <v>86</v>
      </c>
      <c r="E21" s="61"/>
      <c r="F21" s="294"/>
      <c r="G21" s="294"/>
      <c r="H21" s="294"/>
      <c r="I21" s="294"/>
      <c r="J21" s="42"/>
      <c r="K21" s="6"/>
    </row>
    <row r="22" spans="2:11" ht="12.75">
      <c r="B22" s="3"/>
      <c r="C22" s="42"/>
      <c r="D22" s="36" t="s">
        <v>84</v>
      </c>
      <c r="E22" s="61"/>
      <c r="F22" s="294"/>
      <c r="G22" s="294"/>
      <c r="H22" s="294"/>
      <c r="I22" s="294"/>
      <c r="J22" s="42"/>
      <c r="K22" s="6"/>
    </row>
    <row r="23" spans="2:11" ht="12.75">
      <c r="B23" s="3"/>
      <c r="C23" s="42"/>
      <c r="D23" s="36" t="s">
        <v>85</v>
      </c>
      <c r="E23" s="61"/>
      <c r="F23" s="294"/>
      <c r="G23" s="294"/>
      <c r="H23" s="294"/>
      <c r="I23" s="294"/>
      <c r="J23" s="42"/>
      <c r="K23" s="6"/>
    </row>
    <row r="24" spans="2:11" ht="12.75">
      <c r="B24" s="3"/>
      <c r="C24" s="42"/>
      <c r="D24" s="36" t="s">
        <v>186</v>
      </c>
      <c r="E24" s="61"/>
      <c r="F24" s="294"/>
      <c r="G24" s="294"/>
      <c r="H24" s="294"/>
      <c r="I24" s="294"/>
      <c r="J24" s="42"/>
      <c r="K24" s="6"/>
    </row>
    <row r="25" spans="2:11" ht="12.75">
      <c r="B25" s="3"/>
      <c r="C25" s="42"/>
      <c r="D25" s="36"/>
      <c r="E25" s="61"/>
      <c r="F25" s="294"/>
      <c r="G25" s="294"/>
      <c r="H25" s="294"/>
      <c r="I25" s="294"/>
      <c r="J25" s="42"/>
      <c r="K25" s="6"/>
    </row>
    <row r="26" spans="2:11" ht="12.75">
      <c r="B26" s="3"/>
      <c r="C26" s="42"/>
      <c r="D26" s="42" t="s">
        <v>135</v>
      </c>
      <c r="E26" s="42"/>
      <c r="F26" s="294"/>
      <c r="G26" s="294"/>
      <c r="H26" s="294"/>
      <c r="I26" s="294"/>
      <c r="J26" s="42"/>
      <c r="K26" s="6"/>
    </row>
    <row r="27" spans="2:11" ht="12.75">
      <c r="B27" s="3"/>
      <c r="C27" s="42"/>
      <c r="D27" s="42" t="s">
        <v>137</v>
      </c>
      <c r="E27" s="42"/>
      <c r="F27" s="294"/>
      <c r="G27" s="294"/>
      <c r="H27" s="294"/>
      <c r="I27" s="294"/>
      <c r="J27" s="42"/>
      <c r="K27" s="6"/>
    </row>
    <row r="28" spans="2:11" ht="12.75">
      <c r="B28" s="3"/>
      <c r="C28" s="42"/>
      <c r="D28" s="42" t="s">
        <v>136</v>
      </c>
      <c r="E28" s="42"/>
      <c r="F28" s="294"/>
      <c r="G28" s="294"/>
      <c r="H28" s="294"/>
      <c r="I28" s="294"/>
      <c r="J28" s="42"/>
      <c r="K28" s="6"/>
    </row>
    <row r="29" spans="2:11" ht="12.75">
      <c r="B29" s="3"/>
      <c r="C29" s="42"/>
      <c r="D29" s="42" t="s">
        <v>2</v>
      </c>
      <c r="E29" s="42"/>
      <c r="F29" s="294"/>
      <c r="G29" s="294"/>
      <c r="H29" s="294"/>
      <c r="I29" s="294"/>
      <c r="J29" s="42"/>
      <c r="K29" s="6"/>
    </row>
    <row r="30" spans="2:11" ht="12.75">
      <c r="B30" s="3"/>
      <c r="C30" s="42"/>
      <c r="D30" s="42" t="s">
        <v>3</v>
      </c>
      <c r="E30" s="42"/>
      <c r="F30" s="294"/>
      <c r="G30" s="294"/>
      <c r="H30" s="294"/>
      <c r="I30" s="294"/>
      <c r="J30" s="42"/>
      <c r="K30" s="6"/>
    </row>
    <row r="31" spans="2:11" ht="12.75">
      <c r="B31" s="3"/>
      <c r="C31" s="42"/>
      <c r="D31" s="42" t="s">
        <v>257</v>
      </c>
      <c r="E31" s="42"/>
      <c r="F31" s="294"/>
      <c r="G31" s="294"/>
      <c r="H31" s="294"/>
      <c r="I31" s="294"/>
      <c r="J31" s="42"/>
      <c r="K31" s="6"/>
    </row>
    <row r="32" spans="2:11" ht="12.75">
      <c r="B32" s="3"/>
      <c r="C32" s="42"/>
      <c r="D32" s="42" t="s">
        <v>138</v>
      </c>
      <c r="E32" s="42"/>
      <c r="F32" s="294"/>
      <c r="G32" s="294"/>
      <c r="H32" s="294"/>
      <c r="I32" s="294"/>
      <c r="J32" s="42"/>
      <c r="K32" s="6"/>
    </row>
    <row r="33" spans="2:11" ht="12.75">
      <c r="B33" s="3"/>
      <c r="C33" s="42"/>
      <c r="D33" s="42" t="s">
        <v>4</v>
      </c>
      <c r="E33" s="42"/>
      <c r="F33" s="294"/>
      <c r="G33" s="294"/>
      <c r="H33" s="294"/>
      <c r="I33" s="294"/>
      <c r="J33" s="42"/>
      <c r="K33" s="6"/>
    </row>
    <row r="34" spans="2:11" ht="12.75">
      <c r="B34" s="3"/>
      <c r="C34" s="42"/>
      <c r="D34" s="42" t="s">
        <v>121</v>
      </c>
      <c r="E34" s="42"/>
      <c r="F34" s="294"/>
      <c r="G34" s="294"/>
      <c r="H34" s="294"/>
      <c r="I34" s="294"/>
      <c r="J34" s="42"/>
      <c r="K34" s="6"/>
    </row>
    <row r="35" spans="2:11" ht="12.75">
      <c r="B35" s="3"/>
      <c r="C35" s="42"/>
      <c r="D35" s="42" t="s">
        <v>57</v>
      </c>
      <c r="E35" s="42"/>
      <c r="F35" s="294"/>
      <c r="G35" s="294"/>
      <c r="H35" s="294"/>
      <c r="I35" s="294"/>
      <c r="J35" s="42"/>
      <c r="K35" s="6"/>
    </row>
    <row r="36" spans="2:11" ht="12.75">
      <c r="B36" s="3"/>
      <c r="C36" s="42"/>
      <c r="D36" s="42" t="s">
        <v>35</v>
      </c>
      <c r="E36" s="42"/>
      <c r="F36" s="294"/>
      <c r="G36" s="294"/>
      <c r="H36" s="294"/>
      <c r="I36" s="294"/>
      <c r="J36" s="42"/>
      <c r="K36" s="6"/>
    </row>
    <row r="37" spans="2:11" ht="12.75">
      <c r="B37" s="3"/>
      <c r="C37" s="42"/>
      <c r="D37" s="42" t="s">
        <v>36</v>
      </c>
      <c r="E37" s="42"/>
      <c r="F37" s="294"/>
      <c r="G37" s="294"/>
      <c r="H37" s="294"/>
      <c r="I37" s="294"/>
      <c r="J37" s="42"/>
      <c r="K37" s="6"/>
    </row>
    <row r="38" spans="2:11" ht="12.75">
      <c r="B38" s="3"/>
      <c r="C38" s="42"/>
      <c r="D38" s="42"/>
      <c r="E38" s="42"/>
      <c r="F38" s="294"/>
      <c r="G38" s="294"/>
      <c r="H38" s="294"/>
      <c r="I38" s="294"/>
      <c r="J38" s="42"/>
      <c r="K38" s="6"/>
    </row>
    <row r="39" spans="2:11" ht="12.75">
      <c r="B39" s="3"/>
      <c r="C39" s="42"/>
      <c r="D39" s="42" t="s">
        <v>187</v>
      </c>
      <c r="E39" s="42"/>
      <c r="F39" s="342"/>
      <c r="G39" s="342"/>
      <c r="H39" s="342"/>
      <c r="I39" s="342"/>
      <c r="J39" s="42"/>
      <c r="K39" s="6"/>
    </row>
    <row r="40" spans="2:11" ht="12.75">
      <c r="B40" s="3"/>
      <c r="C40" s="42"/>
      <c r="D40" s="42" t="s">
        <v>188</v>
      </c>
      <c r="E40" s="42"/>
      <c r="F40" s="342"/>
      <c r="G40" s="342"/>
      <c r="H40" s="342"/>
      <c r="I40" s="342"/>
      <c r="J40" s="42"/>
      <c r="K40" s="6"/>
    </row>
    <row r="41" spans="2:11" ht="12.75">
      <c r="B41" s="3"/>
      <c r="C41" s="42"/>
      <c r="D41" s="36" t="s">
        <v>189</v>
      </c>
      <c r="E41" s="42"/>
      <c r="F41" s="342"/>
      <c r="G41" s="342"/>
      <c r="H41" s="342"/>
      <c r="I41" s="342"/>
      <c r="J41" s="42"/>
      <c r="K41" s="6"/>
    </row>
    <row r="42" spans="2:11" ht="12.75">
      <c r="B42" s="3"/>
      <c r="C42" s="42"/>
      <c r="D42" s="36" t="s">
        <v>190</v>
      </c>
      <c r="E42" s="42"/>
      <c r="F42" s="342"/>
      <c r="G42" s="342"/>
      <c r="H42" s="342"/>
      <c r="I42" s="342"/>
      <c r="J42" s="42"/>
      <c r="K42" s="6"/>
    </row>
    <row r="43" spans="2:11" ht="12.75">
      <c r="B43" s="3"/>
      <c r="C43" s="42"/>
      <c r="D43" s="36" t="s">
        <v>207</v>
      </c>
      <c r="E43" s="42"/>
      <c r="F43" s="342"/>
      <c r="G43" s="342"/>
      <c r="H43" s="342"/>
      <c r="I43" s="342"/>
      <c r="J43" s="42"/>
      <c r="K43" s="6"/>
    </row>
    <row r="44" spans="2:11" ht="12.75">
      <c r="B44" s="3"/>
      <c r="C44" s="42"/>
      <c r="D44" s="36" t="s">
        <v>346</v>
      </c>
      <c r="E44" s="42"/>
      <c r="F44" s="342"/>
      <c r="G44" s="342"/>
      <c r="H44" s="342"/>
      <c r="I44" s="342"/>
      <c r="J44" s="42"/>
      <c r="K44" s="6"/>
    </row>
    <row r="45" spans="2:11" ht="12.75">
      <c r="B45" s="3"/>
      <c r="C45" s="42"/>
      <c r="D45" s="36" t="s">
        <v>288</v>
      </c>
      <c r="E45" s="42"/>
      <c r="F45" s="342"/>
      <c r="G45" s="342"/>
      <c r="H45" s="342"/>
      <c r="I45" s="342"/>
      <c r="J45" s="42"/>
      <c r="K45" s="6"/>
    </row>
    <row r="46" spans="2:11" ht="12.75">
      <c r="B46" s="3"/>
      <c r="C46" s="42"/>
      <c r="D46" s="36" t="s">
        <v>289</v>
      </c>
      <c r="E46" s="42"/>
      <c r="F46" s="342"/>
      <c r="G46" s="342"/>
      <c r="H46" s="342"/>
      <c r="I46" s="342"/>
      <c r="J46" s="42"/>
      <c r="K46" s="6"/>
    </row>
    <row r="47" spans="2:11" ht="12.75">
      <c r="B47" s="3"/>
      <c r="C47" s="42"/>
      <c r="D47" s="36" t="s">
        <v>290</v>
      </c>
      <c r="E47" s="42"/>
      <c r="F47" s="342"/>
      <c r="G47" s="342"/>
      <c r="H47" s="342"/>
      <c r="I47" s="342"/>
      <c r="J47" s="42"/>
      <c r="K47" s="6"/>
    </row>
    <row r="48" spans="2:11" ht="12.75">
      <c r="B48" s="3"/>
      <c r="C48" s="42"/>
      <c r="D48" s="36" t="s">
        <v>291</v>
      </c>
      <c r="E48" s="42"/>
      <c r="F48" s="342"/>
      <c r="G48" s="342"/>
      <c r="H48" s="342"/>
      <c r="I48" s="342"/>
      <c r="J48" s="42"/>
      <c r="K48" s="6"/>
    </row>
    <row r="49" spans="2:11" ht="12.75">
      <c r="B49" s="3"/>
      <c r="C49" s="42"/>
      <c r="D49" s="400" t="s">
        <v>292</v>
      </c>
      <c r="E49" s="42"/>
      <c r="F49" s="342"/>
      <c r="G49" s="342"/>
      <c r="H49" s="342"/>
      <c r="I49" s="342"/>
      <c r="J49" s="42"/>
      <c r="K49" s="6"/>
    </row>
    <row r="50" spans="2:11" ht="12.75">
      <c r="B50" s="3"/>
      <c r="C50" s="42"/>
      <c r="D50" s="400" t="s">
        <v>293</v>
      </c>
      <c r="E50" s="42"/>
      <c r="F50" s="342"/>
      <c r="G50" s="342"/>
      <c r="H50" s="342"/>
      <c r="I50" s="342"/>
      <c r="J50" s="42"/>
      <c r="K50" s="6"/>
    </row>
    <row r="51" spans="2:11" ht="12.75">
      <c r="B51" s="3"/>
      <c r="C51" s="42"/>
      <c r="D51" s="400" t="s">
        <v>294</v>
      </c>
      <c r="E51" s="42"/>
      <c r="F51" s="342"/>
      <c r="G51" s="342"/>
      <c r="H51" s="342"/>
      <c r="I51" s="342"/>
      <c r="J51" s="42"/>
      <c r="K51" s="6"/>
    </row>
    <row r="52" spans="2:11" ht="12.75">
      <c r="B52" s="3"/>
      <c r="C52" s="42"/>
      <c r="D52" s="400" t="s">
        <v>295</v>
      </c>
      <c r="E52" s="42"/>
      <c r="F52" s="342"/>
      <c r="G52" s="342"/>
      <c r="H52" s="342"/>
      <c r="I52" s="342"/>
      <c r="J52" s="42"/>
      <c r="K52" s="6"/>
    </row>
    <row r="53" spans="2:11" ht="12.75">
      <c r="B53" s="3"/>
      <c r="C53" s="42"/>
      <c r="D53" s="400" t="s">
        <v>296</v>
      </c>
      <c r="E53" s="42"/>
      <c r="F53" s="342"/>
      <c r="G53" s="342"/>
      <c r="H53" s="342"/>
      <c r="I53" s="342"/>
      <c r="J53" s="42"/>
      <c r="K53" s="6"/>
    </row>
    <row r="54" spans="2:11" ht="12.75">
      <c r="B54" s="3"/>
      <c r="C54" s="42"/>
      <c r="D54" s="400" t="s">
        <v>297</v>
      </c>
      <c r="E54" s="42"/>
      <c r="F54" s="342"/>
      <c r="G54" s="342"/>
      <c r="H54" s="342"/>
      <c r="I54" s="342"/>
      <c r="J54" s="42"/>
      <c r="K54" s="6"/>
    </row>
    <row r="55" spans="2:11" ht="12.75">
      <c r="B55" s="3"/>
      <c r="C55" s="42"/>
      <c r="D55" s="400" t="s">
        <v>298</v>
      </c>
      <c r="E55" s="42"/>
      <c r="F55" s="342"/>
      <c r="G55" s="342"/>
      <c r="H55" s="342"/>
      <c r="I55" s="342"/>
      <c r="J55" s="42"/>
      <c r="K55" s="6"/>
    </row>
    <row r="56" spans="2:11" ht="12.75">
      <c r="B56" s="3"/>
      <c r="C56" s="42"/>
      <c r="D56" s="400" t="s">
        <v>299</v>
      </c>
      <c r="E56" s="42"/>
      <c r="F56" s="342"/>
      <c r="G56" s="342"/>
      <c r="H56" s="342"/>
      <c r="I56" s="342"/>
      <c r="J56" s="42"/>
      <c r="K56" s="6"/>
    </row>
    <row r="57" spans="2:11" ht="12.75">
      <c r="B57" s="3"/>
      <c r="C57" s="42"/>
      <c r="D57" s="36"/>
      <c r="E57" s="42"/>
      <c r="F57" s="294"/>
      <c r="G57" s="294"/>
      <c r="H57" s="294"/>
      <c r="I57" s="294"/>
      <c r="J57" s="42"/>
      <c r="K57" s="6"/>
    </row>
    <row r="58" spans="2:11" ht="12.75">
      <c r="B58" s="3"/>
      <c r="C58" s="42"/>
      <c r="D58" s="42" t="s">
        <v>206</v>
      </c>
      <c r="E58" s="42"/>
      <c r="F58" s="294"/>
      <c r="G58" s="294"/>
      <c r="H58" s="294"/>
      <c r="I58" s="294"/>
      <c r="J58" s="42"/>
      <c r="K58" s="6"/>
    </row>
    <row r="59" spans="2:11" ht="12.75">
      <c r="B59" s="3"/>
      <c r="C59" s="42"/>
      <c r="D59" s="60" t="s">
        <v>191</v>
      </c>
      <c r="E59" s="42"/>
      <c r="F59" s="295"/>
      <c r="G59" s="295"/>
      <c r="H59" s="295"/>
      <c r="I59" s="295"/>
      <c r="J59" s="42"/>
      <c r="K59" s="6"/>
    </row>
    <row r="60" spans="2:11" ht="12.75">
      <c r="B60" s="3"/>
      <c r="C60" s="42"/>
      <c r="D60" s="60" t="s">
        <v>192</v>
      </c>
      <c r="E60" s="42"/>
      <c r="F60" s="295"/>
      <c r="G60" s="295"/>
      <c r="H60" s="295"/>
      <c r="I60" s="295"/>
      <c r="J60" s="42"/>
      <c r="K60" s="6"/>
    </row>
    <row r="61" spans="2:11" ht="12.75">
      <c r="B61" s="3"/>
      <c r="C61" s="42"/>
      <c r="D61" s="60" t="s">
        <v>193</v>
      </c>
      <c r="E61" s="42"/>
      <c r="F61" s="295"/>
      <c r="G61" s="295"/>
      <c r="H61" s="295"/>
      <c r="I61" s="295"/>
      <c r="J61" s="42"/>
      <c r="K61" s="6"/>
    </row>
    <row r="62" spans="2:11" ht="12.75">
      <c r="B62" s="3"/>
      <c r="C62" s="42"/>
      <c r="D62" s="42"/>
      <c r="E62" s="42"/>
      <c r="F62" s="294"/>
      <c r="G62" s="294"/>
      <c r="H62" s="294"/>
      <c r="I62" s="294"/>
      <c r="J62" s="42"/>
      <c r="K62" s="6"/>
    </row>
    <row r="63" spans="2:11" ht="12.75">
      <c r="B63" s="3"/>
      <c r="C63" s="42"/>
      <c r="D63" s="42" t="s">
        <v>173</v>
      </c>
      <c r="E63" s="42"/>
      <c r="F63" s="294"/>
      <c r="G63" s="294"/>
      <c r="H63" s="294"/>
      <c r="I63" s="294"/>
      <c r="J63" s="42"/>
      <c r="K63" s="6"/>
    </row>
    <row r="64" spans="2:11" ht="12.75">
      <c r="B64" s="3"/>
      <c r="C64" s="42"/>
      <c r="D64" s="42" t="s">
        <v>174</v>
      </c>
      <c r="E64" s="42"/>
      <c r="F64" s="294"/>
      <c r="G64" s="294"/>
      <c r="H64" s="294"/>
      <c r="I64" s="294"/>
      <c r="J64" s="42"/>
      <c r="K64" s="6"/>
    </row>
    <row r="65" spans="2:11" ht="12.75">
      <c r="B65" s="3"/>
      <c r="C65" s="42"/>
      <c r="D65" s="42"/>
      <c r="E65" s="42"/>
      <c r="F65" s="294"/>
      <c r="G65" s="294"/>
      <c r="H65" s="294"/>
      <c r="I65" s="294"/>
      <c r="J65" s="42"/>
      <c r="K65" s="6"/>
    </row>
    <row r="66" spans="2:11" ht="12.75">
      <c r="B66" s="3"/>
      <c r="C66" s="42"/>
      <c r="D66" s="36" t="s">
        <v>119</v>
      </c>
      <c r="E66" s="42"/>
      <c r="F66" s="294"/>
      <c r="G66" s="294"/>
      <c r="H66" s="294"/>
      <c r="I66" s="294"/>
      <c r="J66" s="42"/>
      <c r="K66" s="6"/>
    </row>
    <row r="67" spans="2:11" ht="12.75">
      <c r="B67" s="3"/>
      <c r="C67" s="42"/>
      <c r="D67" s="36" t="s">
        <v>155</v>
      </c>
      <c r="E67" s="42"/>
      <c r="F67" s="294"/>
      <c r="G67" s="294"/>
      <c r="H67" s="294"/>
      <c r="I67" s="294"/>
      <c r="J67" s="42"/>
      <c r="K67" s="6"/>
    </row>
    <row r="68" spans="2:11" ht="12.75">
      <c r="B68" s="3"/>
      <c r="C68" s="42"/>
      <c r="D68" s="36" t="s">
        <v>154</v>
      </c>
      <c r="E68" s="42"/>
      <c r="F68" s="294"/>
      <c r="G68" s="294"/>
      <c r="H68" s="294"/>
      <c r="I68" s="294"/>
      <c r="J68" s="42"/>
      <c r="K68" s="6"/>
    </row>
    <row r="69" spans="2:11" ht="12.75">
      <c r="B69" s="3"/>
      <c r="C69" s="42"/>
      <c r="D69" s="36" t="s">
        <v>156</v>
      </c>
      <c r="E69" s="42"/>
      <c r="F69" s="294"/>
      <c r="G69" s="294"/>
      <c r="H69" s="294"/>
      <c r="I69" s="294"/>
      <c r="J69" s="42"/>
      <c r="K69" s="6"/>
    </row>
    <row r="70" spans="2:11" ht="12.75">
      <c r="B70" s="3"/>
      <c r="C70" s="42"/>
      <c r="D70" s="36" t="s">
        <v>165</v>
      </c>
      <c r="E70" s="42"/>
      <c r="F70" s="294"/>
      <c r="G70" s="294"/>
      <c r="H70" s="294"/>
      <c r="I70" s="294"/>
      <c r="J70" s="42"/>
      <c r="K70" s="6"/>
    </row>
    <row r="71" spans="2:11" ht="12.75">
      <c r="B71" s="3"/>
      <c r="C71" s="42"/>
      <c r="D71" s="36" t="s">
        <v>166</v>
      </c>
      <c r="E71" s="42"/>
      <c r="F71" s="294"/>
      <c r="G71" s="294"/>
      <c r="H71" s="294"/>
      <c r="I71" s="294"/>
      <c r="J71" s="42"/>
      <c r="K71" s="6"/>
    </row>
    <row r="72" spans="2:11" ht="12.75">
      <c r="B72" s="3"/>
      <c r="C72" s="42"/>
      <c r="D72" s="36" t="s">
        <v>167</v>
      </c>
      <c r="E72" s="42"/>
      <c r="F72" s="294"/>
      <c r="G72" s="294"/>
      <c r="H72" s="294"/>
      <c r="I72" s="294"/>
      <c r="J72" s="42"/>
      <c r="K72" s="6"/>
    </row>
    <row r="73" spans="2:11" ht="12.75">
      <c r="B73" s="3"/>
      <c r="C73" s="42"/>
      <c r="D73" s="36" t="s">
        <v>168</v>
      </c>
      <c r="E73" s="42"/>
      <c r="F73" s="294"/>
      <c r="G73" s="294"/>
      <c r="H73" s="294"/>
      <c r="I73" s="294"/>
      <c r="J73" s="42"/>
      <c r="K73" s="6"/>
    </row>
    <row r="74" spans="2:11" ht="12.75">
      <c r="B74" s="3"/>
      <c r="C74" s="42"/>
      <c r="D74" s="36" t="s">
        <v>169</v>
      </c>
      <c r="E74" s="42"/>
      <c r="F74" s="294"/>
      <c r="G74" s="294"/>
      <c r="H74" s="294"/>
      <c r="I74" s="294"/>
      <c r="J74" s="42"/>
      <c r="K74" s="6"/>
    </row>
    <row r="75" spans="2:11" ht="12.75">
      <c r="B75" s="3"/>
      <c r="C75" s="42"/>
      <c r="D75" s="36" t="s">
        <v>170</v>
      </c>
      <c r="E75" s="42"/>
      <c r="F75" s="294"/>
      <c r="G75" s="294"/>
      <c r="H75" s="294"/>
      <c r="I75" s="294"/>
      <c r="J75" s="42"/>
      <c r="K75" s="6"/>
    </row>
    <row r="76" spans="2:11" ht="12.75">
      <c r="B76" s="3"/>
      <c r="C76" s="42"/>
      <c r="D76" s="36" t="s">
        <v>171</v>
      </c>
      <c r="E76" s="42"/>
      <c r="F76" s="294"/>
      <c r="G76" s="294"/>
      <c r="H76" s="294"/>
      <c r="I76" s="294"/>
      <c r="J76" s="42"/>
      <c r="K76" s="6"/>
    </row>
    <row r="77" spans="2:11" ht="12.75">
      <c r="B77" s="3"/>
      <c r="C77" s="42"/>
      <c r="D77" s="36" t="s">
        <v>172</v>
      </c>
      <c r="E77" s="42"/>
      <c r="F77" s="294"/>
      <c r="G77" s="294"/>
      <c r="H77" s="294"/>
      <c r="I77" s="294"/>
      <c r="J77" s="42"/>
      <c r="K77" s="6"/>
    </row>
    <row r="78" spans="2:11" ht="12.75">
      <c r="B78" s="3"/>
      <c r="C78" s="42"/>
      <c r="D78" s="36" t="s">
        <v>153</v>
      </c>
      <c r="E78" s="42"/>
      <c r="F78" s="294"/>
      <c r="G78" s="294"/>
      <c r="H78" s="294"/>
      <c r="I78" s="294"/>
      <c r="J78" s="42"/>
      <c r="K78" s="6"/>
    </row>
    <row r="79" spans="2:11" ht="12.75">
      <c r="B79" s="3"/>
      <c r="C79" s="42"/>
      <c r="D79" s="36" t="s">
        <v>194</v>
      </c>
      <c r="E79" s="42"/>
      <c r="F79" s="294"/>
      <c r="G79" s="294"/>
      <c r="H79" s="294"/>
      <c r="I79" s="294"/>
      <c r="J79" s="42"/>
      <c r="K79" s="6"/>
    </row>
    <row r="80" spans="2:11" ht="12.75">
      <c r="B80" s="3"/>
      <c r="C80" s="42"/>
      <c r="D80" s="36" t="s">
        <v>195</v>
      </c>
      <c r="E80" s="42"/>
      <c r="F80" s="294"/>
      <c r="G80" s="294"/>
      <c r="H80" s="294"/>
      <c r="I80" s="294"/>
      <c r="J80" s="42"/>
      <c r="K80" s="6"/>
    </row>
    <row r="81" spans="2:11" ht="12.75">
      <c r="B81" s="3"/>
      <c r="C81" s="42"/>
      <c r="D81" s="42"/>
      <c r="E81" s="42"/>
      <c r="F81" s="42"/>
      <c r="G81" s="42"/>
      <c r="H81" s="277"/>
      <c r="I81" s="42"/>
      <c r="J81" s="42"/>
      <c r="K81" s="6"/>
    </row>
    <row r="82" spans="2:11" ht="12.75">
      <c r="B82" s="3"/>
      <c r="H82" s="107"/>
      <c r="K82" s="6"/>
    </row>
    <row r="83" spans="2:11" ht="13.5" thickBot="1">
      <c r="B83" s="13"/>
      <c r="C83" s="14"/>
      <c r="D83" s="14"/>
      <c r="E83" s="14"/>
      <c r="F83" s="14"/>
      <c r="G83" s="14"/>
      <c r="H83" s="278"/>
      <c r="I83" s="14"/>
      <c r="J83" s="14"/>
      <c r="K83" s="15"/>
    </row>
    <row r="84" ht="12.75">
      <c r="H84" s="107"/>
    </row>
    <row r="85" ht="12.75">
      <c r="H85" s="107"/>
    </row>
    <row r="86" ht="12.75">
      <c r="H86" s="107"/>
    </row>
    <row r="87" ht="12.75">
      <c r="H87" s="107"/>
    </row>
    <row r="88" ht="12.75">
      <c r="H88" s="107"/>
    </row>
    <row r="89" ht="12.75">
      <c r="H89" s="107"/>
    </row>
    <row r="90" ht="12.75">
      <c r="H90" s="107"/>
    </row>
    <row r="91" ht="12.75">
      <c r="H91" s="107"/>
    </row>
    <row r="92" ht="12.75">
      <c r="H92" s="107"/>
    </row>
    <row r="93" ht="12.75">
      <c r="H93" s="107"/>
    </row>
    <row r="94" ht="12.75">
      <c r="H94" s="107"/>
    </row>
    <row r="95" ht="12.75">
      <c r="H95" s="107"/>
    </row>
    <row r="96" ht="12.75">
      <c r="H96" s="107"/>
    </row>
    <row r="97" ht="12.75">
      <c r="H97" s="107"/>
    </row>
    <row r="98" ht="12.75">
      <c r="H98" s="107"/>
    </row>
    <row r="99" ht="12.75">
      <c r="H99" s="107"/>
    </row>
    <row r="100" ht="12.75">
      <c r="H100" s="107"/>
    </row>
    <row r="101" ht="12.75">
      <c r="H101" s="107"/>
    </row>
    <row r="102" ht="12.75">
      <c r="H102" s="107"/>
    </row>
    <row r="103" ht="12.75">
      <c r="H103" s="107"/>
    </row>
    <row r="104" ht="12.75">
      <c r="H104" s="107"/>
    </row>
    <row r="105" ht="12.75">
      <c r="H105" s="107"/>
    </row>
    <row r="106" ht="12.75">
      <c r="H106" s="107"/>
    </row>
    <row r="107" ht="12.75">
      <c r="H107" s="107"/>
    </row>
    <row r="108" ht="12.75">
      <c r="H108" s="107"/>
    </row>
    <row r="109" ht="12.75">
      <c r="H109" s="107"/>
    </row>
    <row r="110" ht="12.75">
      <c r="H110" s="107"/>
    </row>
    <row r="111" ht="12.75">
      <c r="H111" s="107"/>
    </row>
    <row r="112" ht="12.75">
      <c r="H112" s="107"/>
    </row>
    <row r="113" ht="12.75">
      <c r="H113" s="107"/>
    </row>
    <row r="114" ht="12.75">
      <c r="H114" s="107"/>
    </row>
    <row r="115" ht="12.75">
      <c r="H115" s="107"/>
    </row>
    <row r="116" ht="12.75">
      <c r="H116" s="107"/>
    </row>
    <row r="117" ht="12.75">
      <c r="H117" s="107"/>
    </row>
    <row r="118" ht="12.75">
      <c r="H118" s="107"/>
    </row>
    <row r="119" ht="12.75">
      <c r="H119" s="107"/>
    </row>
    <row r="120" ht="12.75">
      <c r="H120" s="107"/>
    </row>
    <row r="121" ht="12.75">
      <c r="H121" s="107"/>
    </row>
    <row r="122" ht="12.75">
      <c r="H122" s="107"/>
    </row>
    <row r="123" ht="12.75">
      <c r="H123" s="107"/>
    </row>
  </sheetData>
  <printOptions/>
  <pageMargins left="0.75" right="0.75" top="1" bottom="1" header="0.5" footer="0.5"/>
  <pageSetup horizontalDpi="600" verticalDpi="600" orientation="portrait" paperSize="9" scale="6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2:K123"/>
  <sheetViews>
    <sheetView zoomScale="85" zoomScaleNormal="85" workbookViewId="0" topLeftCell="A1">
      <pane ySplit="5" topLeftCell="BM6" activePane="bottomLeft" state="frozen"/>
      <selection pane="topLeft" activeCell="B2" sqref="B2"/>
      <selection pane="bottomLeft" activeCell="B2" sqref="B2"/>
    </sheetView>
  </sheetViews>
  <sheetFormatPr defaultColWidth="9.140625" defaultRowHeight="12.75"/>
  <cols>
    <col min="1" max="1" width="5.7109375" style="5" customWidth="1"/>
    <col min="2" max="2" width="2.7109375" style="5" customWidth="1"/>
    <col min="3" max="3" width="1.7109375" style="5" customWidth="1"/>
    <col min="4" max="4" width="45.7109375" style="5" customWidth="1"/>
    <col min="5" max="5" width="2.7109375" style="5" customWidth="1"/>
    <col min="6" max="9" width="16.8515625" style="5" customWidth="1"/>
    <col min="10" max="11" width="2.57421875" style="5" customWidth="1"/>
    <col min="12" max="16384" width="9.140625" style="248" customWidth="1"/>
  </cols>
  <sheetData>
    <row r="1" ht="13.5" thickBot="1"/>
    <row r="2" spans="2:11" s="5" customFormat="1" ht="12.75">
      <c r="B2" s="401"/>
      <c r="C2" s="1"/>
      <c r="D2" s="281"/>
      <c r="E2" s="1"/>
      <c r="F2" s="402"/>
      <c r="G2" s="1"/>
      <c r="H2" s="1"/>
      <c r="I2" s="1"/>
      <c r="J2" s="1"/>
      <c r="K2" s="2"/>
    </row>
    <row r="3" spans="2:11" ht="12.75">
      <c r="B3" s="3"/>
      <c r="K3" s="6"/>
    </row>
    <row r="4" spans="2:11" ht="12.75">
      <c r="B4" s="3"/>
      <c r="D4" s="56" t="s">
        <v>98</v>
      </c>
      <c r="E4" s="67"/>
      <c r="F4" s="25">
        <f>tab!F13</f>
        <v>2007</v>
      </c>
      <c r="G4" s="25">
        <f>F4+1</f>
        <v>2008</v>
      </c>
      <c r="H4" s="25">
        <f>G4+1</f>
        <v>2009</v>
      </c>
      <c r="I4" s="25">
        <f>H4+1</f>
        <v>2010</v>
      </c>
      <c r="J4" s="166"/>
      <c r="K4" s="173"/>
    </row>
    <row r="5" spans="2:11" ht="12.75">
      <c r="B5" s="3"/>
      <c r="E5" s="67"/>
      <c r="J5" s="166"/>
      <c r="K5" s="173"/>
    </row>
    <row r="6" spans="2:11" ht="12.75">
      <c r="B6" s="3"/>
      <c r="E6" s="67"/>
      <c r="J6" s="166"/>
      <c r="K6" s="173"/>
    </row>
    <row r="7" spans="2:11" ht="12.75">
      <c r="B7" s="3"/>
      <c r="C7" s="42"/>
      <c r="D7" s="42"/>
      <c r="E7" s="164"/>
      <c r="F7" s="42"/>
      <c r="G7" s="42"/>
      <c r="H7" s="42"/>
      <c r="I7" s="42"/>
      <c r="J7" s="168"/>
      <c r="K7" s="6"/>
    </row>
    <row r="8" spans="2:11" ht="12.75">
      <c r="B8" s="3"/>
      <c r="C8" s="42"/>
      <c r="D8" s="36" t="s">
        <v>177</v>
      </c>
      <c r="E8" s="42"/>
      <c r="F8" s="291"/>
      <c r="G8" s="279"/>
      <c r="H8" s="279"/>
      <c r="I8" s="292"/>
      <c r="J8" s="42"/>
      <c r="K8" s="6"/>
    </row>
    <row r="9" spans="2:11" ht="12.75">
      <c r="B9" s="3"/>
      <c r="C9" s="42"/>
      <c r="D9" s="36" t="s">
        <v>178</v>
      </c>
      <c r="E9" s="42"/>
      <c r="F9" s="291"/>
      <c r="G9" s="279"/>
      <c r="H9" s="279"/>
      <c r="I9" s="292"/>
      <c r="J9" s="42"/>
      <c r="K9" s="6"/>
    </row>
    <row r="10" spans="2:11" ht="12.75">
      <c r="B10" s="3"/>
      <c r="C10" s="42"/>
      <c r="D10" s="36" t="s">
        <v>180</v>
      </c>
      <c r="E10" s="42"/>
      <c r="F10" s="293"/>
      <c r="G10" s="279"/>
      <c r="H10" s="279"/>
      <c r="I10" s="292"/>
      <c r="J10" s="42"/>
      <c r="K10" s="6"/>
    </row>
    <row r="11" spans="2:11" ht="12.75">
      <c r="B11" s="3"/>
      <c r="C11" s="42"/>
      <c r="D11" s="38"/>
      <c r="E11" s="42"/>
      <c r="F11" s="344"/>
      <c r="G11" s="279"/>
      <c r="H11" s="279"/>
      <c r="I11" s="292"/>
      <c r="J11" s="42"/>
      <c r="K11" s="6"/>
    </row>
    <row r="12" spans="1:11" ht="12.75">
      <c r="A12" s="54"/>
      <c r="B12" s="50"/>
      <c r="C12" s="64"/>
      <c r="D12" s="36" t="s">
        <v>0</v>
      </c>
      <c r="E12" s="42"/>
      <c r="F12" s="294"/>
      <c r="G12" s="294"/>
      <c r="H12" s="294"/>
      <c r="I12" s="294"/>
      <c r="J12" s="64"/>
      <c r="K12" s="52"/>
    </row>
    <row r="13" spans="1:11" ht="12.75">
      <c r="A13" s="54"/>
      <c r="B13" s="50"/>
      <c r="C13" s="64"/>
      <c r="D13" s="36" t="s">
        <v>100</v>
      </c>
      <c r="E13" s="64"/>
      <c r="F13" s="294"/>
      <c r="G13" s="294"/>
      <c r="H13" s="294"/>
      <c r="I13" s="294"/>
      <c r="J13" s="64"/>
      <c r="K13" s="52"/>
    </row>
    <row r="14" spans="2:11" ht="12.75">
      <c r="B14" s="3"/>
      <c r="C14" s="42"/>
      <c r="D14" s="42" t="s">
        <v>99</v>
      </c>
      <c r="E14" s="42"/>
      <c r="F14" s="294"/>
      <c r="G14" s="294"/>
      <c r="H14" s="294"/>
      <c r="I14" s="294"/>
      <c r="J14" s="42"/>
      <c r="K14" s="6"/>
    </row>
    <row r="15" spans="2:11" ht="12.75">
      <c r="B15" s="3"/>
      <c r="C15" s="42"/>
      <c r="D15" s="42" t="s">
        <v>1</v>
      </c>
      <c r="E15" s="42"/>
      <c r="F15" s="294"/>
      <c r="G15" s="294"/>
      <c r="H15" s="294"/>
      <c r="I15" s="294"/>
      <c r="J15" s="42"/>
      <c r="K15" s="6"/>
    </row>
    <row r="16" spans="2:11" ht="12.75">
      <c r="B16" s="3"/>
      <c r="C16" s="42"/>
      <c r="D16" s="42" t="s">
        <v>101</v>
      </c>
      <c r="E16" s="42"/>
      <c r="F16" s="294"/>
      <c r="G16" s="294"/>
      <c r="H16" s="294"/>
      <c r="I16" s="294"/>
      <c r="J16" s="42"/>
      <c r="K16" s="6"/>
    </row>
    <row r="17" spans="2:11" ht="12.75">
      <c r="B17" s="3"/>
      <c r="C17" s="42"/>
      <c r="D17" s="42" t="s">
        <v>102</v>
      </c>
      <c r="E17" s="42"/>
      <c r="F17" s="294"/>
      <c r="G17" s="294"/>
      <c r="H17" s="294"/>
      <c r="I17" s="294"/>
      <c r="J17" s="42"/>
      <c r="K17" s="6"/>
    </row>
    <row r="18" spans="2:11" ht="12.75">
      <c r="B18" s="3"/>
      <c r="C18" s="42"/>
      <c r="D18" s="42" t="s">
        <v>103</v>
      </c>
      <c r="E18" s="42"/>
      <c r="F18" s="294"/>
      <c r="G18" s="294"/>
      <c r="H18" s="294"/>
      <c r="I18" s="294"/>
      <c r="J18" s="42"/>
      <c r="K18" s="6"/>
    </row>
    <row r="19" spans="2:11" ht="12.75">
      <c r="B19" s="3"/>
      <c r="C19" s="42"/>
      <c r="D19" s="42" t="s">
        <v>122</v>
      </c>
      <c r="E19" s="42"/>
      <c r="F19" s="294"/>
      <c r="G19" s="294"/>
      <c r="H19" s="294"/>
      <c r="I19" s="294"/>
      <c r="J19" s="42"/>
      <c r="K19" s="6"/>
    </row>
    <row r="20" spans="2:11" ht="12.75">
      <c r="B20" s="3"/>
      <c r="C20" s="42"/>
      <c r="D20" s="36" t="s">
        <v>83</v>
      </c>
      <c r="E20" s="61"/>
      <c r="F20" s="294"/>
      <c r="G20" s="294"/>
      <c r="H20" s="294"/>
      <c r="I20" s="294"/>
      <c r="J20" s="42"/>
      <c r="K20" s="6"/>
    </row>
    <row r="21" spans="2:11" ht="12.75">
      <c r="B21" s="3"/>
      <c r="C21" s="42"/>
      <c r="D21" s="36" t="s">
        <v>86</v>
      </c>
      <c r="E21" s="61"/>
      <c r="F21" s="294"/>
      <c r="G21" s="294"/>
      <c r="H21" s="294"/>
      <c r="I21" s="294"/>
      <c r="J21" s="42"/>
      <c r="K21" s="6"/>
    </row>
    <row r="22" spans="2:11" ht="12.75">
      <c r="B22" s="3"/>
      <c r="C22" s="42"/>
      <c r="D22" s="36" t="s">
        <v>84</v>
      </c>
      <c r="E22" s="61"/>
      <c r="F22" s="294"/>
      <c r="G22" s="294"/>
      <c r="H22" s="294"/>
      <c r="I22" s="294"/>
      <c r="J22" s="42"/>
      <c r="K22" s="6"/>
    </row>
    <row r="23" spans="2:11" ht="12.75">
      <c r="B23" s="3"/>
      <c r="C23" s="42"/>
      <c r="D23" s="36" t="s">
        <v>85</v>
      </c>
      <c r="E23" s="61"/>
      <c r="F23" s="294"/>
      <c r="G23" s="294"/>
      <c r="H23" s="294"/>
      <c r="I23" s="294"/>
      <c r="J23" s="42"/>
      <c r="K23" s="6"/>
    </row>
    <row r="24" spans="2:11" ht="12.75">
      <c r="B24" s="3"/>
      <c r="C24" s="42"/>
      <c r="D24" s="36" t="s">
        <v>186</v>
      </c>
      <c r="E24" s="61"/>
      <c r="F24" s="294"/>
      <c r="G24" s="294"/>
      <c r="H24" s="294"/>
      <c r="I24" s="294"/>
      <c r="J24" s="42"/>
      <c r="K24" s="6"/>
    </row>
    <row r="25" spans="2:11" ht="12.75">
      <c r="B25" s="3"/>
      <c r="C25" s="42"/>
      <c r="D25" s="36"/>
      <c r="E25" s="61"/>
      <c r="F25" s="294"/>
      <c r="G25" s="294"/>
      <c r="H25" s="294"/>
      <c r="I25" s="294"/>
      <c r="J25" s="42"/>
      <c r="K25" s="6"/>
    </row>
    <row r="26" spans="2:11" ht="12.75">
      <c r="B26" s="3"/>
      <c r="C26" s="42"/>
      <c r="D26" s="42" t="s">
        <v>135</v>
      </c>
      <c r="E26" s="42"/>
      <c r="F26" s="294"/>
      <c r="G26" s="294"/>
      <c r="H26" s="294"/>
      <c r="I26" s="294"/>
      <c r="J26" s="42"/>
      <c r="K26" s="6"/>
    </row>
    <row r="27" spans="2:11" ht="12.75">
      <c r="B27" s="3"/>
      <c r="C27" s="42"/>
      <c r="D27" s="42" t="s">
        <v>137</v>
      </c>
      <c r="E27" s="42"/>
      <c r="F27" s="294"/>
      <c r="G27" s="294"/>
      <c r="H27" s="294"/>
      <c r="I27" s="294"/>
      <c r="J27" s="42"/>
      <c r="K27" s="6"/>
    </row>
    <row r="28" spans="2:11" ht="12.75">
      <c r="B28" s="3"/>
      <c r="C28" s="42"/>
      <c r="D28" s="42" t="s">
        <v>136</v>
      </c>
      <c r="E28" s="42"/>
      <c r="F28" s="294"/>
      <c r="G28" s="294"/>
      <c r="H28" s="294"/>
      <c r="I28" s="294"/>
      <c r="J28" s="42"/>
      <c r="K28" s="6"/>
    </row>
    <row r="29" spans="2:11" ht="12.75">
      <c r="B29" s="3"/>
      <c r="C29" s="42"/>
      <c r="D29" s="42" t="s">
        <v>2</v>
      </c>
      <c r="E29" s="42"/>
      <c r="F29" s="294"/>
      <c r="G29" s="294"/>
      <c r="H29" s="294"/>
      <c r="I29" s="294"/>
      <c r="J29" s="42"/>
      <c r="K29" s="6"/>
    </row>
    <row r="30" spans="2:11" ht="12.75">
      <c r="B30" s="3"/>
      <c r="C30" s="42"/>
      <c r="D30" s="42" t="s">
        <v>3</v>
      </c>
      <c r="E30" s="42"/>
      <c r="F30" s="294"/>
      <c r="G30" s="294"/>
      <c r="H30" s="294"/>
      <c r="I30" s="294"/>
      <c r="J30" s="42"/>
      <c r="K30" s="6"/>
    </row>
    <row r="31" spans="2:11" ht="12.75">
      <c r="B31" s="3"/>
      <c r="C31" s="42"/>
      <c r="D31" s="42" t="s">
        <v>257</v>
      </c>
      <c r="E31" s="42"/>
      <c r="F31" s="294"/>
      <c r="G31" s="294"/>
      <c r="H31" s="294"/>
      <c r="I31" s="294"/>
      <c r="J31" s="42"/>
      <c r="K31" s="6"/>
    </row>
    <row r="32" spans="2:11" ht="12.75">
      <c r="B32" s="3"/>
      <c r="C32" s="42"/>
      <c r="D32" s="42" t="s">
        <v>138</v>
      </c>
      <c r="E32" s="42"/>
      <c r="F32" s="294"/>
      <c r="G32" s="294"/>
      <c r="H32" s="294"/>
      <c r="I32" s="294"/>
      <c r="J32" s="42"/>
      <c r="K32" s="6"/>
    </row>
    <row r="33" spans="2:11" ht="12.75">
      <c r="B33" s="3"/>
      <c r="C33" s="42"/>
      <c r="D33" s="42" t="s">
        <v>4</v>
      </c>
      <c r="E33" s="42"/>
      <c r="F33" s="294"/>
      <c r="G33" s="294"/>
      <c r="H33" s="294"/>
      <c r="I33" s="294"/>
      <c r="J33" s="42"/>
      <c r="K33" s="6"/>
    </row>
    <row r="34" spans="2:11" ht="12.75">
      <c r="B34" s="3"/>
      <c r="C34" s="42"/>
      <c r="D34" s="42" t="s">
        <v>121</v>
      </c>
      <c r="E34" s="42"/>
      <c r="F34" s="294"/>
      <c r="G34" s="294"/>
      <c r="H34" s="294"/>
      <c r="I34" s="294"/>
      <c r="J34" s="42"/>
      <c r="K34" s="6"/>
    </row>
    <row r="35" spans="2:11" ht="12.75">
      <c r="B35" s="3"/>
      <c r="C35" s="42"/>
      <c r="D35" s="42" t="s">
        <v>57</v>
      </c>
      <c r="E35" s="42"/>
      <c r="F35" s="294"/>
      <c r="G35" s="294"/>
      <c r="H35" s="294"/>
      <c r="I35" s="294"/>
      <c r="J35" s="42"/>
      <c r="K35" s="6"/>
    </row>
    <row r="36" spans="2:11" ht="12.75">
      <c r="B36" s="3"/>
      <c r="C36" s="42"/>
      <c r="D36" s="42" t="s">
        <v>35</v>
      </c>
      <c r="E36" s="42"/>
      <c r="F36" s="294"/>
      <c r="G36" s="294"/>
      <c r="H36" s="294"/>
      <c r="I36" s="294"/>
      <c r="J36" s="42"/>
      <c r="K36" s="6"/>
    </row>
    <row r="37" spans="2:11" ht="12.75">
      <c r="B37" s="3"/>
      <c r="C37" s="42"/>
      <c r="D37" s="42" t="s">
        <v>36</v>
      </c>
      <c r="E37" s="42"/>
      <c r="F37" s="294"/>
      <c r="G37" s="294"/>
      <c r="H37" s="294"/>
      <c r="I37" s="294"/>
      <c r="J37" s="42"/>
      <c r="K37" s="6"/>
    </row>
    <row r="38" spans="2:11" ht="12.75">
      <c r="B38" s="3"/>
      <c r="C38" s="42"/>
      <c r="D38" s="42"/>
      <c r="E38" s="42"/>
      <c r="F38" s="294"/>
      <c r="G38" s="294"/>
      <c r="H38" s="294"/>
      <c r="I38" s="294"/>
      <c r="J38" s="42"/>
      <c r="K38" s="6"/>
    </row>
    <row r="39" spans="2:11" ht="12.75">
      <c r="B39" s="3"/>
      <c r="C39" s="42"/>
      <c r="D39" s="42" t="s">
        <v>187</v>
      </c>
      <c r="E39" s="42"/>
      <c r="F39" s="342"/>
      <c r="G39" s="342"/>
      <c r="H39" s="342"/>
      <c r="I39" s="342"/>
      <c r="J39" s="42"/>
      <c r="K39" s="6"/>
    </row>
    <row r="40" spans="2:11" ht="12.75">
      <c r="B40" s="3"/>
      <c r="C40" s="42"/>
      <c r="D40" s="42" t="s">
        <v>188</v>
      </c>
      <c r="E40" s="42"/>
      <c r="F40" s="342"/>
      <c r="G40" s="342"/>
      <c r="H40" s="342"/>
      <c r="I40" s="342"/>
      <c r="J40" s="42"/>
      <c r="K40" s="6"/>
    </row>
    <row r="41" spans="2:11" ht="12.75">
      <c r="B41" s="3"/>
      <c r="C41" s="42"/>
      <c r="D41" s="36" t="s">
        <v>189</v>
      </c>
      <c r="E41" s="42"/>
      <c r="F41" s="342"/>
      <c r="G41" s="342"/>
      <c r="H41" s="342"/>
      <c r="I41" s="342"/>
      <c r="J41" s="42"/>
      <c r="K41" s="6"/>
    </row>
    <row r="42" spans="2:11" ht="12.75">
      <c r="B42" s="3"/>
      <c r="C42" s="42"/>
      <c r="D42" s="36" t="s">
        <v>190</v>
      </c>
      <c r="E42" s="42"/>
      <c r="F42" s="342"/>
      <c r="G42" s="342"/>
      <c r="H42" s="342"/>
      <c r="I42" s="342"/>
      <c r="J42" s="42"/>
      <c r="K42" s="6"/>
    </row>
    <row r="43" spans="2:11" ht="12.75">
      <c r="B43" s="3"/>
      <c r="C43" s="42"/>
      <c r="D43" s="36" t="s">
        <v>207</v>
      </c>
      <c r="E43" s="42"/>
      <c r="F43" s="342"/>
      <c r="G43" s="342"/>
      <c r="H43" s="342"/>
      <c r="I43" s="342"/>
      <c r="J43" s="42"/>
      <c r="K43" s="6"/>
    </row>
    <row r="44" spans="2:11" ht="12.75">
      <c r="B44" s="3"/>
      <c r="C44" s="42"/>
      <c r="D44" s="36" t="s">
        <v>346</v>
      </c>
      <c r="E44" s="42"/>
      <c r="F44" s="342"/>
      <c r="G44" s="342"/>
      <c r="H44" s="342"/>
      <c r="I44" s="342"/>
      <c r="J44" s="42"/>
      <c r="K44" s="6"/>
    </row>
    <row r="45" spans="2:11" ht="12.75">
      <c r="B45" s="3"/>
      <c r="C45" s="42"/>
      <c r="D45" s="36" t="s">
        <v>288</v>
      </c>
      <c r="E45" s="42"/>
      <c r="F45" s="342"/>
      <c r="G45" s="342"/>
      <c r="H45" s="342"/>
      <c r="I45" s="342"/>
      <c r="J45" s="42"/>
      <c r="K45" s="6"/>
    </row>
    <row r="46" spans="2:11" ht="12.75">
      <c r="B46" s="3"/>
      <c r="C46" s="42"/>
      <c r="D46" s="36" t="s">
        <v>289</v>
      </c>
      <c r="E46" s="42"/>
      <c r="F46" s="342"/>
      <c r="G46" s="342"/>
      <c r="H46" s="342"/>
      <c r="I46" s="342"/>
      <c r="J46" s="42"/>
      <c r="K46" s="6"/>
    </row>
    <row r="47" spans="2:11" ht="12.75">
      <c r="B47" s="3"/>
      <c r="C47" s="42"/>
      <c r="D47" s="36" t="s">
        <v>290</v>
      </c>
      <c r="E47" s="42"/>
      <c r="F47" s="342"/>
      <c r="G47" s="342"/>
      <c r="H47" s="342"/>
      <c r="I47" s="342"/>
      <c r="J47" s="42"/>
      <c r="K47" s="6"/>
    </row>
    <row r="48" spans="2:11" ht="12.75">
      <c r="B48" s="3"/>
      <c r="C48" s="42"/>
      <c r="D48" s="36" t="s">
        <v>291</v>
      </c>
      <c r="E48" s="42"/>
      <c r="F48" s="342"/>
      <c r="G48" s="342"/>
      <c r="H48" s="342"/>
      <c r="I48" s="342"/>
      <c r="J48" s="42"/>
      <c r="K48" s="6"/>
    </row>
    <row r="49" spans="2:11" ht="12.75">
      <c r="B49" s="3"/>
      <c r="C49" s="42"/>
      <c r="D49" s="400" t="s">
        <v>292</v>
      </c>
      <c r="E49" s="42"/>
      <c r="F49" s="342"/>
      <c r="G49" s="342"/>
      <c r="H49" s="342"/>
      <c r="I49" s="342"/>
      <c r="J49" s="42"/>
      <c r="K49" s="6"/>
    </row>
    <row r="50" spans="2:11" ht="12.75">
      <c r="B50" s="3"/>
      <c r="C50" s="42"/>
      <c r="D50" s="400" t="s">
        <v>293</v>
      </c>
      <c r="E50" s="42"/>
      <c r="F50" s="342"/>
      <c r="G50" s="342"/>
      <c r="H50" s="342"/>
      <c r="I50" s="342"/>
      <c r="J50" s="42"/>
      <c r="K50" s="6"/>
    </row>
    <row r="51" spans="2:11" ht="12.75">
      <c r="B51" s="3"/>
      <c r="C51" s="42"/>
      <c r="D51" s="400" t="s">
        <v>294</v>
      </c>
      <c r="E51" s="42"/>
      <c r="F51" s="342"/>
      <c r="G51" s="342"/>
      <c r="H51" s="342"/>
      <c r="I51" s="342"/>
      <c r="J51" s="42"/>
      <c r="K51" s="6"/>
    </row>
    <row r="52" spans="2:11" ht="12.75">
      <c r="B52" s="3"/>
      <c r="C52" s="42"/>
      <c r="D52" s="400" t="s">
        <v>295</v>
      </c>
      <c r="E52" s="42"/>
      <c r="F52" s="342"/>
      <c r="G52" s="342"/>
      <c r="H52" s="342"/>
      <c r="I52" s="342"/>
      <c r="J52" s="42"/>
      <c r="K52" s="6"/>
    </row>
    <row r="53" spans="2:11" ht="12.75">
      <c r="B53" s="3"/>
      <c r="C53" s="42"/>
      <c r="D53" s="400" t="s">
        <v>296</v>
      </c>
      <c r="E53" s="42"/>
      <c r="F53" s="342"/>
      <c r="G53" s="342"/>
      <c r="H53" s="342"/>
      <c r="I53" s="342"/>
      <c r="J53" s="42"/>
      <c r="K53" s="6"/>
    </row>
    <row r="54" spans="2:11" ht="12.75">
      <c r="B54" s="3"/>
      <c r="C54" s="42"/>
      <c r="D54" s="400" t="s">
        <v>297</v>
      </c>
      <c r="E54" s="42"/>
      <c r="F54" s="342"/>
      <c r="G54" s="342"/>
      <c r="H54" s="342"/>
      <c r="I54" s="342"/>
      <c r="J54" s="42"/>
      <c r="K54" s="6"/>
    </row>
    <row r="55" spans="2:11" ht="12.75">
      <c r="B55" s="3"/>
      <c r="C55" s="42"/>
      <c r="D55" s="400" t="s">
        <v>298</v>
      </c>
      <c r="E55" s="42"/>
      <c r="F55" s="342"/>
      <c r="G55" s="342"/>
      <c r="H55" s="342"/>
      <c r="I55" s="342"/>
      <c r="J55" s="42"/>
      <c r="K55" s="6"/>
    </row>
    <row r="56" spans="2:11" ht="12.75">
      <c r="B56" s="3"/>
      <c r="C56" s="42"/>
      <c r="D56" s="400" t="s">
        <v>299</v>
      </c>
      <c r="E56" s="42"/>
      <c r="F56" s="342"/>
      <c r="G56" s="342"/>
      <c r="H56" s="342"/>
      <c r="I56" s="342"/>
      <c r="J56" s="42"/>
      <c r="K56" s="6"/>
    </row>
    <row r="57" spans="2:11" ht="12.75">
      <c r="B57" s="3"/>
      <c r="C57" s="42"/>
      <c r="D57" s="36"/>
      <c r="E57" s="42"/>
      <c r="F57" s="294"/>
      <c r="G57" s="294"/>
      <c r="H57" s="294"/>
      <c r="I57" s="294"/>
      <c r="J57" s="42"/>
      <c r="K57" s="6"/>
    </row>
    <row r="58" spans="2:11" ht="12.75">
      <c r="B58" s="3"/>
      <c r="C58" s="42"/>
      <c r="D58" s="42" t="s">
        <v>206</v>
      </c>
      <c r="E58" s="42"/>
      <c r="F58" s="294"/>
      <c r="G58" s="294"/>
      <c r="H58" s="294"/>
      <c r="I58" s="294"/>
      <c r="J58" s="42"/>
      <c r="K58" s="6"/>
    </row>
    <row r="59" spans="2:11" ht="12.75">
      <c r="B59" s="3"/>
      <c r="C59" s="42"/>
      <c r="D59" s="60" t="s">
        <v>191</v>
      </c>
      <c r="E59" s="42"/>
      <c r="F59" s="295"/>
      <c r="G59" s="295"/>
      <c r="H59" s="295"/>
      <c r="I59" s="295"/>
      <c r="J59" s="42"/>
      <c r="K59" s="6"/>
    </row>
    <row r="60" spans="2:11" ht="12.75">
      <c r="B60" s="3"/>
      <c r="C60" s="42"/>
      <c r="D60" s="60" t="s">
        <v>192</v>
      </c>
      <c r="E60" s="42"/>
      <c r="F60" s="295"/>
      <c r="G60" s="295"/>
      <c r="H60" s="295"/>
      <c r="I60" s="295"/>
      <c r="J60" s="42"/>
      <c r="K60" s="6"/>
    </row>
    <row r="61" spans="2:11" ht="12.75">
      <c r="B61" s="3"/>
      <c r="C61" s="42"/>
      <c r="D61" s="60" t="s">
        <v>193</v>
      </c>
      <c r="E61" s="42"/>
      <c r="F61" s="295"/>
      <c r="G61" s="295"/>
      <c r="H61" s="295"/>
      <c r="I61" s="295"/>
      <c r="J61" s="42"/>
      <c r="K61" s="6"/>
    </row>
    <row r="62" spans="2:11" ht="12.75">
      <c r="B62" s="3"/>
      <c r="C62" s="42"/>
      <c r="D62" s="42"/>
      <c r="E62" s="42"/>
      <c r="F62" s="294"/>
      <c r="G62" s="294"/>
      <c r="H62" s="294"/>
      <c r="I62" s="294"/>
      <c r="J62" s="42"/>
      <c r="K62" s="6"/>
    </row>
    <row r="63" spans="2:11" ht="12.75">
      <c r="B63" s="3"/>
      <c r="C63" s="42"/>
      <c r="D63" s="42" t="s">
        <v>173</v>
      </c>
      <c r="E63" s="42"/>
      <c r="F63" s="294"/>
      <c r="G63" s="294"/>
      <c r="H63" s="294"/>
      <c r="I63" s="294"/>
      <c r="J63" s="42"/>
      <c r="K63" s="6"/>
    </row>
    <row r="64" spans="2:11" ht="12.75">
      <c r="B64" s="3"/>
      <c r="C64" s="42"/>
      <c r="D64" s="42" t="s">
        <v>174</v>
      </c>
      <c r="E64" s="42"/>
      <c r="F64" s="294"/>
      <c r="G64" s="294"/>
      <c r="H64" s="294"/>
      <c r="I64" s="294"/>
      <c r="J64" s="42"/>
      <c r="K64" s="6"/>
    </row>
    <row r="65" spans="2:11" ht="12.75">
      <c r="B65" s="3"/>
      <c r="C65" s="42"/>
      <c r="D65" s="42"/>
      <c r="E65" s="42"/>
      <c r="F65" s="294"/>
      <c r="G65" s="294"/>
      <c r="H65" s="294"/>
      <c r="I65" s="294"/>
      <c r="J65" s="42"/>
      <c r="K65" s="6"/>
    </row>
    <row r="66" spans="2:11" ht="12.75">
      <c r="B66" s="3"/>
      <c r="C66" s="42"/>
      <c r="D66" s="36" t="s">
        <v>119</v>
      </c>
      <c r="E66" s="42"/>
      <c r="F66" s="294"/>
      <c r="G66" s="294"/>
      <c r="H66" s="294"/>
      <c r="I66" s="294"/>
      <c r="J66" s="42"/>
      <c r="K66" s="6"/>
    </row>
    <row r="67" spans="2:11" ht="12.75">
      <c r="B67" s="3"/>
      <c r="C67" s="42"/>
      <c r="D67" s="36" t="s">
        <v>155</v>
      </c>
      <c r="E67" s="42"/>
      <c r="F67" s="294"/>
      <c r="G67" s="294"/>
      <c r="H67" s="294"/>
      <c r="I67" s="294"/>
      <c r="J67" s="42"/>
      <c r="K67" s="6"/>
    </row>
    <row r="68" spans="2:11" ht="12.75">
      <c r="B68" s="3"/>
      <c r="C68" s="42"/>
      <c r="D68" s="36" t="s">
        <v>154</v>
      </c>
      <c r="E68" s="42"/>
      <c r="F68" s="294"/>
      <c r="G68" s="294"/>
      <c r="H68" s="294"/>
      <c r="I68" s="294"/>
      <c r="J68" s="42"/>
      <c r="K68" s="6"/>
    </row>
    <row r="69" spans="2:11" ht="12.75">
      <c r="B69" s="3"/>
      <c r="C69" s="42"/>
      <c r="D69" s="36" t="s">
        <v>156</v>
      </c>
      <c r="E69" s="42"/>
      <c r="F69" s="294"/>
      <c r="G69" s="294"/>
      <c r="H69" s="294"/>
      <c r="I69" s="294"/>
      <c r="J69" s="42"/>
      <c r="K69" s="6"/>
    </row>
    <row r="70" spans="2:11" ht="12.75">
      <c r="B70" s="3"/>
      <c r="C70" s="42"/>
      <c r="D70" s="36" t="s">
        <v>165</v>
      </c>
      <c r="E70" s="42"/>
      <c r="F70" s="294"/>
      <c r="G70" s="294"/>
      <c r="H70" s="294"/>
      <c r="I70" s="294"/>
      <c r="J70" s="42"/>
      <c r="K70" s="6"/>
    </row>
    <row r="71" spans="2:11" ht="12.75">
      <c r="B71" s="3"/>
      <c r="C71" s="42"/>
      <c r="D71" s="36" t="s">
        <v>166</v>
      </c>
      <c r="E71" s="42"/>
      <c r="F71" s="294"/>
      <c r="G71" s="294"/>
      <c r="H71" s="294"/>
      <c r="I71" s="294"/>
      <c r="J71" s="42"/>
      <c r="K71" s="6"/>
    </row>
    <row r="72" spans="2:11" ht="12.75">
      <c r="B72" s="3"/>
      <c r="C72" s="42"/>
      <c r="D72" s="36" t="s">
        <v>167</v>
      </c>
      <c r="E72" s="42"/>
      <c r="F72" s="294"/>
      <c r="G72" s="294"/>
      <c r="H72" s="294"/>
      <c r="I72" s="294"/>
      <c r="J72" s="42"/>
      <c r="K72" s="6"/>
    </row>
    <row r="73" spans="2:11" ht="12.75">
      <c r="B73" s="3"/>
      <c r="C73" s="42"/>
      <c r="D73" s="36" t="s">
        <v>168</v>
      </c>
      <c r="E73" s="42"/>
      <c r="F73" s="294"/>
      <c r="G73" s="294"/>
      <c r="H73" s="294"/>
      <c r="I73" s="294"/>
      <c r="J73" s="42"/>
      <c r="K73" s="6"/>
    </row>
    <row r="74" spans="2:11" ht="12.75">
      <c r="B74" s="3"/>
      <c r="C74" s="42"/>
      <c r="D74" s="36" t="s">
        <v>169</v>
      </c>
      <c r="E74" s="42"/>
      <c r="F74" s="294"/>
      <c r="G74" s="294"/>
      <c r="H74" s="294"/>
      <c r="I74" s="294"/>
      <c r="J74" s="42"/>
      <c r="K74" s="6"/>
    </row>
    <row r="75" spans="2:11" ht="12.75">
      <c r="B75" s="3"/>
      <c r="C75" s="42"/>
      <c r="D75" s="36" t="s">
        <v>170</v>
      </c>
      <c r="E75" s="42"/>
      <c r="F75" s="294"/>
      <c r="G75" s="294"/>
      <c r="H75" s="294"/>
      <c r="I75" s="294"/>
      <c r="J75" s="42"/>
      <c r="K75" s="6"/>
    </row>
    <row r="76" spans="2:11" ht="12.75">
      <c r="B76" s="3"/>
      <c r="C76" s="42"/>
      <c r="D76" s="36" t="s">
        <v>171</v>
      </c>
      <c r="E76" s="42"/>
      <c r="F76" s="294"/>
      <c r="G76" s="294"/>
      <c r="H76" s="294"/>
      <c r="I76" s="294"/>
      <c r="J76" s="42"/>
      <c r="K76" s="6"/>
    </row>
    <row r="77" spans="2:11" ht="12.75">
      <c r="B77" s="3"/>
      <c r="C77" s="42"/>
      <c r="D77" s="36" t="s">
        <v>172</v>
      </c>
      <c r="E77" s="42"/>
      <c r="F77" s="294"/>
      <c r="G77" s="294"/>
      <c r="H77" s="294"/>
      <c r="I77" s="294"/>
      <c r="J77" s="42"/>
      <c r="K77" s="6"/>
    </row>
    <row r="78" spans="2:11" ht="12.75">
      <c r="B78" s="3"/>
      <c r="C78" s="42"/>
      <c r="D78" s="36" t="s">
        <v>153</v>
      </c>
      <c r="E78" s="42"/>
      <c r="F78" s="294"/>
      <c r="G78" s="294"/>
      <c r="H78" s="294"/>
      <c r="I78" s="294"/>
      <c r="J78" s="42"/>
      <c r="K78" s="6"/>
    </row>
    <row r="79" spans="2:11" ht="12.75">
      <c r="B79" s="3"/>
      <c r="C79" s="42"/>
      <c r="D79" s="36" t="s">
        <v>194</v>
      </c>
      <c r="E79" s="42"/>
      <c r="F79" s="294"/>
      <c r="G79" s="294"/>
      <c r="H79" s="294"/>
      <c r="I79" s="294"/>
      <c r="J79" s="42"/>
      <c r="K79" s="6"/>
    </row>
    <row r="80" spans="2:11" ht="12.75">
      <c r="B80" s="3"/>
      <c r="C80" s="42"/>
      <c r="D80" s="36" t="s">
        <v>195</v>
      </c>
      <c r="E80" s="42"/>
      <c r="F80" s="294"/>
      <c r="G80" s="294"/>
      <c r="H80" s="294"/>
      <c r="I80" s="294"/>
      <c r="J80" s="42"/>
      <c r="K80" s="6"/>
    </row>
    <row r="81" spans="2:11" ht="12.75">
      <c r="B81" s="3"/>
      <c r="C81" s="42"/>
      <c r="D81" s="42"/>
      <c r="E81" s="42"/>
      <c r="F81" s="42"/>
      <c r="G81" s="42"/>
      <c r="H81" s="277"/>
      <c r="I81" s="42"/>
      <c r="J81" s="42"/>
      <c r="K81" s="6"/>
    </row>
    <row r="82" spans="2:11" ht="12.75">
      <c r="B82" s="3"/>
      <c r="H82" s="107"/>
      <c r="K82" s="6"/>
    </row>
    <row r="83" spans="2:11" ht="13.5" thickBot="1">
      <c r="B83" s="13"/>
      <c r="C83" s="14"/>
      <c r="D83" s="14"/>
      <c r="E83" s="14"/>
      <c r="F83" s="14"/>
      <c r="G83" s="14"/>
      <c r="H83" s="278"/>
      <c r="I83" s="14"/>
      <c r="J83" s="14"/>
      <c r="K83" s="15"/>
    </row>
    <row r="84" ht="12.75">
      <c r="H84" s="107"/>
    </row>
    <row r="85" ht="12.75">
      <c r="H85" s="107"/>
    </row>
    <row r="86" ht="12.75">
      <c r="H86" s="107"/>
    </row>
    <row r="87" ht="12.75">
      <c r="H87" s="107"/>
    </row>
    <row r="88" ht="12.75">
      <c r="H88" s="107"/>
    </row>
    <row r="89" ht="12.75">
      <c r="H89" s="107"/>
    </row>
    <row r="90" ht="12.75">
      <c r="H90" s="107"/>
    </row>
    <row r="91" ht="12.75">
      <c r="H91" s="107"/>
    </row>
    <row r="92" ht="12.75">
      <c r="H92" s="107"/>
    </row>
    <row r="93" ht="12.75">
      <c r="H93" s="107"/>
    </row>
    <row r="94" ht="12.75">
      <c r="H94" s="107"/>
    </row>
    <row r="95" ht="12.75">
      <c r="H95" s="107"/>
    </row>
    <row r="96" ht="12.75">
      <c r="H96" s="107"/>
    </row>
    <row r="97" ht="12.75">
      <c r="H97" s="107"/>
    </row>
    <row r="98" ht="12.75">
      <c r="H98" s="107"/>
    </row>
    <row r="99" ht="12.75">
      <c r="H99" s="107"/>
    </row>
    <row r="100" ht="12.75">
      <c r="H100" s="107"/>
    </row>
    <row r="101" ht="12.75">
      <c r="H101" s="107"/>
    </row>
    <row r="102" ht="12.75">
      <c r="H102" s="107"/>
    </row>
    <row r="103" ht="12.75">
      <c r="H103" s="107"/>
    </row>
    <row r="104" ht="12.75">
      <c r="H104" s="107"/>
    </row>
    <row r="105" ht="12.75">
      <c r="H105" s="107"/>
    </row>
    <row r="106" ht="12.75">
      <c r="H106" s="107"/>
    </row>
    <row r="107" ht="12.75">
      <c r="H107" s="107"/>
    </row>
    <row r="108" ht="12.75">
      <c r="H108" s="107"/>
    </row>
    <row r="109" ht="12.75">
      <c r="H109" s="107"/>
    </row>
    <row r="110" ht="12.75">
      <c r="H110" s="107"/>
    </row>
    <row r="111" ht="12.75">
      <c r="H111" s="107"/>
    </row>
    <row r="112" ht="12.75">
      <c r="H112" s="107"/>
    </row>
    <row r="113" ht="12.75">
      <c r="H113" s="107"/>
    </row>
    <row r="114" ht="12.75">
      <c r="H114" s="107"/>
    </row>
    <row r="115" ht="12.75">
      <c r="H115" s="107"/>
    </row>
    <row r="116" ht="12.75">
      <c r="H116" s="107"/>
    </row>
    <row r="117" ht="12.75">
      <c r="H117" s="107"/>
    </row>
    <row r="118" ht="12.75">
      <c r="H118" s="107"/>
    </row>
    <row r="119" ht="12.75">
      <c r="H119" s="107"/>
    </row>
    <row r="120" ht="12.75">
      <c r="H120" s="107"/>
    </row>
    <row r="121" ht="12.75">
      <c r="H121" s="107"/>
    </row>
    <row r="122" ht="12.75">
      <c r="H122" s="107"/>
    </row>
    <row r="123" ht="12.75">
      <c r="H123" s="107"/>
    </row>
  </sheetData>
  <printOptions/>
  <pageMargins left="0.75" right="0.75" top="1" bottom="1" header="0.5" footer="0.5"/>
  <pageSetup horizontalDpi="600" verticalDpi="600" orientation="portrait" paperSize="9" scale="6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2:K123"/>
  <sheetViews>
    <sheetView zoomScale="85" zoomScaleNormal="85" workbookViewId="0" topLeftCell="A1">
      <pane ySplit="5" topLeftCell="BM6" activePane="bottomLeft" state="frozen"/>
      <selection pane="topLeft" activeCell="B2" sqref="B2"/>
      <selection pane="bottomLeft" activeCell="B2" sqref="B2"/>
    </sheetView>
  </sheetViews>
  <sheetFormatPr defaultColWidth="9.140625" defaultRowHeight="12.75"/>
  <cols>
    <col min="1" max="1" width="5.7109375" style="5" customWidth="1"/>
    <col min="2" max="2" width="2.7109375" style="5" customWidth="1"/>
    <col min="3" max="3" width="1.7109375" style="5" customWidth="1"/>
    <col min="4" max="4" width="45.7109375" style="5" customWidth="1"/>
    <col min="5" max="5" width="2.7109375" style="5" customWidth="1"/>
    <col min="6" max="9" width="16.8515625" style="5" customWidth="1"/>
    <col min="10" max="11" width="2.57421875" style="5" customWidth="1"/>
    <col min="12" max="16384" width="9.140625" style="248" customWidth="1"/>
  </cols>
  <sheetData>
    <row r="1" ht="13.5" thickBot="1"/>
    <row r="2" spans="2:11" s="5" customFormat="1" ht="12.75">
      <c r="B2" s="401"/>
      <c r="C2" s="1"/>
      <c r="D2" s="281"/>
      <c r="E2" s="1"/>
      <c r="F2" s="402"/>
      <c r="G2" s="1"/>
      <c r="H2" s="1"/>
      <c r="I2" s="1"/>
      <c r="J2" s="1"/>
      <c r="K2" s="2"/>
    </row>
    <row r="3" spans="2:11" ht="12.75">
      <c r="B3" s="3"/>
      <c r="K3" s="6"/>
    </row>
    <row r="4" spans="2:11" ht="12.75">
      <c r="B4" s="3"/>
      <c r="D4" s="56" t="s">
        <v>98</v>
      </c>
      <c r="E4" s="67"/>
      <c r="F4" s="25">
        <f>tab!F13</f>
        <v>2007</v>
      </c>
      <c r="G4" s="25">
        <f>F4+1</f>
        <v>2008</v>
      </c>
      <c r="H4" s="25">
        <f>G4+1</f>
        <v>2009</v>
      </c>
      <c r="I4" s="25">
        <f>H4+1</f>
        <v>2010</v>
      </c>
      <c r="J4" s="166"/>
      <c r="K4" s="173"/>
    </row>
    <row r="5" spans="2:11" ht="12.75">
      <c r="B5" s="3"/>
      <c r="E5" s="67"/>
      <c r="J5" s="166"/>
      <c r="K5" s="173"/>
    </row>
    <row r="6" spans="2:11" ht="12.75">
      <c r="B6" s="3"/>
      <c r="E6" s="67"/>
      <c r="J6" s="166"/>
      <c r="K6" s="173"/>
    </row>
    <row r="7" spans="2:11" ht="12.75">
      <c r="B7" s="3"/>
      <c r="C7" s="42"/>
      <c r="D7" s="42"/>
      <c r="E7" s="164"/>
      <c r="F7" s="42"/>
      <c r="G7" s="42"/>
      <c r="H7" s="42"/>
      <c r="I7" s="42"/>
      <c r="J7" s="168"/>
      <c r="K7" s="6"/>
    </row>
    <row r="8" spans="2:11" ht="12.75">
      <c r="B8" s="3"/>
      <c r="C8" s="42"/>
      <c r="D8" s="36" t="s">
        <v>177</v>
      </c>
      <c r="E8" s="42"/>
      <c r="F8" s="291"/>
      <c r="G8" s="279"/>
      <c r="H8" s="279"/>
      <c r="I8" s="292"/>
      <c r="J8" s="42"/>
      <c r="K8" s="6"/>
    </row>
    <row r="9" spans="2:11" ht="12.75">
      <c r="B9" s="3"/>
      <c r="C9" s="42"/>
      <c r="D9" s="36" t="s">
        <v>178</v>
      </c>
      <c r="E9" s="42"/>
      <c r="F9" s="291"/>
      <c r="G9" s="279"/>
      <c r="H9" s="279"/>
      <c r="I9" s="292"/>
      <c r="J9" s="42"/>
      <c r="K9" s="6"/>
    </row>
    <row r="10" spans="2:11" ht="12.75">
      <c r="B10" s="3"/>
      <c r="C10" s="42"/>
      <c r="D10" s="36" t="s">
        <v>180</v>
      </c>
      <c r="E10" s="42"/>
      <c r="F10" s="293"/>
      <c r="G10" s="279"/>
      <c r="H10" s="279"/>
      <c r="I10" s="292"/>
      <c r="J10" s="42"/>
      <c r="K10" s="6"/>
    </row>
    <row r="11" spans="2:11" ht="12.75">
      <c r="B11" s="3"/>
      <c r="C11" s="42"/>
      <c r="D11" s="38"/>
      <c r="E11" s="42"/>
      <c r="F11" s="344"/>
      <c r="G11" s="279"/>
      <c r="H11" s="279"/>
      <c r="I11" s="292"/>
      <c r="J11" s="42"/>
      <c r="K11" s="6"/>
    </row>
    <row r="12" spans="1:11" ht="12.75">
      <c r="A12" s="54"/>
      <c r="B12" s="50"/>
      <c r="C12" s="64"/>
      <c r="D12" s="36" t="s">
        <v>0</v>
      </c>
      <c r="E12" s="42"/>
      <c r="F12" s="294"/>
      <c r="G12" s="294"/>
      <c r="H12" s="294"/>
      <c r="I12" s="294"/>
      <c r="J12" s="64"/>
      <c r="K12" s="52"/>
    </row>
    <row r="13" spans="1:11" ht="12.75">
      <c r="A13" s="54"/>
      <c r="B13" s="50"/>
      <c r="C13" s="64"/>
      <c r="D13" s="36" t="s">
        <v>100</v>
      </c>
      <c r="E13" s="64"/>
      <c r="F13" s="294"/>
      <c r="G13" s="294"/>
      <c r="H13" s="294"/>
      <c r="I13" s="294"/>
      <c r="J13" s="64"/>
      <c r="K13" s="52"/>
    </row>
    <row r="14" spans="2:11" ht="12.75">
      <c r="B14" s="3"/>
      <c r="C14" s="42"/>
      <c r="D14" s="42" t="s">
        <v>99</v>
      </c>
      <c r="E14" s="42"/>
      <c r="F14" s="294"/>
      <c r="G14" s="294"/>
      <c r="H14" s="294"/>
      <c r="I14" s="294"/>
      <c r="J14" s="42"/>
      <c r="K14" s="6"/>
    </row>
    <row r="15" spans="2:11" ht="12.75">
      <c r="B15" s="3"/>
      <c r="C15" s="42"/>
      <c r="D15" s="42" t="s">
        <v>1</v>
      </c>
      <c r="E15" s="42"/>
      <c r="F15" s="294"/>
      <c r="G15" s="294"/>
      <c r="H15" s="294"/>
      <c r="I15" s="294"/>
      <c r="J15" s="42"/>
      <c r="K15" s="6"/>
    </row>
    <row r="16" spans="2:11" ht="12.75">
      <c r="B16" s="3"/>
      <c r="C16" s="42"/>
      <c r="D16" s="42" t="s">
        <v>101</v>
      </c>
      <c r="E16" s="42"/>
      <c r="F16" s="294"/>
      <c r="G16" s="294"/>
      <c r="H16" s="294"/>
      <c r="I16" s="294"/>
      <c r="J16" s="42"/>
      <c r="K16" s="6"/>
    </row>
    <row r="17" spans="2:11" ht="12.75">
      <c r="B17" s="3"/>
      <c r="C17" s="42"/>
      <c r="D17" s="42" t="s">
        <v>102</v>
      </c>
      <c r="E17" s="42"/>
      <c r="F17" s="294"/>
      <c r="G17" s="294"/>
      <c r="H17" s="294"/>
      <c r="I17" s="294"/>
      <c r="J17" s="42"/>
      <c r="K17" s="6"/>
    </row>
    <row r="18" spans="2:11" ht="12.75">
      <c r="B18" s="3"/>
      <c r="C18" s="42"/>
      <c r="D18" s="42" t="s">
        <v>103</v>
      </c>
      <c r="E18" s="42"/>
      <c r="F18" s="294"/>
      <c r="G18" s="294"/>
      <c r="H18" s="294"/>
      <c r="I18" s="294"/>
      <c r="J18" s="42"/>
      <c r="K18" s="6"/>
    </row>
    <row r="19" spans="2:11" ht="12.75">
      <c r="B19" s="3"/>
      <c r="C19" s="42"/>
      <c r="D19" s="42" t="s">
        <v>122</v>
      </c>
      <c r="E19" s="42"/>
      <c r="F19" s="294"/>
      <c r="G19" s="294"/>
      <c r="H19" s="294"/>
      <c r="I19" s="294"/>
      <c r="J19" s="42"/>
      <c r="K19" s="6"/>
    </row>
    <row r="20" spans="2:11" ht="12.75">
      <c r="B20" s="3"/>
      <c r="C20" s="42"/>
      <c r="D20" s="36" t="s">
        <v>83</v>
      </c>
      <c r="E20" s="61"/>
      <c r="F20" s="294"/>
      <c r="G20" s="294"/>
      <c r="H20" s="294"/>
      <c r="I20" s="294"/>
      <c r="J20" s="42"/>
      <c r="K20" s="6"/>
    </row>
    <row r="21" spans="2:11" ht="12.75">
      <c r="B21" s="3"/>
      <c r="C21" s="42"/>
      <c r="D21" s="36" t="s">
        <v>86</v>
      </c>
      <c r="E21" s="61"/>
      <c r="F21" s="294"/>
      <c r="G21" s="294"/>
      <c r="H21" s="294"/>
      <c r="I21" s="294"/>
      <c r="J21" s="42"/>
      <c r="K21" s="6"/>
    </row>
    <row r="22" spans="2:11" ht="12.75">
      <c r="B22" s="3"/>
      <c r="C22" s="42"/>
      <c r="D22" s="36" t="s">
        <v>84</v>
      </c>
      <c r="E22" s="61"/>
      <c r="F22" s="294"/>
      <c r="G22" s="294"/>
      <c r="H22" s="294"/>
      <c r="I22" s="294"/>
      <c r="J22" s="42"/>
      <c r="K22" s="6"/>
    </row>
    <row r="23" spans="2:11" ht="12.75">
      <c r="B23" s="3"/>
      <c r="C23" s="42"/>
      <c r="D23" s="36" t="s">
        <v>85</v>
      </c>
      <c r="E23" s="61"/>
      <c r="F23" s="294"/>
      <c r="G23" s="294"/>
      <c r="H23" s="294"/>
      <c r="I23" s="294"/>
      <c r="J23" s="42"/>
      <c r="K23" s="6"/>
    </row>
    <row r="24" spans="2:11" ht="12.75">
      <c r="B24" s="3"/>
      <c r="C24" s="42"/>
      <c r="D24" s="36" t="s">
        <v>186</v>
      </c>
      <c r="E24" s="61"/>
      <c r="F24" s="294"/>
      <c r="G24" s="294"/>
      <c r="H24" s="294"/>
      <c r="I24" s="294"/>
      <c r="J24" s="42"/>
      <c r="K24" s="6"/>
    </row>
    <row r="25" spans="2:11" ht="12.75">
      <c r="B25" s="3"/>
      <c r="C25" s="42"/>
      <c r="D25" s="36"/>
      <c r="E25" s="61"/>
      <c r="F25" s="294"/>
      <c r="G25" s="294"/>
      <c r="H25" s="294"/>
      <c r="I25" s="294"/>
      <c r="J25" s="42"/>
      <c r="K25" s="6"/>
    </row>
    <row r="26" spans="2:11" ht="12.75">
      <c r="B26" s="3"/>
      <c r="C26" s="42"/>
      <c r="D26" s="42" t="s">
        <v>135</v>
      </c>
      <c r="E26" s="42"/>
      <c r="F26" s="294"/>
      <c r="G26" s="294"/>
      <c r="H26" s="294"/>
      <c r="I26" s="294"/>
      <c r="J26" s="42"/>
      <c r="K26" s="6"/>
    </row>
    <row r="27" spans="2:11" ht="12.75">
      <c r="B27" s="3"/>
      <c r="C27" s="42"/>
      <c r="D27" s="42" t="s">
        <v>137</v>
      </c>
      <c r="E27" s="42"/>
      <c r="F27" s="294"/>
      <c r="G27" s="294"/>
      <c r="H27" s="294"/>
      <c r="I27" s="294"/>
      <c r="J27" s="42"/>
      <c r="K27" s="6"/>
    </row>
    <row r="28" spans="2:11" ht="12.75">
      <c r="B28" s="3"/>
      <c r="C28" s="42"/>
      <c r="D28" s="42" t="s">
        <v>136</v>
      </c>
      <c r="E28" s="42"/>
      <c r="F28" s="294"/>
      <c r="G28" s="294"/>
      <c r="H28" s="294"/>
      <c r="I28" s="294"/>
      <c r="J28" s="42"/>
      <c r="K28" s="6"/>
    </row>
    <row r="29" spans="2:11" ht="12.75">
      <c r="B29" s="3"/>
      <c r="C29" s="42"/>
      <c r="D29" s="42" t="s">
        <v>2</v>
      </c>
      <c r="E29" s="42"/>
      <c r="F29" s="294"/>
      <c r="G29" s="294"/>
      <c r="H29" s="294"/>
      <c r="I29" s="294"/>
      <c r="J29" s="42"/>
      <c r="K29" s="6"/>
    </row>
    <row r="30" spans="2:11" ht="12.75">
      <c r="B30" s="3"/>
      <c r="C30" s="42"/>
      <c r="D30" s="42" t="s">
        <v>3</v>
      </c>
      <c r="E30" s="42"/>
      <c r="F30" s="294"/>
      <c r="G30" s="294"/>
      <c r="H30" s="294"/>
      <c r="I30" s="294"/>
      <c r="J30" s="42"/>
      <c r="K30" s="6"/>
    </row>
    <row r="31" spans="2:11" ht="12.75">
      <c r="B31" s="3"/>
      <c r="C31" s="42"/>
      <c r="D31" s="42" t="s">
        <v>257</v>
      </c>
      <c r="E31" s="42"/>
      <c r="F31" s="294"/>
      <c r="G31" s="294"/>
      <c r="H31" s="294"/>
      <c r="I31" s="294"/>
      <c r="J31" s="42"/>
      <c r="K31" s="6"/>
    </row>
    <row r="32" spans="2:11" ht="12.75">
      <c r="B32" s="3"/>
      <c r="C32" s="42"/>
      <c r="D32" s="42" t="s">
        <v>138</v>
      </c>
      <c r="E32" s="42"/>
      <c r="F32" s="294"/>
      <c r="G32" s="294"/>
      <c r="H32" s="294"/>
      <c r="I32" s="294"/>
      <c r="J32" s="42"/>
      <c r="K32" s="6"/>
    </row>
    <row r="33" spans="2:11" ht="12.75">
      <c r="B33" s="3"/>
      <c r="C33" s="42"/>
      <c r="D33" s="42" t="s">
        <v>4</v>
      </c>
      <c r="E33" s="42"/>
      <c r="F33" s="294"/>
      <c r="G33" s="294"/>
      <c r="H33" s="294"/>
      <c r="I33" s="294"/>
      <c r="J33" s="42"/>
      <c r="K33" s="6"/>
    </row>
    <row r="34" spans="2:11" ht="12.75">
      <c r="B34" s="3"/>
      <c r="C34" s="42"/>
      <c r="D34" s="42" t="s">
        <v>121</v>
      </c>
      <c r="E34" s="42"/>
      <c r="F34" s="294"/>
      <c r="G34" s="294"/>
      <c r="H34" s="294"/>
      <c r="I34" s="294"/>
      <c r="J34" s="42"/>
      <c r="K34" s="6"/>
    </row>
    <row r="35" spans="2:11" ht="12.75">
      <c r="B35" s="3"/>
      <c r="C35" s="42"/>
      <c r="D35" s="42" t="s">
        <v>57</v>
      </c>
      <c r="E35" s="42"/>
      <c r="F35" s="294"/>
      <c r="G35" s="294"/>
      <c r="H35" s="294"/>
      <c r="I35" s="294"/>
      <c r="J35" s="42"/>
      <c r="K35" s="6"/>
    </row>
    <row r="36" spans="2:11" ht="12.75">
      <c r="B36" s="3"/>
      <c r="C36" s="42"/>
      <c r="D36" s="42" t="s">
        <v>35</v>
      </c>
      <c r="E36" s="42"/>
      <c r="F36" s="294"/>
      <c r="G36" s="294"/>
      <c r="H36" s="294"/>
      <c r="I36" s="294"/>
      <c r="J36" s="42"/>
      <c r="K36" s="6"/>
    </row>
    <row r="37" spans="2:11" ht="12.75">
      <c r="B37" s="3"/>
      <c r="C37" s="42"/>
      <c r="D37" s="42" t="s">
        <v>36</v>
      </c>
      <c r="E37" s="42"/>
      <c r="F37" s="294"/>
      <c r="G37" s="294"/>
      <c r="H37" s="294"/>
      <c r="I37" s="294"/>
      <c r="J37" s="42"/>
      <c r="K37" s="6"/>
    </row>
    <row r="38" spans="2:11" ht="12.75">
      <c r="B38" s="3"/>
      <c r="C38" s="42"/>
      <c r="D38" s="42"/>
      <c r="E38" s="42"/>
      <c r="F38" s="294"/>
      <c r="G38" s="294"/>
      <c r="H38" s="294"/>
      <c r="I38" s="294"/>
      <c r="J38" s="42"/>
      <c r="K38" s="6"/>
    </row>
    <row r="39" spans="2:11" ht="12.75">
      <c r="B39" s="3"/>
      <c r="C39" s="42"/>
      <c r="D39" s="42" t="s">
        <v>187</v>
      </c>
      <c r="E39" s="42"/>
      <c r="F39" s="342"/>
      <c r="G39" s="342"/>
      <c r="H39" s="342"/>
      <c r="I39" s="342"/>
      <c r="J39" s="42"/>
      <c r="K39" s="6"/>
    </row>
    <row r="40" spans="2:11" ht="12.75">
      <c r="B40" s="3"/>
      <c r="C40" s="42"/>
      <c r="D40" s="42" t="s">
        <v>188</v>
      </c>
      <c r="E40" s="42"/>
      <c r="F40" s="342"/>
      <c r="G40" s="342"/>
      <c r="H40" s="342"/>
      <c r="I40" s="342"/>
      <c r="J40" s="42"/>
      <c r="K40" s="6"/>
    </row>
    <row r="41" spans="2:11" ht="12.75">
      <c r="B41" s="3"/>
      <c r="C41" s="42"/>
      <c r="D41" s="36" t="s">
        <v>189</v>
      </c>
      <c r="E41" s="42"/>
      <c r="F41" s="342"/>
      <c r="G41" s="342"/>
      <c r="H41" s="342"/>
      <c r="I41" s="342"/>
      <c r="J41" s="42"/>
      <c r="K41" s="6"/>
    </row>
    <row r="42" spans="2:11" ht="12.75">
      <c r="B42" s="3"/>
      <c r="C42" s="42"/>
      <c r="D42" s="36" t="s">
        <v>190</v>
      </c>
      <c r="E42" s="42"/>
      <c r="F42" s="342"/>
      <c r="G42" s="342"/>
      <c r="H42" s="342"/>
      <c r="I42" s="342"/>
      <c r="J42" s="42"/>
      <c r="K42" s="6"/>
    </row>
    <row r="43" spans="2:11" ht="12.75">
      <c r="B43" s="3"/>
      <c r="C43" s="42"/>
      <c r="D43" s="36" t="s">
        <v>207</v>
      </c>
      <c r="E43" s="42"/>
      <c r="F43" s="342"/>
      <c r="G43" s="342"/>
      <c r="H43" s="342"/>
      <c r="I43" s="342"/>
      <c r="J43" s="42"/>
      <c r="K43" s="6"/>
    </row>
    <row r="44" spans="2:11" ht="12.75">
      <c r="B44" s="3"/>
      <c r="C44" s="42"/>
      <c r="D44" s="36" t="s">
        <v>346</v>
      </c>
      <c r="E44" s="42"/>
      <c r="F44" s="342"/>
      <c r="G44" s="342"/>
      <c r="H44" s="342"/>
      <c r="I44" s="342"/>
      <c r="J44" s="42"/>
      <c r="K44" s="6"/>
    </row>
    <row r="45" spans="2:11" ht="12.75">
      <c r="B45" s="3"/>
      <c r="C45" s="42"/>
      <c r="D45" s="36" t="s">
        <v>288</v>
      </c>
      <c r="E45" s="42"/>
      <c r="F45" s="342"/>
      <c r="G45" s="342"/>
      <c r="H45" s="342"/>
      <c r="I45" s="342"/>
      <c r="J45" s="42"/>
      <c r="K45" s="6"/>
    </row>
    <row r="46" spans="2:11" ht="12.75">
      <c r="B46" s="3"/>
      <c r="C46" s="42"/>
      <c r="D46" s="36" t="s">
        <v>289</v>
      </c>
      <c r="E46" s="42"/>
      <c r="F46" s="342"/>
      <c r="G46" s="342"/>
      <c r="H46" s="342"/>
      <c r="I46" s="342"/>
      <c r="J46" s="42"/>
      <c r="K46" s="6"/>
    </row>
    <row r="47" spans="2:11" ht="12.75">
      <c r="B47" s="3"/>
      <c r="C47" s="42"/>
      <c r="D47" s="36" t="s">
        <v>290</v>
      </c>
      <c r="E47" s="42"/>
      <c r="F47" s="342"/>
      <c r="G47" s="342"/>
      <c r="H47" s="342"/>
      <c r="I47" s="342"/>
      <c r="J47" s="42"/>
      <c r="K47" s="6"/>
    </row>
    <row r="48" spans="2:11" ht="12.75">
      <c r="B48" s="3"/>
      <c r="C48" s="42"/>
      <c r="D48" s="36" t="s">
        <v>291</v>
      </c>
      <c r="E48" s="42"/>
      <c r="F48" s="342"/>
      <c r="G48" s="342"/>
      <c r="H48" s="342"/>
      <c r="I48" s="342"/>
      <c r="J48" s="42"/>
      <c r="K48" s="6"/>
    </row>
    <row r="49" spans="2:11" ht="12.75">
      <c r="B49" s="3"/>
      <c r="C49" s="42"/>
      <c r="D49" s="400" t="s">
        <v>292</v>
      </c>
      <c r="E49" s="42"/>
      <c r="F49" s="342"/>
      <c r="G49" s="342"/>
      <c r="H49" s="342"/>
      <c r="I49" s="342"/>
      <c r="J49" s="42"/>
      <c r="K49" s="6"/>
    </row>
    <row r="50" spans="2:11" ht="12.75">
      <c r="B50" s="3"/>
      <c r="C50" s="42"/>
      <c r="D50" s="400" t="s">
        <v>293</v>
      </c>
      <c r="E50" s="42"/>
      <c r="F50" s="342"/>
      <c r="G50" s="342"/>
      <c r="H50" s="342"/>
      <c r="I50" s="342"/>
      <c r="J50" s="42"/>
      <c r="K50" s="6"/>
    </row>
    <row r="51" spans="2:11" ht="12.75">
      <c r="B51" s="3"/>
      <c r="C51" s="42"/>
      <c r="D51" s="400" t="s">
        <v>294</v>
      </c>
      <c r="E51" s="42"/>
      <c r="F51" s="342"/>
      <c r="G51" s="342"/>
      <c r="H51" s="342"/>
      <c r="I51" s="342"/>
      <c r="J51" s="42"/>
      <c r="K51" s="6"/>
    </row>
    <row r="52" spans="2:11" ht="12.75">
      <c r="B52" s="3"/>
      <c r="C52" s="42"/>
      <c r="D52" s="400" t="s">
        <v>295</v>
      </c>
      <c r="E52" s="42"/>
      <c r="F52" s="342"/>
      <c r="G52" s="342"/>
      <c r="H52" s="342"/>
      <c r="I52" s="342"/>
      <c r="J52" s="42"/>
      <c r="K52" s="6"/>
    </row>
    <row r="53" spans="2:11" ht="12.75">
      <c r="B53" s="3"/>
      <c r="C53" s="42"/>
      <c r="D53" s="400" t="s">
        <v>296</v>
      </c>
      <c r="E53" s="42"/>
      <c r="F53" s="342"/>
      <c r="G53" s="342"/>
      <c r="H53" s="342"/>
      <c r="I53" s="342"/>
      <c r="J53" s="42"/>
      <c r="K53" s="6"/>
    </row>
    <row r="54" spans="2:11" ht="12.75">
      <c r="B54" s="3"/>
      <c r="C54" s="42"/>
      <c r="D54" s="400" t="s">
        <v>297</v>
      </c>
      <c r="E54" s="42"/>
      <c r="F54" s="342"/>
      <c r="G54" s="342"/>
      <c r="H54" s="342"/>
      <c r="I54" s="342"/>
      <c r="J54" s="42"/>
      <c r="K54" s="6"/>
    </row>
    <row r="55" spans="2:11" ht="12.75">
      <c r="B55" s="3"/>
      <c r="C55" s="42"/>
      <c r="D55" s="400" t="s">
        <v>298</v>
      </c>
      <c r="E55" s="42"/>
      <c r="F55" s="342"/>
      <c r="G55" s="342"/>
      <c r="H55" s="342"/>
      <c r="I55" s="342"/>
      <c r="J55" s="42"/>
      <c r="K55" s="6"/>
    </row>
    <row r="56" spans="2:11" ht="12.75">
      <c r="B56" s="3"/>
      <c r="C56" s="42"/>
      <c r="D56" s="400" t="s">
        <v>299</v>
      </c>
      <c r="E56" s="42"/>
      <c r="F56" s="342"/>
      <c r="G56" s="342"/>
      <c r="H56" s="342"/>
      <c r="I56" s="342"/>
      <c r="J56" s="42"/>
      <c r="K56" s="6"/>
    </row>
    <row r="57" spans="2:11" ht="12.75">
      <c r="B57" s="3"/>
      <c r="C57" s="42"/>
      <c r="D57" s="36"/>
      <c r="E57" s="42"/>
      <c r="F57" s="294"/>
      <c r="G57" s="294"/>
      <c r="H57" s="294"/>
      <c r="I57" s="294"/>
      <c r="J57" s="42"/>
      <c r="K57" s="6"/>
    </row>
    <row r="58" spans="2:11" ht="12.75">
      <c r="B58" s="3"/>
      <c r="C58" s="42"/>
      <c r="D58" s="42" t="s">
        <v>206</v>
      </c>
      <c r="E58" s="42"/>
      <c r="F58" s="294"/>
      <c r="G58" s="294"/>
      <c r="H58" s="294"/>
      <c r="I58" s="294"/>
      <c r="J58" s="42"/>
      <c r="K58" s="6"/>
    </row>
    <row r="59" spans="2:11" ht="12.75">
      <c r="B59" s="3"/>
      <c r="C59" s="42"/>
      <c r="D59" s="60" t="s">
        <v>191</v>
      </c>
      <c r="E59" s="42"/>
      <c r="F59" s="295"/>
      <c r="G59" s="295"/>
      <c r="H59" s="295"/>
      <c r="I59" s="295"/>
      <c r="J59" s="42"/>
      <c r="K59" s="6"/>
    </row>
    <row r="60" spans="2:11" ht="12.75">
      <c r="B60" s="3"/>
      <c r="C60" s="42"/>
      <c r="D60" s="60" t="s">
        <v>192</v>
      </c>
      <c r="E60" s="42"/>
      <c r="F60" s="295"/>
      <c r="G60" s="295"/>
      <c r="H60" s="295"/>
      <c r="I60" s="295"/>
      <c r="J60" s="42"/>
      <c r="K60" s="6"/>
    </row>
    <row r="61" spans="2:11" ht="12.75">
      <c r="B61" s="3"/>
      <c r="C61" s="42"/>
      <c r="D61" s="60" t="s">
        <v>193</v>
      </c>
      <c r="E61" s="42"/>
      <c r="F61" s="295"/>
      <c r="G61" s="295"/>
      <c r="H61" s="295"/>
      <c r="I61" s="295"/>
      <c r="J61" s="42"/>
      <c r="K61" s="6"/>
    </row>
    <row r="62" spans="2:11" ht="12.75">
      <c r="B62" s="3"/>
      <c r="C62" s="42"/>
      <c r="D62" s="42"/>
      <c r="E62" s="42"/>
      <c r="F62" s="294"/>
      <c r="G62" s="294"/>
      <c r="H62" s="294"/>
      <c r="I62" s="294"/>
      <c r="J62" s="42"/>
      <c r="K62" s="6"/>
    </row>
    <row r="63" spans="2:11" ht="12.75">
      <c r="B63" s="3"/>
      <c r="C63" s="42"/>
      <c r="D63" s="42" t="s">
        <v>173</v>
      </c>
      <c r="E63" s="42"/>
      <c r="F63" s="294"/>
      <c r="G63" s="294"/>
      <c r="H63" s="294"/>
      <c r="I63" s="294"/>
      <c r="J63" s="42"/>
      <c r="K63" s="6"/>
    </row>
    <row r="64" spans="2:11" ht="12.75">
      <c r="B64" s="3"/>
      <c r="C64" s="42"/>
      <c r="D64" s="42" t="s">
        <v>174</v>
      </c>
      <c r="E64" s="42"/>
      <c r="F64" s="294"/>
      <c r="G64" s="294"/>
      <c r="H64" s="294"/>
      <c r="I64" s="294"/>
      <c r="J64" s="42"/>
      <c r="K64" s="6"/>
    </row>
    <row r="65" spans="2:11" ht="12.75">
      <c r="B65" s="3"/>
      <c r="C65" s="42"/>
      <c r="D65" s="42"/>
      <c r="E65" s="42"/>
      <c r="F65" s="294"/>
      <c r="G65" s="294"/>
      <c r="H65" s="294"/>
      <c r="I65" s="294"/>
      <c r="J65" s="42"/>
      <c r="K65" s="6"/>
    </row>
    <row r="66" spans="2:11" ht="12.75">
      <c r="B66" s="3"/>
      <c r="C66" s="42"/>
      <c r="D66" s="36" t="s">
        <v>119</v>
      </c>
      <c r="E66" s="42"/>
      <c r="F66" s="294"/>
      <c r="G66" s="294"/>
      <c r="H66" s="294"/>
      <c r="I66" s="294"/>
      <c r="J66" s="42"/>
      <c r="K66" s="6"/>
    </row>
    <row r="67" spans="2:11" ht="12.75">
      <c r="B67" s="3"/>
      <c r="C67" s="42"/>
      <c r="D67" s="36" t="s">
        <v>155</v>
      </c>
      <c r="E67" s="42"/>
      <c r="F67" s="294"/>
      <c r="G67" s="294"/>
      <c r="H67" s="294"/>
      <c r="I67" s="294"/>
      <c r="J67" s="42"/>
      <c r="K67" s="6"/>
    </row>
    <row r="68" spans="2:11" ht="12.75">
      <c r="B68" s="3"/>
      <c r="C68" s="42"/>
      <c r="D68" s="36" t="s">
        <v>154</v>
      </c>
      <c r="E68" s="42"/>
      <c r="F68" s="294"/>
      <c r="G68" s="294"/>
      <c r="H68" s="294"/>
      <c r="I68" s="294"/>
      <c r="J68" s="42"/>
      <c r="K68" s="6"/>
    </row>
    <row r="69" spans="2:11" ht="12.75">
      <c r="B69" s="3"/>
      <c r="C69" s="42"/>
      <c r="D69" s="36" t="s">
        <v>156</v>
      </c>
      <c r="E69" s="42"/>
      <c r="F69" s="294"/>
      <c r="G69" s="294"/>
      <c r="H69" s="294"/>
      <c r="I69" s="294"/>
      <c r="J69" s="42"/>
      <c r="K69" s="6"/>
    </row>
    <row r="70" spans="2:11" ht="12.75">
      <c r="B70" s="3"/>
      <c r="C70" s="42"/>
      <c r="D70" s="36" t="s">
        <v>165</v>
      </c>
      <c r="E70" s="42"/>
      <c r="F70" s="294"/>
      <c r="G70" s="294"/>
      <c r="H70" s="294"/>
      <c r="I70" s="294"/>
      <c r="J70" s="42"/>
      <c r="K70" s="6"/>
    </row>
    <row r="71" spans="2:11" ht="12.75">
      <c r="B71" s="3"/>
      <c r="C71" s="42"/>
      <c r="D71" s="36" t="s">
        <v>166</v>
      </c>
      <c r="E71" s="42"/>
      <c r="F71" s="294"/>
      <c r="G71" s="294"/>
      <c r="H71" s="294"/>
      <c r="I71" s="294"/>
      <c r="J71" s="42"/>
      <c r="K71" s="6"/>
    </row>
    <row r="72" spans="2:11" ht="12.75">
      <c r="B72" s="3"/>
      <c r="C72" s="42"/>
      <c r="D72" s="36" t="s">
        <v>167</v>
      </c>
      <c r="E72" s="42"/>
      <c r="F72" s="294"/>
      <c r="G72" s="294"/>
      <c r="H72" s="294"/>
      <c r="I72" s="294"/>
      <c r="J72" s="42"/>
      <c r="K72" s="6"/>
    </row>
    <row r="73" spans="2:11" ht="12.75">
      <c r="B73" s="3"/>
      <c r="C73" s="42"/>
      <c r="D73" s="36" t="s">
        <v>168</v>
      </c>
      <c r="E73" s="42"/>
      <c r="F73" s="294"/>
      <c r="G73" s="294"/>
      <c r="H73" s="294"/>
      <c r="I73" s="294"/>
      <c r="J73" s="42"/>
      <c r="K73" s="6"/>
    </row>
    <row r="74" spans="2:11" ht="12.75">
      <c r="B74" s="3"/>
      <c r="C74" s="42"/>
      <c r="D74" s="36" t="s">
        <v>169</v>
      </c>
      <c r="E74" s="42"/>
      <c r="F74" s="294"/>
      <c r="G74" s="294"/>
      <c r="H74" s="294"/>
      <c r="I74" s="294"/>
      <c r="J74" s="42"/>
      <c r="K74" s="6"/>
    </row>
    <row r="75" spans="2:11" ht="12.75">
      <c r="B75" s="3"/>
      <c r="C75" s="42"/>
      <c r="D75" s="36" t="s">
        <v>170</v>
      </c>
      <c r="E75" s="42"/>
      <c r="F75" s="294"/>
      <c r="G75" s="294"/>
      <c r="H75" s="294"/>
      <c r="I75" s="294"/>
      <c r="J75" s="42"/>
      <c r="K75" s="6"/>
    </row>
    <row r="76" spans="2:11" ht="12.75">
      <c r="B76" s="3"/>
      <c r="C76" s="42"/>
      <c r="D76" s="36" t="s">
        <v>171</v>
      </c>
      <c r="E76" s="42"/>
      <c r="F76" s="294"/>
      <c r="G76" s="294"/>
      <c r="H76" s="294"/>
      <c r="I76" s="294"/>
      <c r="J76" s="42"/>
      <c r="K76" s="6"/>
    </row>
    <row r="77" spans="2:11" ht="12.75">
      <c r="B77" s="3"/>
      <c r="C77" s="42"/>
      <c r="D77" s="36" t="s">
        <v>172</v>
      </c>
      <c r="E77" s="42"/>
      <c r="F77" s="294"/>
      <c r="G77" s="294"/>
      <c r="H77" s="294"/>
      <c r="I77" s="294"/>
      <c r="J77" s="42"/>
      <c r="K77" s="6"/>
    </row>
    <row r="78" spans="2:11" ht="12.75">
      <c r="B78" s="3"/>
      <c r="C78" s="42"/>
      <c r="D78" s="36" t="s">
        <v>153</v>
      </c>
      <c r="E78" s="42"/>
      <c r="F78" s="294"/>
      <c r="G78" s="294"/>
      <c r="H78" s="294"/>
      <c r="I78" s="294"/>
      <c r="J78" s="42"/>
      <c r="K78" s="6"/>
    </row>
    <row r="79" spans="2:11" ht="12.75">
      <c r="B79" s="3"/>
      <c r="C79" s="42"/>
      <c r="D79" s="36" t="s">
        <v>194</v>
      </c>
      <c r="E79" s="42"/>
      <c r="F79" s="294"/>
      <c r="G79" s="294"/>
      <c r="H79" s="294"/>
      <c r="I79" s="294"/>
      <c r="J79" s="42"/>
      <c r="K79" s="6"/>
    </row>
    <row r="80" spans="2:11" ht="12.75">
      <c r="B80" s="3"/>
      <c r="C80" s="42"/>
      <c r="D80" s="36" t="s">
        <v>195</v>
      </c>
      <c r="E80" s="42"/>
      <c r="F80" s="294"/>
      <c r="G80" s="294"/>
      <c r="H80" s="294"/>
      <c r="I80" s="294"/>
      <c r="J80" s="42"/>
      <c r="K80" s="6"/>
    </row>
    <row r="81" spans="2:11" ht="12.75">
      <c r="B81" s="3"/>
      <c r="C81" s="42"/>
      <c r="D81" s="42"/>
      <c r="E81" s="42"/>
      <c r="F81" s="42"/>
      <c r="G81" s="42"/>
      <c r="H81" s="277"/>
      <c r="I81" s="42"/>
      <c r="J81" s="42"/>
      <c r="K81" s="6"/>
    </row>
    <row r="82" spans="2:11" ht="12.75">
      <c r="B82" s="3"/>
      <c r="H82" s="107"/>
      <c r="K82" s="6"/>
    </row>
    <row r="83" spans="2:11" ht="13.5" thickBot="1">
      <c r="B83" s="13"/>
      <c r="C83" s="14"/>
      <c r="D83" s="14"/>
      <c r="E83" s="14"/>
      <c r="F83" s="14"/>
      <c r="G83" s="14"/>
      <c r="H83" s="278"/>
      <c r="I83" s="14"/>
      <c r="J83" s="14"/>
      <c r="K83" s="15"/>
    </row>
    <row r="84" ht="12.75">
      <c r="H84" s="107"/>
    </row>
    <row r="85" ht="12.75">
      <c r="H85" s="107"/>
    </row>
    <row r="86" ht="12.75">
      <c r="H86" s="107"/>
    </row>
    <row r="87" ht="12.75">
      <c r="H87" s="107"/>
    </row>
    <row r="88" ht="12.75">
      <c r="H88" s="107"/>
    </row>
    <row r="89" ht="12.75">
      <c r="H89" s="107"/>
    </row>
    <row r="90" ht="12.75">
      <c r="H90" s="107"/>
    </row>
    <row r="91" ht="12.75">
      <c r="H91" s="107"/>
    </row>
    <row r="92" ht="12.75">
      <c r="H92" s="107"/>
    </row>
    <row r="93" ht="12.75">
      <c r="H93" s="107"/>
    </row>
    <row r="94" ht="12.75">
      <c r="H94" s="107"/>
    </row>
    <row r="95" ht="12.75">
      <c r="H95" s="107"/>
    </row>
    <row r="96" ht="12.75">
      <c r="H96" s="107"/>
    </row>
    <row r="97" ht="12.75">
      <c r="H97" s="107"/>
    </row>
    <row r="98" ht="12.75">
      <c r="H98" s="107"/>
    </row>
    <row r="99" ht="12.75">
      <c r="H99" s="107"/>
    </row>
    <row r="100" ht="12.75">
      <c r="H100" s="107"/>
    </row>
    <row r="101" ht="12.75">
      <c r="H101" s="107"/>
    </row>
    <row r="102" ht="12.75">
      <c r="H102" s="107"/>
    </row>
    <row r="103" ht="12.75">
      <c r="H103" s="107"/>
    </row>
    <row r="104" ht="12.75">
      <c r="H104" s="107"/>
    </row>
    <row r="105" ht="12.75">
      <c r="H105" s="107"/>
    </row>
    <row r="106" ht="12.75">
      <c r="H106" s="107"/>
    </row>
    <row r="107" ht="12.75">
      <c r="H107" s="107"/>
    </row>
    <row r="108" ht="12.75">
      <c r="H108" s="107"/>
    </row>
    <row r="109" ht="12.75">
      <c r="H109" s="107"/>
    </row>
    <row r="110" ht="12.75">
      <c r="H110" s="107"/>
    </row>
    <row r="111" ht="12.75">
      <c r="H111" s="107"/>
    </row>
    <row r="112" ht="12.75">
      <c r="H112" s="107"/>
    </row>
    <row r="113" ht="12.75">
      <c r="H113" s="107"/>
    </row>
    <row r="114" ht="12.75">
      <c r="H114" s="107"/>
    </row>
    <row r="115" ht="12.75">
      <c r="H115" s="107"/>
    </row>
    <row r="116" ht="12.75">
      <c r="H116" s="107"/>
    </row>
    <row r="117" ht="12.75">
      <c r="H117" s="107"/>
    </row>
    <row r="118" ht="12.75">
      <c r="H118" s="107"/>
    </row>
    <row r="119" ht="12.75">
      <c r="H119" s="107"/>
    </row>
    <row r="120" ht="12.75">
      <c r="H120" s="107"/>
    </row>
    <row r="121" ht="12.75">
      <c r="H121" s="107"/>
    </row>
    <row r="122" ht="12.75">
      <c r="H122" s="107"/>
    </row>
    <row r="123" ht="12.75">
      <c r="H123" s="107"/>
    </row>
  </sheetData>
  <printOptions/>
  <pageMargins left="0.75" right="0.75" top="1" bottom="1" header="0.5" footer="0.5"/>
  <pageSetup horizontalDpi="600" verticalDpi="600" orientation="portrait" paperSize="9" scale="6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2:K123"/>
  <sheetViews>
    <sheetView zoomScale="85" zoomScaleNormal="85" workbookViewId="0" topLeftCell="A1">
      <pane ySplit="5" topLeftCell="BM6" activePane="bottomLeft" state="frozen"/>
      <selection pane="topLeft" activeCell="B2" sqref="B2"/>
      <selection pane="bottomLeft" activeCell="B2" sqref="B2"/>
    </sheetView>
  </sheetViews>
  <sheetFormatPr defaultColWidth="9.140625" defaultRowHeight="12.75"/>
  <cols>
    <col min="1" max="1" width="5.7109375" style="5" customWidth="1"/>
    <col min="2" max="2" width="2.7109375" style="5" customWidth="1"/>
    <col min="3" max="3" width="1.7109375" style="5" customWidth="1"/>
    <col min="4" max="4" width="45.7109375" style="5" customWidth="1"/>
    <col min="5" max="5" width="2.7109375" style="5" customWidth="1"/>
    <col min="6" max="9" width="16.8515625" style="5" customWidth="1"/>
    <col min="10" max="11" width="2.57421875" style="5" customWidth="1"/>
    <col min="12" max="16384" width="9.140625" style="248" customWidth="1"/>
  </cols>
  <sheetData>
    <row r="1" ht="13.5" thickBot="1"/>
    <row r="2" spans="2:11" s="5" customFormat="1" ht="12.75">
      <c r="B2" s="401"/>
      <c r="C2" s="1"/>
      <c r="D2" s="281"/>
      <c r="E2" s="1"/>
      <c r="F2" s="402"/>
      <c r="G2" s="1"/>
      <c r="H2" s="1"/>
      <c r="I2" s="1"/>
      <c r="J2" s="1"/>
      <c r="K2" s="2"/>
    </row>
    <row r="3" spans="2:11" ht="12.75">
      <c r="B3" s="3"/>
      <c r="K3" s="6"/>
    </row>
    <row r="4" spans="2:11" ht="12.75">
      <c r="B4" s="3"/>
      <c r="D4" s="56" t="s">
        <v>98</v>
      </c>
      <c r="E4" s="67"/>
      <c r="F4" s="25">
        <f>tab!F13</f>
        <v>2007</v>
      </c>
      <c r="G4" s="25">
        <f>F4+1</f>
        <v>2008</v>
      </c>
      <c r="H4" s="25">
        <f>G4+1</f>
        <v>2009</v>
      </c>
      <c r="I4" s="25">
        <f>H4+1</f>
        <v>2010</v>
      </c>
      <c r="J4" s="166"/>
      <c r="K4" s="173"/>
    </row>
    <row r="5" spans="2:11" ht="12.75">
      <c r="B5" s="3"/>
      <c r="E5" s="67"/>
      <c r="J5" s="166"/>
      <c r="K5" s="173"/>
    </row>
    <row r="6" spans="2:11" ht="12.75">
      <c r="B6" s="3"/>
      <c r="E6" s="67"/>
      <c r="J6" s="166"/>
      <c r="K6" s="173"/>
    </row>
    <row r="7" spans="2:11" ht="12.75">
      <c r="B7" s="3"/>
      <c r="C7" s="42"/>
      <c r="D7" s="42"/>
      <c r="E7" s="164"/>
      <c r="F7" s="42"/>
      <c r="G7" s="42"/>
      <c r="H7" s="42"/>
      <c r="I7" s="42"/>
      <c r="J7" s="168"/>
      <c r="K7" s="6"/>
    </row>
    <row r="8" spans="2:11" ht="12.75">
      <c r="B8" s="3"/>
      <c r="C8" s="42"/>
      <c r="D8" s="36" t="s">
        <v>177</v>
      </c>
      <c r="E8" s="42"/>
      <c r="F8" s="291"/>
      <c r="G8" s="279"/>
      <c r="H8" s="279"/>
      <c r="I8" s="292"/>
      <c r="J8" s="42"/>
      <c r="K8" s="6"/>
    </row>
    <row r="9" spans="2:11" ht="12.75">
      <c r="B9" s="3"/>
      <c r="C9" s="42"/>
      <c r="D9" s="36" t="s">
        <v>178</v>
      </c>
      <c r="E9" s="42"/>
      <c r="F9" s="291"/>
      <c r="G9" s="279"/>
      <c r="H9" s="279"/>
      <c r="I9" s="292"/>
      <c r="J9" s="42"/>
      <c r="K9" s="6"/>
    </row>
    <row r="10" spans="2:11" ht="12.75">
      <c r="B10" s="3"/>
      <c r="C10" s="42"/>
      <c r="D10" s="36" t="s">
        <v>180</v>
      </c>
      <c r="E10" s="42"/>
      <c r="F10" s="293"/>
      <c r="G10" s="279"/>
      <c r="H10" s="279"/>
      <c r="I10" s="292"/>
      <c r="J10" s="42"/>
      <c r="K10" s="6"/>
    </row>
    <row r="11" spans="2:11" ht="12.75">
      <c r="B11" s="3"/>
      <c r="C11" s="42"/>
      <c r="D11" s="38"/>
      <c r="E11" s="42"/>
      <c r="F11" s="344"/>
      <c r="G11" s="279"/>
      <c r="H11" s="279"/>
      <c r="I11" s="292"/>
      <c r="J11" s="42"/>
      <c r="K11" s="6"/>
    </row>
    <row r="12" spans="1:11" ht="12.75">
      <c r="A12" s="54"/>
      <c r="B12" s="50"/>
      <c r="C12" s="64"/>
      <c r="D12" s="36" t="s">
        <v>0</v>
      </c>
      <c r="E12" s="42"/>
      <c r="F12" s="294"/>
      <c r="G12" s="294"/>
      <c r="H12" s="294"/>
      <c r="I12" s="294"/>
      <c r="J12" s="64"/>
      <c r="K12" s="52"/>
    </row>
    <row r="13" spans="1:11" ht="12.75">
      <c r="A13" s="54"/>
      <c r="B13" s="50"/>
      <c r="C13" s="64"/>
      <c r="D13" s="36" t="s">
        <v>100</v>
      </c>
      <c r="E13" s="64"/>
      <c r="F13" s="294"/>
      <c r="G13" s="294"/>
      <c r="H13" s="294"/>
      <c r="I13" s="294"/>
      <c r="J13" s="64"/>
      <c r="K13" s="52"/>
    </row>
    <row r="14" spans="2:11" ht="12.75">
      <c r="B14" s="3"/>
      <c r="C14" s="42"/>
      <c r="D14" s="42" t="s">
        <v>99</v>
      </c>
      <c r="E14" s="42"/>
      <c r="F14" s="294"/>
      <c r="G14" s="294"/>
      <c r="H14" s="294"/>
      <c r="I14" s="294"/>
      <c r="J14" s="42"/>
      <c r="K14" s="6"/>
    </row>
    <row r="15" spans="2:11" ht="12.75">
      <c r="B15" s="3"/>
      <c r="C15" s="42"/>
      <c r="D15" s="42" t="s">
        <v>1</v>
      </c>
      <c r="E15" s="42"/>
      <c r="F15" s="294"/>
      <c r="G15" s="294"/>
      <c r="H15" s="294"/>
      <c r="I15" s="294"/>
      <c r="J15" s="42"/>
      <c r="K15" s="6"/>
    </row>
    <row r="16" spans="2:11" ht="12.75">
      <c r="B16" s="3"/>
      <c r="C16" s="42"/>
      <c r="D16" s="42" t="s">
        <v>101</v>
      </c>
      <c r="E16" s="42"/>
      <c r="F16" s="294"/>
      <c r="G16" s="294"/>
      <c r="H16" s="294"/>
      <c r="I16" s="294"/>
      <c r="J16" s="42"/>
      <c r="K16" s="6"/>
    </row>
    <row r="17" spans="2:11" ht="12.75">
      <c r="B17" s="3"/>
      <c r="C17" s="42"/>
      <c r="D17" s="42" t="s">
        <v>102</v>
      </c>
      <c r="E17" s="42"/>
      <c r="F17" s="294"/>
      <c r="G17" s="294"/>
      <c r="H17" s="294"/>
      <c r="I17" s="294"/>
      <c r="J17" s="42"/>
      <c r="K17" s="6"/>
    </row>
    <row r="18" spans="2:11" ht="12.75">
      <c r="B18" s="3"/>
      <c r="C18" s="42"/>
      <c r="D18" s="42" t="s">
        <v>103</v>
      </c>
      <c r="E18" s="42"/>
      <c r="F18" s="294"/>
      <c r="G18" s="294"/>
      <c r="H18" s="294"/>
      <c r="I18" s="294"/>
      <c r="J18" s="42"/>
      <c r="K18" s="6"/>
    </row>
    <row r="19" spans="2:11" ht="12.75">
      <c r="B19" s="3"/>
      <c r="C19" s="42"/>
      <c r="D19" s="42" t="s">
        <v>122</v>
      </c>
      <c r="E19" s="42"/>
      <c r="F19" s="294"/>
      <c r="G19" s="294"/>
      <c r="H19" s="294"/>
      <c r="I19" s="294"/>
      <c r="J19" s="42"/>
      <c r="K19" s="6"/>
    </row>
    <row r="20" spans="2:11" ht="12.75">
      <c r="B20" s="3"/>
      <c r="C20" s="42"/>
      <c r="D20" s="36" t="s">
        <v>83</v>
      </c>
      <c r="E20" s="61"/>
      <c r="F20" s="294"/>
      <c r="G20" s="294"/>
      <c r="H20" s="294"/>
      <c r="I20" s="294"/>
      <c r="J20" s="42"/>
      <c r="K20" s="6"/>
    </row>
    <row r="21" spans="2:11" ht="12.75">
      <c r="B21" s="3"/>
      <c r="C21" s="42"/>
      <c r="D21" s="36" t="s">
        <v>86</v>
      </c>
      <c r="E21" s="61"/>
      <c r="F21" s="294"/>
      <c r="G21" s="294"/>
      <c r="H21" s="294"/>
      <c r="I21" s="294"/>
      <c r="J21" s="42"/>
      <c r="K21" s="6"/>
    </row>
    <row r="22" spans="2:11" ht="12.75">
      <c r="B22" s="3"/>
      <c r="C22" s="42"/>
      <c r="D22" s="36" t="s">
        <v>84</v>
      </c>
      <c r="E22" s="61"/>
      <c r="F22" s="294"/>
      <c r="G22" s="294"/>
      <c r="H22" s="294"/>
      <c r="I22" s="294"/>
      <c r="J22" s="42"/>
      <c r="K22" s="6"/>
    </row>
    <row r="23" spans="2:11" ht="12.75">
      <c r="B23" s="3"/>
      <c r="C23" s="42"/>
      <c r="D23" s="36" t="s">
        <v>85</v>
      </c>
      <c r="E23" s="61"/>
      <c r="F23" s="294"/>
      <c r="G23" s="294"/>
      <c r="H23" s="294"/>
      <c r="I23" s="294"/>
      <c r="J23" s="42"/>
      <c r="K23" s="6"/>
    </row>
    <row r="24" spans="2:11" ht="12.75">
      <c r="B24" s="3"/>
      <c r="C24" s="42"/>
      <c r="D24" s="36" t="s">
        <v>186</v>
      </c>
      <c r="E24" s="61"/>
      <c r="F24" s="294"/>
      <c r="G24" s="294"/>
      <c r="H24" s="294"/>
      <c r="I24" s="294"/>
      <c r="J24" s="42"/>
      <c r="K24" s="6"/>
    </row>
    <row r="25" spans="2:11" ht="12.75">
      <c r="B25" s="3"/>
      <c r="C25" s="42"/>
      <c r="D25" s="36"/>
      <c r="E25" s="61"/>
      <c r="F25" s="294"/>
      <c r="G25" s="294"/>
      <c r="H25" s="294"/>
      <c r="I25" s="294"/>
      <c r="J25" s="42"/>
      <c r="K25" s="6"/>
    </row>
    <row r="26" spans="2:11" ht="12.75">
      <c r="B26" s="3"/>
      <c r="C26" s="42"/>
      <c r="D26" s="42" t="s">
        <v>135</v>
      </c>
      <c r="E26" s="42"/>
      <c r="F26" s="294"/>
      <c r="G26" s="294"/>
      <c r="H26" s="294"/>
      <c r="I26" s="294"/>
      <c r="J26" s="42"/>
      <c r="K26" s="6"/>
    </row>
    <row r="27" spans="2:11" ht="12.75">
      <c r="B27" s="3"/>
      <c r="C27" s="42"/>
      <c r="D27" s="42" t="s">
        <v>137</v>
      </c>
      <c r="E27" s="42"/>
      <c r="F27" s="294"/>
      <c r="G27" s="294"/>
      <c r="H27" s="294"/>
      <c r="I27" s="294"/>
      <c r="J27" s="42"/>
      <c r="K27" s="6"/>
    </row>
    <row r="28" spans="2:11" ht="12.75">
      <c r="B28" s="3"/>
      <c r="C28" s="42"/>
      <c r="D28" s="42" t="s">
        <v>136</v>
      </c>
      <c r="E28" s="42"/>
      <c r="F28" s="294"/>
      <c r="G28" s="294"/>
      <c r="H28" s="294"/>
      <c r="I28" s="294"/>
      <c r="J28" s="42"/>
      <c r="K28" s="6"/>
    </row>
    <row r="29" spans="2:11" ht="12.75">
      <c r="B29" s="3"/>
      <c r="C29" s="42"/>
      <c r="D29" s="42" t="s">
        <v>2</v>
      </c>
      <c r="E29" s="42"/>
      <c r="F29" s="294"/>
      <c r="G29" s="294"/>
      <c r="H29" s="294"/>
      <c r="I29" s="294"/>
      <c r="J29" s="42"/>
      <c r="K29" s="6"/>
    </row>
    <row r="30" spans="2:11" ht="12.75">
      <c r="B30" s="3"/>
      <c r="C30" s="42"/>
      <c r="D30" s="42" t="s">
        <v>3</v>
      </c>
      <c r="E30" s="42"/>
      <c r="F30" s="294"/>
      <c r="G30" s="294"/>
      <c r="H30" s="294"/>
      <c r="I30" s="294"/>
      <c r="J30" s="42"/>
      <c r="K30" s="6"/>
    </row>
    <row r="31" spans="2:11" ht="12.75">
      <c r="B31" s="3"/>
      <c r="C31" s="42"/>
      <c r="D31" s="42" t="s">
        <v>257</v>
      </c>
      <c r="E31" s="42"/>
      <c r="F31" s="294"/>
      <c r="G31" s="294"/>
      <c r="H31" s="294"/>
      <c r="I31" s="294"/>
      <c r="J31" s="42"/>
      <c r="K31" s="6"/>
    </row>
    <row r="32" spans="2:11" ht="12.75">
      <c r="B32" s="3"/>
      <c r="C32" s="42"/>
      <c r="D32" s="42" t="s">
        <v>138</v>
      </c>
      <c r="E32" s="42"/>
      <c r="F32" s="294"/>
      <c r="G32" s="294"/>
      <c r="H32" s="294"/>
      <c r="I32" s="294"/>
      <c r="J32" s="42"/>
      <c r="K32" s="6"/>
    </row>
    <row r="33" spans="2:11" ht="12.75">
      <c r="B33" s="3"/>
      <c r="C33" s="42"/>
      <c r="D33" s="42" t="s">
        <v>4</v>
      </c>
      <c r="E33" s="42"/>
      <c r="F33" s="294"/>
      <c r="G33" s="294"/>
      <c r="H33" s="294"/>
      <c r="I33" s="294"/>
      <c r="J33" s="42"/>
      <c r="K33" s="6"/>
    </row>
    <row r="34" spans="2:11" ht="12.75">
      <c r="B34" s="3"/>
      <c r="C34" s="42"/>
      <c r="D34" s="42" t="s">
        <v>121</v>
      </c>
      <c r="E34" s="42"/>
      <c r="F34" s="294"/>
      <c r="G34" s="294"/>
      <c r="H34" s="294"/>
      <c r="I34" s="294"/>
      <c r="J34" s="42"/>
      <c r="K34" s="6"/>
    </row>
    <row r="35" spans="2:11" ht="12.75">
      <c r="B35" s="3"/>
      <c r="C35" s="42"/>
      <c r="D35" s="42" t="s">
        <v>57</v>
      </c>
      <c r="E35" s="42"/>
      <c r="F35" s="294"/>
      <c r="G35" s="294"/>
      <c r="H35" s="294"/>
      <c r="I35" s="294"/>
      <c r="J35" s="42"/>
      <c r="K35" s="6"/>
    </row>
    <row r="36" spans="2:11" ht="12.75">
      <c r="B36" s="3"/>
      <c r="C36" s="42"/>
      <c r="D36" s="42" t="s">
        <v>35</v>
      </c>
      <c r="E36" s="42"/>
      <c r="F36" s="294"/>
      <c r="G36" s="294"/>
      <c r="H36" s="294"/>
      <c r="I36" s="294"/>
      <c r="J36" s="42"/>
      <c r="K36" s="6"/>
    </row>
    <row r="37" spans="2:11" ht="12.75">
      <c r="B37" s="3"/>
      <c r="C37" s="42"/>
      <c r="D37" s="42" t="s">
        <v>36</v>
      </c>
      <c r="E37" s="42"/>
      <c r="F37" s="294"/>
      <c r="G37" s="294"/>
      <c r="H37" s="294"/>
      <c r="I37" s="294"/>
      <c r="J37" s="42"/>
      <c r="K37" s="6"/>
    </row>
    <row r="38" spans="2:11" ht="12.75">
      <c r="B38" s="3"/>
      <c r="C38" s="42"/>
      <c r="D38" s="42"/>
      <c r="E38" s="42"/>
      <c r="F38" s="294"/>
      <c r="G38" s="294"/>
      <c r="H38" s="294"/>
      <c r="I38" s="294"/>
      <c r="J38" s="42"/>
      <c r="K38" s="6"/>
    </row>
    <row r="39" spans="2:11" ht="12.75">
      <c r="B39" s="3"/>
      <c r="C39" s="42"/>
      <c r="D39" s="42" t="s">
        <v>187</v>
      </c>
      <c r="E39" s="42"/>
      <c r="F39" s="342"/>
      <c r="G39" s="342"/>
      <c r="H39" s="342"/>
      <c r="I39" s="342"/>
      <c r="J39" s="42"/>
      <c r="K39" s="6"/>
    </row>
    <row r="40" spans="2:11" ht="12.75">
      <c r="B40" s="3"/>
      <c r="C40" s="42"/>
      <c r="D40" s="42" t="s">
        <v>188</v>
      </c>
      <c r="E40" s="42"/>
      <c r="F40" s="342"/>
      <c r="G40" s="342"/>
      <c r="H40" s="342"/>
      <c r="I40" s="342"/>
      <c r="J40" s="42"/>
      <c r="K40" s="6"/>
    </row>
    <row r="41" spans="2:11" ht="12.75">
      <c r="B41" s="3"/>
      <c r="C41" s="42"/>
      <c r="D41" s="36" t="s">
        <v>189</v>
      </c>
      <c r="E41" s="42"/>
      <c r="F41" s="342"/>
      <c r="G41" s="342"/>
      <c r="H41" s="342"/>
      <c r="I41" s="342"/>
      <c r="J41" s="42"/>
      <c r="K41" s="6"/>
    </row>
    <row r="42" spans="2:11" ht="12.75">
      <c r="B42" s="3"/>
      <c r="C42" s="42"/>
      <c r="D42" s="36" t="s">
        <v>190</v>
      </c>
      <c r="E42" s="42"/>
      <c r="F42" s="342"/>
      <c r="G42" s="342"/>
      <c r="H42" s="342"/>
      <c r="I42" s="342"/>
      <c r="J42" s="42"/>
      <c r="K42" s="6"/>
    </row>
    <row r="43" spans="2:11" ht="12.75">
      <c r="B43" s="3"/>
      <c r="C43" s="42"/>
      <c r="D43" s="36" t="s">
        <v>207</v>
      </c>
      <c r="E43" s="42"/>
      <c r="F43" s="342"/>
      <c r="G43" s="342"/>
      <c r="H43" s="342"/>
      <c r="I43" s="342"/>
      <c r="J43" s="42"/>
      <c r="K43" s="6"/>
    </row>
    <row r="44" spans="2:11" ht="12.75">
      <c r="B44" s="3"/>
      <c r="C44" s="42"/>
      <c r="D44" s="36" t="s">
        <v>346</v>
      </c>
      <c r="E44" s="42"/>
      <c r="F44" s="342"/>
      <c r="G44" s="342"/>
      <c r="H44" s="342"/>
      <c r="I44" s="342"/>
      <c r="J44" s="42"/>
      <c r="K44" s="6"/>
    </row>
    <row r="45" spans="2:11" ht="12.75">
      <c r="B45" s="3"/>
      <c r="C45" s="42"/>
      <c r="D45" s="36" t="s">
        <v>288</v>
      </c>
      <c r="E45" s="42"/>
      <c r="F45" s="342"/>
      <c r="G45" s="342"/>
      <c r="H45" s="342"/>
      <c r="I45" s="342"/>
      <c r="J45" s="42"/>
      <c r="K45" s="6"/>
    </row>
    <row r="46" spans="2:11" ht="12.75">
      <c r="B46" s="3"/>
      <c r="C46" s="42"/>
      <c r="D46" s="36" t="s">
        <v>289</v>
      </c>
      <c r="E46" s="42"/>
      <c r="F46" s="342"/>
      <c r="G46" s="342"/>
      <c r="H46" s="342"/>
      <c r="I46" s="342"/>
      <c r="J46" s="42"/>
      <c r="K46" s="6"/>
    </row>
    <row r="47" spans="2:11" ht="12.75">
      <c r="B47" s="3"/>
      <c r="C47" s="42"/>
      <c r="D47" s="36" t="s">
        <v>290</v>
      </c>
      <c r="E47" s="42"/>
      <c r="F47" s="342"/>
      <c r="G47" s="342"/>
      <c r="H47" s="342"/>
      <c r="I47" s="342"/>
      <c r="J47" s="42"/>
      <c r="K47" s="6"/>
    </row>
    <row r="48" spans="2:11" ht="12.75">
      <c r="B48" s="3"/>
      <c r="C48" s="42"/>
      <c r="D48" s="36" t="s">
        <v>291</v>
      </c>
      <c r="E48" s="42"/>
      <c r="F48" s="342"/>
      <c r="G48" s="342"/>
      <c r="H48" s="342"/>
      <c r="I48" s="342"/>
      <c r="J48" s="42"/>
      <c r="K48" s="6"/>
    </row>
    <row r="49" spans="2:11" ht="12.75">
      <c r="B49" s="3"/>
      <c r="C49" s="42"/>
      <c r="D49" s="400" t="s">
        <v>292</v>
      </c>
      <c r="E49" s="42"/>
      <c r="F49" s="342"/>
      <c r="G49" s="342"/>
      <c r="H49" s="342"/>
      <c r="I49" s="342"/>
      <c r="J49" s="42"/>
      <c r="K49" s="6"/>
    </row>
    <row r="50" spans="2:11" ht="12.75">
      <c r="B50" s="3"/>
      <c r="C50" s="42"/>
      <c r="D50" s="400" t="s">
        <v>293</v>
      </c>
      <c r="E50" s="42"/>
      <c r="F50" s="342"/>
      <c r="G50" s="342"/>
      <c r="H50" s="342"/>
      <c r="I50" s="342"/>
      <c r="J50" s="42"/>
      <c r="K50" s="6"/>
    </row>
    <row r="51" spans="2:11" ht="12.75">
      <c r="B51" s="3"/>
      <c r="C51" s="42"/>
      <c r="D51" s="400" t="s">
        <v>294</v>
      </c>
      <c r="E51" s="42"/>
      <c r="F51" s="342"/>
      <c r="G51" s="342"/>
      <c r="H51" s="342"/>
      <c r="I51" s="342"/>
      <c r="J51" s="42"/>
      <c r="K51" s="6"/>
    </row>
    <row r="52" spans="2:11" ht="12.75">
      <c r="B52" s="3"/>
      <c r="C52" s="42"/>
      <c r="D52" s="400" t="s">
        <v>295</v>
      </c>
      <c r="E52" s="42"/>
      <c r="F52" s="342"/>
      <c r="G52" s="342"/>
      <c r="H52" s="342"/>
      <c r="I52" s="342"/>
      <c r="J52" s="42"/>
      <c r="K52" s="6"/>
    </row>
    <row r="53" spans="2:11" ht="12.75">
      <c r="B53" s="3"/>
      <c r="C53" s="42"/>
      <c r="D53" s="400" t="s">
        <v>296</v>
      </c>
      <c r="E53" s="42"/>
      <c r="F53" s="342"/>
      <c r="G53" s="342"/>
      <c r="H53" s="342"/>
      <c r="I53" s="342"/>
      <c r="J53" s="42"/>
      <c r="K53" s="6"/>
    </row>
    <row r="54" spans="2:11" ht="12.75">
      <c r="B54" s="3"/>
      <c r="C54" s="42"/>
      <c r="D54" s="400" t="s">
        <v>297</v>
      </c>
      <c r="E54" s="42"/>
      <c r="F54" s="342"/>
      <c r="G54" s="342"/>
      <c r="H54" s="342"/>
      <c r="I54" s="342"/>
      <c r="J54" s="42"/>
      <c r="K54" s="6"/>
    </row>
    <row r="55" spans="2:11" ht="12.75">
      <c r="B55" s="3"/>
      <c r="C55" s="42"/>
      <c r="D55" s="400" t="s">
        <v>298</v>
      </c>
      <c r="E55" s="42"/>
      <c r="F55" s="342"/>
      <c r="G55" s="342"/>
      <c r="H55" s="342"/>
      <c r="I55" s="342"/>
      <c r="J55" s="42"/>
      <c r="K55" s="6"/>
    </row>
    <row r="56" spans="2:11" ht="12.75">
      <c r="B56" s="3"/>
      <c r="C56" s="42"/>
      <c r="D56" s="400" t="s">
        <v>299</v>
      </c>
      <c r="E56" s="42"/>
      <c r="F56" s="342"/>
      <c r="G56" s="342"/>
      <c r="H56" s="342"/>
      <c r="I56" s="342"/>
      <c r="J56" s="42"/>
      <c r="K56" s="6"/>
    </row>
    <row r="57" spans="2:11" ht="12.75">
      <c r="B57" s="3"/>
      <c r="C57" s="42"/>
      <c r="D57" s="36"/>
      <c r="E57" s="42"/>
      <c r="F57" s="294"/>
      <c r="G57" s="294"/>
      <c r="H57" s="294"/>
      <c r="I57" s="294"/>
      <c r="J57" s="42"/>
      <c r="K57" s="6"/>
    </row>
    <row r="58" spans="2:11" ht="12.75">
      <c r="B58" s="3"/>
      <c r="C58" s="42"/>
      <c r="D58" s="42" t="s">
        <v>206</v>
      </c>
      <c r="E58" s="42"/>
      <c r="F58" s="294"/>
      <c r="G58" s="294"/>
      <c r="H58" s="294"/>
      <c r="I58" s="294"/>
      <c r="J58" s="42"/>
      <c r="K58" s="6"/>
    </row>
    <row r="59" spans="2:11" ht="12.75">
      <c r="B59" s="3"/>
      <c r="C59" s="42"/>
      <c r="D59" s="60" t="s">
        <v>191</v>
      </c>
      <c r="E59" s="42"/>
      <c r="F59" s="295"/>
      <c r="G59" s="295"/>
      <c r="H59" s="295"/>
      <c r="I59" s="295"/>
      <c r="J59" s="42"/>
      <c r="K59" s="6"/>
    </row>
    <row r="60" spans="2:11" ht="12.75">
      <c r="B60" s="3"/>
      <c r="C60" s="42"/>
      <c r="D60" s="60" t="s">
        <v>192</v>
      </c>
      <c r="E60" s="42"/>
      <c r="F60" s="295"/>
      <c r="G60" s="295"/>
      <c r="H60" s="295"/>
      <c r="I60" s="295"/>
      <c r="J60" s="42"/>
      <c r="K60" s="6"/>
    </row>
    <row r="61" spans="2:11" ht="12.75">
      <c r="B61" s="3"/>
      <c r="C61" s="42"/>
      <c r="D61" s="60" t="s">
        <v>193</v>
      </c>
      <c r="E61" s="42"/>
      <c r="F61" s="295"/>
      <c r="G61" s="295"/>
      <c r="H61" s="295"/>
      <c r="I61" s="295"/>
      <c r="J61" s="42"/>
      <c r="K61" s="6"/>
    </row>
    <row r="62" spans="2:11" ht="12.75">
      <c r="B62" s="3"/>
      <c r="C62" s="42"/>
      <c r="D62" s="42"/>
      <c r="E62" s="42"/>
      <c r="F62" s="294"/>
      <c r="G62" s="294"/>
      <c r="H62" s="294"/>
      <c r="I62" s="294"/>
      <c r="J62" s="42"/>
      <c r="K62" s="6"/>
    </row>
    <row r="63" spans="2:11" ht="12.75">
      <c r="B63" s="3"/>
      <c r="C63" s="42"/>
      <c r="D63" s="42" t="s">
        <v>173</v>
      </c>
      <c r="E63" s="42"/>
      <c r="F63" s="294"/>
      <c r="G63" s="294"/>
      <c r="H63" s="294"/>
      <c r="I63" s="294"/>
      <c r="J63" s="42"/>
      <c r="K63" s="6"/>
    </row>
    <row r="64" spans="2:11" ht="12.75">
      <c r="B64" s="3"/>
      <c r="C64" s="42"/>
      <c r="D64" s="42" t="s">
        <v>174</v>
      </c>
      <c r="E64" s="42"/>
      <c r="F64" s="294"/>
      <c r="G64" s="294"/>
      <c r="H64" s="294"/>
      <c r="I64" s="294"/>
      <c r="J64" s="42"/>
      <c r="K64" s="6"/>
    </row>
    <row r="65" spans="2:11" ht="12.75">
      <c r="B65" s="3"/>
      <c r="C65" s="42"/>
      <c r="D65" s="42"/>
      <c r="E65" s="42"/>
      <c r="F65" s="294"/>
      <c r="G65" s="294"/>
      <c r="H65" s="294"/>
      <c r="I65" s="294"/>
      <c r="J65" s="42"/>
      <c r="K65" s="6"/>
    </row>
    <row r="66" spans="2:11" ht="12.75">
      <c r="B66" s="3"/>
      <c r="C66" s="42"/>
      <c r="D66" s="36" t="s">
        <v>119</v>
      </c>
      <c r="E66" s="42"/>
      <c r="F66" s="294"/>
      <c r="G66" s="294"/>
      <c r="H66" s="294"/>
      <c r="I66" s="294"/>
      <c r="J66" s="42"/>
      <c r="K66" s="6"/>
    </row>
    <row r="67" spans="2:11" ht="12.75">
      <c r="B67" s="3"/>
      <c r="C67" s="42"/>
      <c r="D67" s="36" t="s">
        <v>155</v>
      </c>
      <c r="E67" s="42"/>
      <c r="F67" s="294"/>
      <c r="G67" s="294"/>
      <c r="H67" s="294"/>
      <c r="I67" s="294"/>
      <c r="J67" s="42"/>
      <c r="K67" s="6"/>
    </row>
    <row r="68" spans="2:11" ht="12.75">
      <c r="B68" s="3"/>
      <c r="C68" s="42"/>
      <c r="D68" s="36" t="s">
        <v>154</v>
      </c>
      <c r="E68" s="42"/>
      <c r="F68" s="294"/>
      <c r="G68" s="294"/>
      <c r="H68" s="294"/>
      <c r="I68" s="294"/>
      <c r="J68" s="42"/>
      <c r="K68" s="6"/>
    </row>
    <row r="69" spans="2:11" ht="12.75">
      <c r="B69" s="3"/>
      <c r="C69" s="42"/>
      <c r="D69" s="36" t="s">
        <v>156</v>
      </c>
      <c r="E69" s="42"/>
      <c r="F69" s="294"/>
      <c r="G69" s="294"/>
      <c r="H69" s="294"/>
      <c r="I69" s="294"/>
      <c r="J69" s="42"/>
      <c r="K69" s="6"/>
    </row>
    <row r="70" spans="2:11" ht="12.75">
      <c r="B70" s="3"/>
      <c r="C70" s="42"/>
      <c r="D70" s="36" t="s">
        <v>165</v>
      </c>
      <c r="E70" s="42"/>
      <c r="F70" s="294"/>
      <c r="G70" s="294"/>
      <c r="H70" s="294"/>
      <c r="I70" s="294"/>
      <c r="J70" s="42"/>
      <c r="K70" s="6"/>
    </row>
    <row r="71" spans="2:11" ht="12.75">
      <c r="B71" s="3"/>
      <c r="C71" s="42"/>
      <c r="D71" s="36" t="s">
        <v>166</v>
      </c>
      <c r="E71" s="42"/>
      <c r="F71" s="294"/>
      <c r="G71" s="294"/>
      <c r="H71" s="294"/>
      <c r="I71" s="294"/>
      <c r="J71" s="42"/>
      <c r="K71" s="6"/>
    </row>
    <row r="72" spans="2:11" ht="12.75">
      <c r="B72" s="3"/>
      <c r="C72" s="42"/>
      <c r="D72" s="36" t="s">
        <v>167</v>
      </c>
      <c r="E72" s="42"/>
      <c r="F72" s="294"/>
      <c r="G72" s="294"/>
      <c r="H72" s="294"/>
      <c r="I72" s="294"/>
      <c r="J72" s="42"/>
      <c r="K72" s="6"/>
    </row>
    <row r="73" spans="2:11" ht="12.75">
      <c r="B73" s="3"/>
      <c r="C73" s="42"/>
      <c r="D73" s="36" t="s">
        <v>168</v>
      </c>
      <c r="E73" s="42"/>
      <c r="F73" s="294"/>
      <c r="G73" s="294"/>
      <c r="H73" s="294"/>
      <c r="I73" s="294"/>
      <c r="J73" s="42"/>
      <c r="K73" s="6"/>
    </row>
    <row r="74" spans="2:11" ht="12.75">
      <c r="B74" s="3"/>
      <c r="C74" s="42"/>
      <c r="D74" s="36" t="s">
        <v>169</v>
      </c>
      <c r="E74" s="42"/>
      <c r="F74" s="294"/>
      <c r="G74" s="294"/>
      <c r="H74" s="294"/>
      <c r="I74" s="294"/>
      <c r="J74" s="42"/>
      <c r="K74" s="6"/>
    </row>
    <row r="75" spans="2:11" ht="12.75">
      <c r="B75" s="3"/>
      <c r="C75" s="42"/>
      <c r="D75" s="36" t="s">
        <v>170</v>
      </c>
      <c r="E75" s="42"/>
      <c r="F75" s="294"/>
      <c r="G75" s="294"/>
      <c r="H75" s="294"/>
      <c r="I75" s="294"/>
      <c r="J75" s="42"/>
      <c r="K75" s="6"/>
    </row>
    <row r="76" spans="2:11" ht="12.75">
      <c r="B76" s="3"/>
      <c r="C76" s="42"/>
      <c r="D76" s="36" t="s">
        <v>171</v>
      </c>
      <c r="E76" s="42"/>
      <c r="F76" s="294"/>
      <c r="G76" s="294"/>
      <c r="H76" s="294"/>
      <c r="I76" s="294"/>
      <c r="J76" s="42"/>
      <c r="K76" s="6"/>
    </row>
    <row r="77" spans="2:11" ht="12.75">
      <c r="B77" s="3"/>
      <c r="C77" s="42"/>
      <c r="D77" s="36" t="s">
        <v>172</v>
      </c>
      <c r="E77" s="42"/>
      <c r="F77" s="294"/>
      <c r="G77" s="294"/>
      <c r="H77" s="294"/>
      <c r="I77" s="294"/>
      <c r="J77" s="42"/>
      <c r="K77" s="6"/>
    </row>
    <row r="78" spans="2:11" ht="12.75">
      <c r="B78" s="3"/>
      <c r="C78" s="42"/>
      <c r="D78" s="36" t="s">
        <v>153</v>
      </c>
      <c r="E78" s="42"/>
      <c r="F78" s="294"/>
      <c r="G78" s="294"/>
      <c r="H78" s="294"/>
      <c r="I78" s="294"/>
      <c r="J78" s="42"/>
      <c r="K78" s="6"/>
    </row>
    <row r="79" spans="2:11" ht="12.75">
      <c r="B79" s="3"/>
      <c r="C79" s="42"/>
      <c r="D79" s="36" t="s">
        <v>194</v>
      </c>
      <c r="E79" s="42"/>
      <c r="F79" s="294"/>
      <c r="G79" s="294"/>
      <c r="H79" s="294"/>
      <c r="I79" s="294"/>
      <c r="J79" s="42"/>
      <c r="K79" s="6"/>
    </row>
    <row r="80" spans="2:11" ht="12.75">
      <c r="B80" s="3"/>
      <c r="C80" s="42"/>
      <c r="D80" s="36" t="s">
        <v>195</v>
      </c>
      <c r="E80" s="42"/>
      <c r="F80" s="294"/>
      <c r="G80" s="294"/>
      <c r="H80" s="294"/>
      <c r="I80" s="294"/>
      <c r="J80" s="42"/>
      <c r="K80" s="6"/>
    </row>
    <row r="81" spans="2:11" ht="12.75">
      <c r="B81" s="3"/>
      <c r="C81" s="42"/>
      <c r="D81" s="42"/>
      <c r="E81" s="42"/>
      <c r="F81" s="42"/>
      <c r="G81" s="42"/>
      <c r="H81" s="277"/>
      <c r="I81" s="42"/>
      <c r="J81" s="42"/>
      <c r="K81" s="6"/>
    </row>
    <row r="82" spans="2:11" ht="12.75">
      <c r="B82" s="3"/>
      <c r="H82" s="107"/>
      <c r="K82" s="6"/>
    </row>
    <row r="83" spans="2:11" ht="13.5" thickBot="1">
      <c r="B83" s="13"/>
      <c r="C83" s="14"/>
      <c r="D83" s="14"/>
      <c r="E83" s="14"/>
      <c r="F83" s="14"/>
      <c r="G83" s="14"/>
      <c r="H83" s="278"/>
      <c r="I83" s="14"/>
      <c r="J83" s="14"/>
      <c r="K83" s="15"/>
    </row>
    <row r="84" ht="12.75">
      <c r="H84" s="107"/>
    </row>
    <row r="85" ht="12.75">
      <c r="H85" s="107"/>
    </row>
    <row r="86" ht="12.75">
      <c r="H86" s="107"/>
    </row>
    <row r="87" ht="12.75">
      <c r="H87" s="107"/>
    </row>
    <row r="88" ht="12.75">
      <c r="H88" s="107"/>
    </row>
    <row r="89" ht="12.75">
      <c r="H89" s="107"/>
    </row>
    <row r="90" ht="12.75">
      <c r="H90" s="107"/>
    </row>
    <row r="91" ht="12.75">
      <c r="H91" s="107"/>
    </row>
    <row r="92" ht="12.75">
      <c r="H92" s="107"/>
    </row>
    <row r="93" ht="12.75">
      <c r="H93" s="107"/>
    </row>
    <row r="94" ht="12.75">
      <c r="H94" s="107"/>
    </row>
    <row r="95" ht="12.75">
      <c r="H95" s="107"/>
    </row>
    <row r="96" ht="12.75">
      <c r="H96" s="107"/>
    </row>
    <row r="97" ht="12.75">
      <c r="H97" s="107"/>
    </row>
    <row r="98" ht="12.75">
      <c r="H98" s="107"/>
    </row>
    <row r="99" ht="12.75">
      <c r="H99" s="107"/>
    </row>
    <row r="100" ht="12.75">
      <c r="H100" s="107"/>
    </row>
    <row r="101" ht="12.75">
      <c r="H101" s="107"/>
    </row>
    <row r="102" ht="12.75">
      <c r="H102" s="107"/>
    </row>
    <row r="103" ht="12.75">
      <c r="H103" s="107"/>
    </row>
    <row r="104" ht="12.75">
      <c r="H104" s="107"/>
    </row>
    <row r="105" ht="12.75">
      <c r="H105" s="107"/>
    </row>
    <row r="106" ht="12.75">
      <c r="H106" s="107"/>
    </row>
    <row r="107" ht="12.75">
      <c r="H107" s="107"/>
    </row>
    <row r="108" ht="12.75">
      <c r="H108" s="107"/>
    </row>
    <row r="109" ht="12.75">
      <c r="H109" s="107"/>
    </row>
    <row r="110" ht="12.75">
      <c r="H110" s="107"/>
    </row>
    <row r="111" ht="12.75">
      <c r="H111" s="107"/>
    </row>
    <row r="112" ht="12.75">
      <c r="H112" s="107"/>
    </row>
    <row r="113" ht="12.75">
      <c r="H113" s="107"/>
    </row>
    <row r="114" ht="12.75">
      <c r="H114" s="107"/>
    </row>
    <row r="115" ht="12.75">
      <c r="H115" s="107"/>
    </row>
    <row r="116" ht="12.75">
      <c r="H116" s="107"/>
    </row>
    <row r="117" ht="12.75">
      <c r="H117" s="107"/>
    </row>
    <row r="118" ht="12.75">
      <c r="H118" s="107"/>
    </row>
    <row r="119" ht="12.75">
      <c r="H119" s="107"/>
    </row>
    <row r="120" ht="12.75">
      <c r="H120" s="107"/>
    </row>
    <row r="121" ht="12.75">
      <c r="H121" s="107"/>
    </row>
    <row r="122" ht="12.75">
      <c r="H122" s="107"/>
    </row>
    <row r="123" ht="12.75">
      <c r="H123" s="107"/>
    </row>
  </sheetData>
  <printOptions/>
  <pageMargins left="0.75" right="0.75" top="1" bottom="1" header="0.5" footer="0.5"/>
  <pageSetup horizontalDpi="600" verticalDpi="600" orientation="portrait" paperSize="9" scale="6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2:K123"/>
  <sheetViews>
    <sheetView zoomScale="85" zoomScaleNormal="85" workbookViewId="0" topLeftCell="A1">
      <pane ySplit="5" topLeftCell="BM6" activePane="bottomLeft" state="frozen"/>
      <selection pane="topLeft" activeCell="B2" sqref="B2"/>
      <selection pane="bottomLeft" activeCell="B2" sqref="B2"/>
    </sheetView>
  </sheetViews>
  <sheetFormatPr defaultColWidth="9.140625" defaultRowHeight="12.75"/>
  <cols>
    <col min="1" max="1" width="5.7109375" style="5" customWidth="1"/>
    <col min="2" max="2" width="2.7109375" style="5" customWidth="1"/>
    <col min="3" max="3" width="1.7109375" style="5" customWidth="1"/>
    <col min="4" max="4" width="45.7109375" style="5" customWidth="1"/>
    <col min="5" max="5" width="2.7109375" style="5" customWidth="1"/>
    <col min="6" max="9" width="16.8515625" style="5" customWidth="1"/>
    <col min="10" max="11" width="2.57421875" style="5" customWidth="1"/>
    <col min="12" max="16384" width="9.140625" style="248" customWidth="1"/>
  </cols>
  <sheetData>
    <row r="1" ht="13.5" thickBot="1"/>
    <row r="2" spans="2:11" s="5" customFormat="1" ht="12.75">
      <c r="B2" s="401"/>
      <c r="C2" s="1"/>
      <c r="D2" s="281"/>
      <c r="E2" s="1"/>
      <c r="F2" s="402"/>
      <c r="G2" s="1"/>
      <c r="H2" s="1"/>
      <c r="I2" s="1"/>
      <c r="J2" s="1"/>
      <c r="K2" s="2"/>
    </row>
    <row r="3" spans="2:11" ht="12.75">
      <c r="B3" s="3"/>
      <c r="K3" s="6"/>
    </row>
    <row r="4" spans="2:11" ht="12.75">
      <c r="B4" s="3"/>
      <c r="D4" s="56" t="s">
        <v>98</v>
      </c>
      <c r="E4" s="67"/>
      <c r="F4" s="25">
        <f>tab!F13</f>
        <v>2007</v>
      </c>
      <c r="G4" s="25">
        <f>F4+1</f>
        <v>2008</v>
      </c>
      <c r="H4" s="25">
        <f>G4+1</f>
        <v>2009</v>
      </c>
      <c r="I4" s="25">
        <f>H4+1</f>
        <v>2010</v>
      </c>
      <c r="J4" s="166"/>
      <c r="K4" s="173"/>
    </row>
    <row r="5" spans="2:11" ht="12.75">
      <c r="B5" s="3"/>
      <c r="E5" s="67"/>
      <c r="J5" s="166"/>
      <c r="K5" s="173"/>
    </row>
    <row r="6" spans="2:11" ht="12.75">
      <c r="B6" s="3"/>
      <c r="E6" s="67"/>
      <c r="J6" s="166"/>
      <c r="K6" s="173"/>
    </row>
    <row r="7" spans="2:11" ht="12.75">
      <c r="B7" s="3"/>
      <c r="C7" s="42"/>
      <c r="D7" s="42"/>
      <c r="E7" s="164"/>
      <c r="F7" s="42"/>
      <c r="G7" s="42"/>
      <c r="H7" s="42"/>
      <c r="I7" s="42"/>
      <c r="J7" s="168"/>
      <c r="K7" s="6"/>
    </row>
    <row r="8" spans="2:11" ht="12.75">
      <c r="B8" s="3"/>
      <c r="C8" s="42"/>
      <c r="D8" s="36" t="s">
        <v>177</v>
      </c>
      <c r="E8" s="42"/>
      <c r="F8" s="291"/>
      <c r="G8" s="279"/>
      <c r="H8" s="279"/>
      <c r="I8" s="292"/>
      <c r="J8" s="42"/>
      <c r="K8" s="6"/>
    </row>
    <row r="9" spans="2:11" ht="12.75">
      <c r="B9" s="3"/>
      <c r="C9" s="42"/>
      <c r="D9" s="36" t="s">
        <v>178</v>
      </c>
      <c r="E9" s="42"/>
      <c r="F9" s="291"/>
      <c r="G9" s="279"/>
      <c r="H9" s="279"/>
      <c r="I9" s="292"/>
      <c r="J9" s="42"/>
      <c r="K9" s="6"/>
    </row>
    <row r="10" spans="2:11" ht="12.75">
      <c r="B10" s="3"/>
      <c r="C10" s="42"/>
      <c r="D10" s="36" t="s">
        <v>180</v>
      </c>
      <c r="E10" s="42"/>
      <c r="F10" s="293"/>
      <c r="G10" s="279"/>
      <c r="H10" s="279"/>
      <c r="I10" s="292"/>
      <c r="J10" s="42"/>
      <c r="K10" s="6"/>
    </row>
    <row r="11" spans="2:11" ht="12.75">
      <c r="B11" s="3"/>
      <c r="C11" s="42"/>
      <c r="D11" s="38"/>
      <c r="E11" s="42"/>
      <c r="F11" s="344"/>
      <c r="G11" s="279"/>
      <c r="H11" s="279"/>
      <c r="I11" s="292"/>
      <c r="J11" s="42"/>
      <c r="K11" s="6"/>
    </row>
    <row r="12" spans="1:11" ht="12.75">
      <c r="A12" s="54"/>
      <c r="B12" s="50"/>
      <c r="C12" s="64"/>
      <c r="D12" s="36" t="s">
        <v>0</v>
      </c>
      <c r="E12" s="42"/>
      <c r="F12" s="294"/>
      <c r="G12" s="294"/>
      <c r="H12" s="294"/>
      <c r="I12" s="294"/>
      <c r="J12" s="64"/>
      <c r="K12" s="52"/>
    </row>
    <row r="13" spans="1:11" ht="12.75">
      <c r="A13" s="54"/>
      <c r="B13" s="50"/>
      <c r="C13" s="64"/>
      <c r="D13" s="36" t="s">
        <v>100</v>
      </c>
      <c r="E13" s="64"/>
      <c r="F13" s="294"/>
      <c r="G13" s="294"/>
      <c r="H13" s="294"/>
      <c r="I13" s="294"/>
      <c r="J13" s="64"/>
      <c r="K13" s="52"/>
    </row>
    <row r="14" spans="2:11" ht="12.75">
      <c r="B14" s="3"/>
      <c r="C14" s="42"/>
      <c r="D14" s="42" t="s">
        <v>99</v>
      </c>
      <c r="E14" s="42"/>
      <c r="F14" s="294"/>
      <c r="G14" s="294"/>
      <c r="H14" s="294"/>
      <c r="I14" s="294"/>
      <c r="J14" s="42"/>
      <c r="K14" s="6"/>
    </row>
    <row r="15" spans="2:11" ht="12.75">
      <c r="B15" s="3"/>
      <c r="C15" s="42"/>
      <c r="D15" s="42" t="s">
        <v>1</v>
      </c>
      <c r="E15" s="42"/>
      <c r="F15" s="294"/>
      <c r="G15" s="294"/>
      <c r="H15" s="294"/>
      <c r="I15" s="294"/>
      <c r="J15" s="42"/>
      <c r="K15" s="6"/>
    </row>
    <row r="16" spans="2:11" ht="12.75">
      <c r="B16" s="3"/>
      <c r="C16" s="42"/>
      <c r="D16" s="42" t="s">
        <v>101</v>
      </c>
      <c r="E16" s="42"/>
      <c r="F16" s="294"/>
      <c r="G16" s="294"/>
      <c r="H16" s="294"/>
      <c r="I16" s="294"/>
      <c r="J16" s="42"/>
      <c r="K16" s="6"/>
    </row>
    <row r="17" spans="2:11" ht="12.75">
      <c r="B17" s="3"/>
      <c r="C17" s="42"/>
      <c r="D17" s="42" t="s">
        <v>102</v>
      </c>
      <c r="E17" s="42"/>
      <c r="F17" s="294"/>
      <c r="G17" s="294"/>
      <c r="H17" s="294"/>
      <c r="I17" s="294"/>
      <c r="J17" s="42"/>
      <c r="K17" s="6"/>
    </row>
    <row r="18" spans="2:11" ht="12.75">
      <c r="B18" s="3"/>
      <c r="C18" s="42"/>
      <c r="D18" s="42" t="s">
        <v>103</v>
      </c>
      <c r="E18" s="42"/>
      <c r="F18" s="294"/>
      <c r="G18" s="294"/>
      <c r="H18" s="294"/>
      <c r="I18" s="294"/>
      <c r="J18" s="42"/>
      <c r="K18" s="6"/>
    </row>
    <row r="19" spans="2:11" ht="12.75">
      <c r="B19" s="3"/>
      <c r="C19" s="42"/>
      <c r="D19" s="42" t="s">
        <v>122</v>
      </c>
      <c r="E19" s="42"/>
      <c r="F19" s="294"/>
      <c r="G19" s="294"/>
      <c r="H19" s="294"/>
      <c r="I19" s="294"/>
      <c r="J19" s="42"/>
      <c r="K19" s="6"/>
    </row>
    <row r="20" spans="2:11" ht="12.75">
      <c r="B20" s="3"/>
      <c r="C20" s="42"/>
      <c r="D20" s="36" t="s">
        <v>83</v>
      </c>
      <c r="E20" s="61"/>
      <c r="F20" s="294"/>
      <c r="G20" s="294"/>
      <c r="H20" s="294"/>
      <c r="I20" s="294"/>
      <c r="J20" s="42"/>
      <c r="K20" s="6"/>
    </row>
    <row r="21" spans="2:11" ht="12.75">
      <c r="B21" s="3"/>
      <c r="C21" s="42"/>
      <c r="D21" s="36" t="s">
        <v>86</v>
      </c>
      <c r="E21" s="61"/>
      <c r="F21" s="294"/>
      <c r="G21" s="294"/>
      <c r="H21" s="294"/>
      <c r="I21" s="294"/>
      <c r="J21" s="42"/>
      <c r="K21" s="6"/>
    </row>
    <row r="22" spans="2:11" ht="12.75">
      <c r="B22" s="3"/>
      <c r="C22" s="42"/>
      <c r="D22" s="36" t="s">
        <v>84</v>
      </c>
      <c r="E22" s="61"/>
      <c r="F22" s="294"/>
      <c r="G22" s="294"/>
      <c r="H22" s="294"/>
      <c r="I22" s="294"/>
      <c r="J22" s="42"/>
      <c r="K22" s="6"/>
    </row>
    <row r="23" spans="2:11" ht="12.75">
      <c r="B23" s="3"/>
      <c r="C23" s="42"/>
      <c r="D23" s="36" t="s">
        <v>85</v>
      </c>
      <c r="E23" s="61"/>
      <c r="F23" s="294"/>
      <c r="G23" s="294"/>
      <c r="H23" s="294"/>
      <c r="I23" s="294"/>
      <c r="J23" s="42"/>
      <c r="K23" s="6"/>
    </row>
    <row r="24" spans="2:11" ht="12.75">
      <c r="B24" s="3"/>
      <c r="C24" s="42"/>
      <c r="D24" s="36" t="s">
        <v>186</v>
      </c>
      <c r="E24" s="61"/>
      <c r="F24" s="294"/>
      <c r="G24" s="294"/>
      <c r="H24" s="294"/>
      <c r="I24" s="294"/>
      <c r="J24" s="42"/>
      <c r="K24" s="6"/>
    </row>
    <row r="25" spans="2:11" ht="12.75">
      <c r="B25" s="3"/>
      <c r="C25" s="42"/>
      <c r="D25" s="36"/>
      <c r="E25" s="61"/>
      <c r="F25" s="294"/>
      <c r="G25" s="294"/>
      <c r="H25" s="294"/>
      <c r="I25" s="294"/>
      <c r="J25" s="42"/>
      <c r="K25" s="6"/>
    </row>
    <row r="26" spans="2:11" ht="12.75">
      <c r="B26" s="3"/>
      <c r="C26" s="42"/>
      <c r="D26" s="42" t="s">
        <v>135</v>
      </c>
      <c r="E26" s="42"/>
      <c r="F26" s="294"/>
      <c r="G26" s="294"/>
      <c r="H26" s="294"/>
      <c r="I26" s="294"/>
      <c r="J26" s="42"/>
      <c r="K26" s="6"/>
    </row>
    <row r="27" spans="2:11" ht="12.75">
      <c r="B27" s="3"/>
      <c r="C27" s="42"/>
      <c r="D27" s="42" t="s">
        <v>137</v>
      </c>
      <c r="E27" s="42"/>
      <c r="F27" s="294"/>
      <c r="G27" s="294"/>
      <c r="H27" s="294"/>
      <c r="I27" s="294"/>
      <c r="J27" s="42"/>
      <c r="K27" s="6"/>
    </row>
    <row r="28" spans="2:11" ht="12.75">
      <c r="B28" s="3"/>
      <c r="C28" s="42"/>
      <c r="D28" s="42" t="s">
        <v>136</v>
      </c>
      <c r="E28" s="42"/>
      <c r="F28" s="294"/>
      <c r="G28" s="294"/>
      <c r="H28" s="294"/>
      <c r="I28" s="294"/>
      <c r="J28" s="42"/>
      <c r="K28" s="6"/>
    </row>
    <row r="29" spans="2:11" ht="12.75">
      <c r="B29" s="3"/>
      <c r="C29" s="42"/>
      <c r="D29" s="42" t="s">
        <v>2</v>
      </c>
      <c r="E29" s="42"/>
      <c r="F29" s="294"/>
      <c r="G29" s="294"/>
      <c r="H29" s="294"/>
      <c r="I29" s="294"/>
      <c r="J29" s="42"/>
      <c r="K29" s="6"/>
    </row>
    <row r="30" spans="2:11" ht="12.75">
      <c r="B30" s="3"/>
      <c r="C30" s="42"/>
      <c r="D30" s="42" t="s">
        <v>3</v>
      </c>
      <c r="E30" s="42"/>
      <c r="F30" s="294"/>
      <c r="G30" s="294"/>
      <c r="H30" s="294"/>
      <c r="I30" s="294"/>
      <c r="J30" s="42"/>
      <c r="K30" s="6"/>
    </row>
    <row r="31" spans="2:11" ht="12.75">
      <c r="B31" s="3"/>
      <c r="C31" s="42"/>
      <c r="D31" s="42" t="s">
        <v>257</v>
      </c>
      <c r="E31" s="42"/>
      <c r="F31" s="294"/>
      <c r="G31" s="294"/>
      <c r="H31" s="294"/>
      <c r="I31" s="294"/>
      <c r="J31" s="42"/>
      <c r="K31" s="6"/>
    </row>
    <row r="32" spans="2:11" ht="12.75">
      <c r="B32" s="3"/>
      <c r="C32" s="42"/>
      <c r="D32" s="42" t="s">
        <v>138</v>
      </c>
      <c r="E32" s="42"/>
      <c r="F32" s="294"/>
      <c r="G32" s="294"/>
      <c r="H32" s="294"/>
      <c r="I32" s="294"/>
      <c r="J32" s="42"/>
      <c r="K32" s="6"/>
    </row>
    <row r="33" spans="2:11" ht="12.75">
      <c r="B33" s="3"/>
      <c r="C33" s="42"/>
      <c r="D33" s="42" t="s">
        <v>4</v>
      </c>
      <c r="E33" s="42"/>
      <c r="F33" s="294"/>
      <c r="G33" s="294"/>
      <c r="H33" s="294"/>
      <c r="I33" s="294"/>
      <c r="J33" s="42"/>
      <c r="K33" s="6"/>
    </row>
    <row r="34" spans="2:11" ht="12.75">
      <c r="B34" s="3"/>
      <c r="C34" s="42"/>
      <c r="D34" s="42" t="s">
        <v>121</v>
      </c>
      <c r="E34" s="42"/>
      <c r="F34" s="294"/>
      <c r="G34" s="294"/>
      <c r="H34" s="294"/>
      <c r="I34" s="294"/>
      <c r="J34" s="42"/>
      <c r="K34" s="6"/>
    </row>
    <row r="35" spans="2:11" ht="12.75">
      <c r="B35" s="3"/>
      <c r="C35" s="42"/>
      <c r="D35" s="42" t="s">
        <v>57</v>
      </c>
      <c r="E35" s="42"/>
      <c r="F35" s="294"/>
      <c r="G35" s="294"/>
      <c r="H35" s="294"/>
      <c r="I35" s="294"/>
      <c r="J35" s="42"/>
      <c r="K35" s="6"/>
    </row>
    <row r="36" spans="2:11" ht="12.75">
      <c r="B36" s="3"/>
      <c r="C36" s="42"/>
      <c r="D36" s="42" t="s">
        <v>35</v>
      </c>
      <c r="E36" s="42"/>
      <c r="F36" s="294"/>
      <c r="G36" s="294"/>
      <c r="H36" s="294"/>
      <c r="I36" s="294"/>
      <c r="J36" s="42"/>
      <c r="K36" s="6"/>
    </row>
    <row r="37" spans="2:11" ht="12.75">
      <c r="B37" s="3"/>
      <c r="C37" s="42"/>
      <c r="D37" s="42" t="s">
        <v>36</v>
      </c>
      <c r="E37" s="42"/>
      <c r="F37" s="294"/>
      <c r="G37" s="294"/>
      <c r="H37" s="294"/>
      <c r="I37" s="294"/>
      <c r="J37" s="42"/>
      <c r="K37" s="6"/>
    </row>
    <row r="38" spans="2:11" ht="12.75">
      <c r="B38" s="3"/>
      <c r="C38" s="42"/>
      <c r="D38" s="42"/>
      <c r="E38" s="42"/>
      <c r="F38" s="294"/>
      <c r="G38" s="294"/>
      <c r="H38" s="294"/>
      <c r="I38" s="294"/>
      <c r="J38" s="42"/>
      <c r="K38" s="6"/>
    </row>
    <row r="39" spans="2:11" ht="12.75">
      <c r="B39" s="3"/>
      <c r="C39" s="42"/>
      <c r="D39" s="42" t="s">
        <v>187</v>
      </c>
      <c r="E39" s="42"/>
      <c r="F39" s="342"/>
      <c r="G39" s="342"/>
      <c r="H39" s="342"/>
      <c r="I39" s="342"/>
      <c r="J39" s="42"/>
      <c r="K39" s="6"/>
    </row>
    <row r="40" spans="2:11" ht="12.75">
      <c r="B40" s="3"/>
      <c r="C40" s="42"/>
      <c r="D40" s="42" t="s">
        <v>188</v>
      </c>
      <c r="E40" s="42"/>
      <c r="F40" s="342"/>
      <c r="G40" s="342"/>
      <c r="H40" s="342"/>
      <c r="I40" s="342"/>
      <c r="J40" s="42"/>
      <c r="K40" s="6"/>
    </row>
    <row r="41" spans="2:11" ht="12.75">
      <c r="B41" s="3"/>
      <c r="C41" s="42"/>
      <c r="D41" s="36" t="s">
        <v>189</v>
      </c>
      <c r="E41" s="42"/>
      <c r="F41" s="342"/>
      <c r="G41" s="342"/>
      <c r="H41" s="342"/>
      <c r="I41" s="342"/>
      <c r="J41" s="42"/>
      <c r="K41" s="6"/>
    </row>
    <row r="42" spans="2:11" ht="12.75">
      <c r="B42" s="3"/>
      <c r="C42" s="42"/>
      <c r="D42" s="36" t="s">
        <v>190</v>
      </c>
      <c r="E42" s="42"/>
      <c r="F42" s="342"/>
      <c r="G42" s="342"/>
      <c r="H42" s="342"/>
      <c r="I42" s="342"/>
      <c r="J42" s="42"/>
      <c r="K42" s="6"/>
    </row>
    <row r="43" spans="2:11" ht="12.75">
      <c r="B43" s="3"/>
      <c r="C43" s="42"/>
      <c r="D43" s="36" t="s">
        <v>207</v>
      </c>
      <c r="E43" s="42"/>
      <c r="F43" s="342"/>
      <c r="G43" s="342"/>
      <c r="H43" s="342"/>
      <c r="I43" s="342"/>
      <c r="J43" s="42"/>
      <c r="K43" s="6"/>
    </row>
    <row r="44" spans="2:11" ht="12.75">
      <c r="B44" s="3"/>
      <c r="C44" s="42"/>
      <c r="D44" s="36" t="s">
        <v>346</v>
      </c>
      <c r="E44" s="42"/>
      <c r="F44" s="342"/>
      <c r="G44" s="342"/>
      <c r="H44" s="342"/>
      <c r="I44" s="342"/>
      <c r="J44" s="42"/>
      <c r="K44" s="6"/>
    </row>
    <row r="45" spans="2:11" ht="12.75">
      <c r="B45" s="3"/>
      <c r="C45" s="42"/>
      <c r="D45" s="36" t="s">
        <v>288</v>
      </c>
      <c r="E45" s="42"/>
      <c r="F45" s="342"/>
      <c r="G45" s="342"/>
      <c r="H45" s="342"/>
      <c r="I45" s="342"/>
      <c r="J45" s="42"/>
      <c r="K45" s="6"/>
    </row>
    <row r="46" spans="2:11" ht="12.75">
      <c r="B46" s="3"/>
      <c r="C46" s="42"/>
      <c r="D46" s="36" t="s">
        <v>289</v>
      </c>
      <c r="E46" s="42"/>
      <c r="F46" s="342"/>
      <c r="G46" s="342"/>
      <c r="H46" s="342"/>
      <c r="I46" s="342"/>
      <c r="J46" s="42"/>
      <c r="K46" s="6"/>
    </row>
    <row r="47" spans="2:11" ht="12.75">
      <c r="B47" s="3"/>
      <c r="C47" s="42"/>
      <c r="D47" s="36" t="s">
        <v>290</v>
      </c>
      <c r="E47" s="42"/>
      <c r="F47" s="342"/>
      <c r="G47" s="342"/>
      <c r="H47" s="342"/>
      <c r="I47" s="342"/>
      <c r="J47" s="42"/>
      <c r="K47" s="6"/>
    </row>
    <row r="48" spans="2:11" ht="12.75">
      <c r="B48" s="3"/>
      <c r="C48" s="42"/>
      <c r="D48" s="36" t="s">
        <v>291</v>
      </c>
      <c r="E48" s="42"/>
      <c r="F48" s="342"/>
      <c r="G48" s="342"/>
      <c r="H48" s="342"/>
      <c r="I48" s="342"/>
      <c r="J48" s="42"/>
      <c r="K48" s="6"/>
    </row>
    <row r="49" spans="2:11" ht="12.75">
      <c r="B49" s="3"/>
      <c r="C49" s="42"/>
      <c r="D49" s="400" t="s">
        <v>292</v>
      </c>
      <c r="E49" s="42"/>
      <c r="F49" s="342"/>
      <c r="G49" s="342"/>
      <c r="H49" s="342"/>
      <c r="I49" s="342"/>
      <c r="J49" s="42"/>
      <c r="K49" s="6"/>
    </row>
    <row r="50" spans="2:11" ht="12.75">
      <c r="B50" s="3"/>
      <c r="C50" s="42"/>
      <c r="D50" s="400" t="s">
        <v>293</v>
      </c>
      <c r="E50" s="42"/>
      <c r="F50" s="342"/>
      <c r="G50" s="342"/>
      <c r="H50" s="342"/>
      <c r="I50" s="342"/>
      <c r="J50" s="42"/>
      <c r="K50" s="6"/>
    </row>
    <row r="51" spans="2:11" ht="12.75">
      <c r="B51" s="3"/>
      <c r="C51" s="42"/>
      <c r="D51" s="400" t="s">
        <v>294</v>
      </c>
      <c r="E51" s="42"/>
      <c r="F51" s="342"/>
      <c r="G51" s="342"/>
      <c r="H51" s="342"/>
      <c r="I51" s="342"/>
      <c r="J51" s="42"/>
      <c r="K51" s="6"/>
    </row>
    <row r="52" spans="2:11" ht="12.75">
      <c r="B52" s="3"/>
      <c r="C52" s="42"/>
      <c r="D52" s="400" t="s">
        <v>295</v>
      </c>
      <c r="E52" s="42"/>
      <c r="F52" s="342"/>
      <c r="G52" s="342"/>
      <c r="H52" s="342"/>
      <c r="I52" s="342"/>
      <c r="J52" s="42"/>
      <c r="K52" s="6"/>
    </row>
    <row r="53" spans="2:11" ht="12.75">
      <c r="B53" s="3"/>
      <c r="C53" s="42"/>
      <c r="D53" s="400" t="s">
        <v>296</v>
      </c>
      <c r="E53" s="42"/>
      <c r="F53" s="342"/>
      <c r="G53" s="342"/>
      <c r="H53" s="342"/>
      <c r="I53" s="342"/>
      <c r="J53" s="42"/>
      <c r="K53" s="6"/>
    </row>
    <row r="54" spans="2:11" ht="12.75">
      <c r="B54" s="3"/>
      <c r="C54" s="42"/>
      <c r="D54" s="400" t="s">
        <v>297</v>
      </c>
      <c r="E54" s="42"/>
      <c r="F54" s="342"/>
      <c r="G54" s="342"/>
      <c r="H54" s="342"/>
      <c r="I54" s="342"/>
      <c r="J54" s="42"/>
      <c r="K54" s="6"/>
    </row>
    <row r="55" spans="2:11" ht="12.75">
      <c r="B55" s="3"/>
      <c r="C55" s="42"/>
      <c r="D55" s="400" t="s">
        <v>298</v>
      </c>
      <c r="E55" s="42"/>
      <c r="F55" s="342"/>
      <c r="G55" s="342"/>
      <c r="H55" s="342"/>
      <c r="I55" s="342"/>
      <c r="J55" s="42"/>
      <c r="K55" s="6"/>
    </row>
    <row r="56" spans="2:11" ht="12.75">
      <c r="B56" s="3"/>
      <c r="C56" s="42"/>
      <c r="D56" s="400" t="s">
        <v>299</v>
      </c>
      <c r="E56" s="42"/>
      <c r="F56" s="342"/>
      <c r="G56" s="342"/>
      <c r="H56" s="342"/>
      <c r="I56" s="342"/>
      <c r="J56" s="42"/>
      <c r="K56" s="6"/>
    </row>
    <row r="57" spans="2:11" ht="12.75">
      <c r="B57" s="3"/>
      <c r="C57" s="42"/>
      <c r="D57" s="36"/>
      <c r="E57" s="42"/>
      <c r="F57" s="294"/>
      <c r="G57" s="294"/>
      <c r="H57" s="294"/>
      <c r="I57" s="294"/>
      <c r="J57" s="42"/>
      <c r="K57" s="6"/>
    </row>
    <row r="58" spans="2:11" ht="12.75">
      <c r="B58" s="3"/>
      <c r="C58" s="42"/>
      <c r="D58" s="42" t="s">
        <v>206</v>
      </c>
      <c r="E58" s="42"/>
      <c r="F58" s="294"/>
      <c r="G58" s="294"/>
      <c r="H58" s="294"/>
      <c r="I58" s="294"/>
      <c r="J58" s="42"/>
      <c r="K58" s="6"/>
    </row>
    <row r="59" spans="2:11" ht="12.75">
      <c r="B59" s="3"/>
      <c r="C59" s="42"/>
      <c r="D59" s="60" t="s">
        <v>191</v>
      </c>
      <c r="E59" s="42"/>
      <c r="F59" s="295"/>
      <c r="G59" s="295"/>
      <c r="H59" s="295"/>
      <c r="I59" s="295"/>
      <c r="J59" s="42"/>
      <c r="K59" s="6"/>
    </row>
    <row r="60" spans="2:11" ht="12.75">
      <c r="B60" s="3"/>
      <c r="C60" s="42"/>
      <c r="D60" s="60" t="s">
        <v>192</v>
      </c>
      <c r="E60" s="42"/>
      <c r="F60" s="295"/>
      <c r="G60" s="295"/>
      <c r="H60" s="295"/>
      <c r="I60" s="295"/>
      <c r="J60" s="42"/>
      <c r="K60" s="6"/>
    </row>
    <row r="61" spans="2:11" ht="12.75">
      <c r="B61" s="3"/>
      <c r="C61" s="42"/>
      <c r="D61" s="60" t="s">
        <v>193</v>
      </c>
      <c r="E61" s="42"/>
      <c r="F61" s="295"/>
      <c r="G61" s="295"/>
      <c r="H61" s="295"/>
      <c r="I61" s="295"/>
      <c r="J61" s="42"/>
      <c r="K61" s="6"/>
    </row>
    <row r="62" spans="2:11" ht="12.75">
      <c r="B62" s="3"/>
      <c r="C62" s="42"/>
      <c r="D62" s="42"/>
      <c r="E62" s="42"/>
      <c r="F62" s="294"/>
      <c r="G62" s="294"/>
      <c r="H62" s="294"/>
      <c r="I62" s="294"/>
      <c r="J62" s="42"/>
      <c r="K62" s="6"/>
    </row>
    <row r="63" spans="2:11" ht="12.75">
      <c r="B63" s="3"/>
      <c r="C63" s="42"/>
      <c r="D63" s="42" t="s">
        <v>173</v>
      </c>
      <c r="E63" s="42"/>
      <c r="F63" s="294"/>
      <c r="G63" s="294"/>
      <c r="H63" s="294"/>
      <c r="I63" s="294"/>
      <c r="J63" s="42"/>
      <c r="K63" s="6"/>
    </row>
    <row r="64" spans="2:11" ht="12.75">
      <c r="B64" s="3"/>
      <c r="C64" s="42"/>
      <c r="D64" s="42" t="s">
        <v>174</v>
      </c>
      <c r="E64" s="42"/>
      <c r="F64" s="294"/>
      <c r="G64" s="294"/>
      <c r="H64" s="294"/>
      <c r="I64" s="294"/>
      <c r="J64" s="42"/>
      <c r="K64" s="6"/>
    </row>
    <row r="65" spans="2:11" ht="12.75">
      <c r="B65" s="3"/>
      <c r="C65" s="42"/>
      <c r="D65" s="42"/>
      <c r="E65" s="42"/>
      <c r="F65" s="294"/>
      <c r="G65" s="294"/>
      <c r="H65" s="294"/>
      <c r="I65" s="294"/>
      <c r="J65" s="42"/>
      <c r="K65" s="6"/>
    </row>
    <row r="66" spans="2:11" ht="12.75">
      <c r="B66" s="3"/>
      <c r="C66" s="42"/>
      <c r="D66" s="36" t="s">
        <v>119</v>
      </c>
      <c r="E66" s="42"/>
      <c r="F66" s="294"/>
      <c r="G66" s="294"/>
      <c r="H66" s="294"/>
      <c r="I66" s="294"/>
      <c r="J66" s="42"/>
      <c r="K66" s="6"/>
    </row>
    <row r="67" spans="2:11" ht="12.75">
      <c r="B67" s="3"/>
      <c r="C67" s="42"/>
      <c r="D67" s="36" t="s">
        <v>155</v>
      </c>
      <c r="E67" s="42"/>
      <c r="F67" s="294"/>
      <c r="G67" s="294"/>
      <c r="H67" s="294"/>
      <c r="I67" s="294"/>
      <c r="J67" s="42"/>
      <c r="K67" s="6"/>
    </row>
    <row r="68" spans="2:11" ht="12.75">
      <c r="B68" s="3"/>
      <c r="C68" s="42"/>
      <c r="D68" s="36" t="s">
        <v>154</v>
      </c>
      <c r="E68" s="42"/>
      <c r="F68" s="294"/>
      <c r="G68" s="294"/>
      <c r="H68" s="294"/>
      <c r="I68" s="294"/>
      <c r="J68" s="42"/>
      <c r="K68" s="6"/>
    </row>
    <row r="69" spans="2:11" ht="12.75">
      <c r="B69" s="3"/>
      <c r="C69" s="42"/>
      <c r="D69" s="36" t="s">
        <v>156</v>
      </c>
      <c r="E69" s="42"/>
      <c r="F69" s="294"/>
      <c r="G69" s="294"/>
      <c r="H69" s="294"/>
      <c r="I69" s="294"/>
      <c r="J69" s="42"/>
      <c r="K69" s="6"/>
    </row>
    <row r="70" spans="2:11" ht="12.75">
      <c r="B70" s="3"/>
      <c r="C70" s="42"/>
      <c r="D70" s="36" t="s">
        <v>165</v>
      </c>
      <c r="E70" s="42"/>
      <c r="F70" s="294"/>
      <c r="G70" s="294"/>
      <c r="H70" s="294"/>
      <c r="I70" s="294"/>
      <c r="J70" s="42"/>
      <c r="K70" s="6"/>
    </row>
    <row r="71" spans="2:11" ht="12.75">
      <c r="B71" s="3"/>
      <c r="C71" s="42"/>
      <c r="D71" s="36" t="s">
        <v>166</v>
      </c>
      <c r="E71" s="42"/>
      <c r="F71" s="294"/>
      <c r="G71" s="294"/>
      <c r="H71" s="294"/>
      <c r="I71" s="294"/>
      <c r="J71" s="42"/>
      <c r="K71" s="6"/>
    </row>
    <row r="72" spans="2:11" ht="12.75">
      <c r="B72" s="3"/>
      <c r="C72" s="42"/>
      <c r="D72" s="36" t="s">
        <v>167</v>
      </c>
      <c r="E72" s="42"/>
      <c r="F72" s="294"/>
      <c r="G72" s="294"/>
      <c r="H72" s="294"/>
      <c r="I72" s="294"/>
      <c r="J72" s="42"/>
      <c r="K72" s="6"/>
    </row>
    <row r="73" spans="2:11" ht="12.75">
      <c r="B73" s="3"/>
      <c r="C73" s="42"/>
      <c r="D73" s="36" t="s">
        <v>168</v>
      </c>
      <c r="E73" s="42"/>
      <c r="F73" s="294"/>
      <c r="G73" s="294"/>
      <c r="H73" s="294"/>
      <c r="I73" s="294"/>
      <c r="J73" s="42"/>
      <c r="K73" s="6"/>
    </row>
    <row r="74" spans="2:11" ht="12.75">
      <c r="B74" s="3"/>
      <c r="C74" s="42"/>
      <c r="D74" s="36" t="s">
        <v>169</v>
      </c>
      <c r="E74" s="42"/>
      <c r="F74" s="294"/>
      <c r="G74" s="294"/>
      <c r="H74" s="294"/>
      <c r="I74" s="294"/>
      <c r="J74" s="42"/>
      <c r="K74" s="6"/>
    </row>
    <row r="75" spans="2:11" ht="12.75">
      <c r="B75" s="3"/>
      <c r="C75" s="42"/>
      <c r="D75" s="36" t="s">
        <v>170</v>
      </c>
      <c r="E75" s="42"/>
      <c r="F75" s="294"/>
      <c r="G75" s="294"/>
      <c r="H75" s="294"/>
      <c r="I75" s="294"/>
      <c r="J75" s="42"/>
      <c r="K75" s="6"/>
    </row>
    <row r="76" spans="2:11" ht="12.75">
      <c r="B76" s="3"/>
      <c r="C76" s="42"/>
      <c r="D76" s="36" t="s">
        <v>171</v>
      </c>
      <c r="E76" s="42"/>
      <c r="F76" s="294"/>
      <c r="G76" s="294"/>
      <c r="H76" s="294"/>
      <c r="I76" s="294"/>
      <c r="J76" s="42"/>
      <c r="K76" s="6"/>
    </row>
    <row r="77" spans="2:11" ht="12.75">
      <c r="B77" s="3"/>
      <c r="C77" s="42"/>
      <c r="D77" s="36" t="s">
        <v>172</v>
      </c>
      <c r="E77" s="42"/>
      <c r="F77" s="294"/>
      <c r="G77" s="294"/>
      <c r="H77" s="294"/>
      <c r="I77" s="294"/>
      <c r="J77" s="42"/>
      <c r="K77" s="6"/>
    </row>
    <row r="78" spans="2:11" ht="12.75">
      <c r="B78" s="3"/>
      <c r="C78" s="42"/>
      <c r="D78" s="36" t="s">
        <v>153</v>
      </c>
      <c r="E78" s="42"/>
      <c r="F78" s="294"/>
      <c r="G78" s="294"/>
      <c r="H78" s="294"/>
      <c r="I78" s="294"/>
      <c r="J78" s="42"/>
      <c r="K78" s="6"/>
    </row>
    <row r="79" spans="2:11" ht="12.75">
      <c r="B79" s="3"/>
      <c r="C79" s="42"/>
      <c r="D79" s="36" t="s">
        <v>194</v>
      </c>
      <c r="E79" s="42"/>
      <c r="F79" s="294"/>
      <c r="G79" s="294"/>
      <c r="H79" s="294"/>
      <c r="I79" s="294"/>
      <c r="J79" s="42"/>
      <c r="K79" s="6"/>
    </row>
    <row r="80" spans="2:11" ht="12.75">
      <c r="B80" s="3"/>
      <c r="C80" s="42"/>
      <c r="D80" s="36" t="s">
        <v>195</v>
      </c>
      <c r="E80" s="42"/>
      <c r="F80" s="294"/>
      <c r="G80" s="294"/>
      <c r="H80" s="294"/>
      <c r="I80" s="294"/>
      <c r="J80" s="42"/>
      <c r="K80" s="6"/>
    </row>
    <row r="81" spans="2:11" ht="12.75">
      <c r="B81" s="3"/>
      <c r="C81" s="42"/>
      <c r="D81" s="42"/>
      <c r="E81" s="42"/>
      <c r="F81" s="42"/>
      <c r="G81" s="42"/>
      <c r="H81" s="277"/>
      <c r="I81" s="42"/>
      <c r="J81" s="42"/>
      <c r="K81" s="6"/>
    </row>
    <row r="82" spans="2:11" ht="12.75">
      <c r="B82" s="3"/>
      <c r="H82" s="107"/>
      <c r="K82" s="6"/>
    </row>
    <row r="83" spans="2:11" ht="13.5" thickBot="1">
      <c r="B83" s="13"/>
      <c r="C83" s="14"/>
      <c r="D83" s="14"/>
      <c r="E83" s="14"/>
      <c r="F83" s="14"/>
      <c r="G83" s="14"/>
      <c r="H83" s="278"/>
      <c r="I83" s="14"/>
      <c r="J83" s="14"/>
      <c r="K83" s="15"/>
    </row>
    <row r="84" ht="12.75">
      <c r="H84" s="107"/>
    </row>
    <row r="85" ht="12.75">
      <c r="H85" s="107"/>
    </row>
    <row r="86" ht="12.75">
      <c r="H86" s="107"/>
    </row>
    <row r="87" ht="12.75">
      <c r="H87" s="107"/>
    </row>
    <row r="88" ht="12.75">
      <c r="H88" s="107"/>
    </row>
    <row r="89" ht="12.75">
      <c r="H89" s="107"/>
    </row>
    <row r="90" ht="12.75">
      <c r="H90" s="107"/>
    </row>
    <row r="91" ht="12.75">
      <c r="H91" s="107"/>
    </row>
    <row r="92" ht="12.75">
      <c r="H92" s="107"/>
    </row>
    <row r="93" ht="12.75">
      <c r="H93" s="107"/>
    </row>
    <row r="94" ht="12.75">
      <c r="H94" s="107"/>
    </row>
    <row r="95" ht="12.75">
      <c r="H95" s="107"/>
    </row>
    <row r="96" ht="12.75">
      <c r="H96" s="107"/>
    </row>
    <row r="97" ht="12.75">
      <c r="H97" s="107"/>
    </row>
    <row r="98" ht="12.75">
      <c r="H98" s="107"/>
    </row>
    <row r="99" ht="12.75">
      <c r="H99" s="107"/>
    </row>
    <row r="100" ht="12.75">
      <c r="H100" s="107"/>
    </row>
    <row r="101" ht="12.75">
      <c r="H101" s="107"/>
    </row>
    <row r="102" ht="12.75">
      <c r="H102" s="107"/>
    </row>
    <row r="103" ht="12.75">
      <c r="H103" s="107"/>
    </row>
    <row r="104" ht="12.75">
      <c r="H104" s="107"/>
    </row>
    <row r="105" ht="12.75">
      <c r="H105" s="107"/>
    </row>
    <row r="106" ht="12.75">
      <c r="H106" s="107"/>
    </row>
    <row r="107" ht="12.75">
      <c r="H107" s="107"/>
    </row>
    <row r="108" ht="12.75">
      <c r="H108" s="107"/>
    </row>
    <row r="109" ht="12.75">
      <c r="H109" s="107"/>
    </row>
    <row r="110" ht="12.75">
      <c r="H110" s="107"/>
    </row>
    <row r="111" ht="12.75">
      <c r="H111" s="107"/>
    </row>
    <row r="112" ht="12.75">
      <c r="H112" s="107"/>
    </row>
    <row r="113" ht="12.75">
      <c r="H113" s="107"/>
    </row>
    <row r="114" ht="12.75">
      <c r="H114" s="107"/>
    </row>
    <row r="115" ht="12.75">
      <c r="H115" s="107"/>
    </row>
    <row r="116" ht="12.75">
      <c r="H116" s="107"/>
    </row>
    <row r="117" ht="12.75">
      <c r="H117" s="107"/>
    </row>
    <row r="118" ht="12.75">
      <c r="H118" s="107"/>
    </row>
    <row r="119" ht="12.75">
      <c r="H119" s="107"/>
    </row>
    <row r="120" ht="12.75">
      <c r="H120" s="107"/>
    </row>
    <row r="121" ht="12.75">
      <c r="H121" s="107"/>
    </row>
    <row r="122" ht="12.75">
      <c r="H122" s="107"/>
    </row>
    <row r="123" ht="12.75">
      <c r="H123" s="107"/>
    </row>
  </sheetData>
  <printOptions/>
  <pageMargins left="0.75" right="0.75" top="1" bottom="1" header="0.5" footer="0.5"/>
  <pageSetup horizontalDpi="600" verticalDpi="600" orientation="portrait" paperSize="9" scale="60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2:K123"/>
  <sheetViews>
    <sheetView zoomScale="85" zoomScaleNormal="85" workbookViewId="0" topLeftCell="A1">
      <pane ySplit="5" topLeftCell="BM6" activePane="bottomLeft" state="frozen"/>
      <selection pane="topLeft" activeCell="B2" sqref="B2"/>
      <selection pane="bottomLeft" activeCell="B2" sqref="B2"/>
    </sheetView>
  </sheetViews>
  <sheetFormatPr defaultColWidth="9.140625" defaultRowHeight="12.75"/>
  <cols>
    <col min="1" max="1" width="5.7109375" style="5" customWidth="1"/>
    <col min="2" max="2" width="2.7109375" style="5" customWidth="1"/>
    <col min="3" max="3" width="1.7109375" style="5" customWidth="1"/>
    <col min="4" max="4" width="45.7109375" style="5" customWidth="1"/>
    <col min="5" max="5" width="2.7109375" style="5" customWidth="1"/>
    <col min="6" max="9" width="16.8515625" style="5" customWidth="1"/>
    <col min="10" max="11" width="2.57421875" style="5" customWidth="1"/>
    <col min="12" max="16384" width="9.140625" style="248" customWidth="1"/>
  </cols>
  <sheetData>
    <row r="1" ht="13.5" thickBot="1"/>
    <row r="2" spans="2:11" s="5" customFormat="1" ht="12.75">
      <c r="B2" s="401"/>
      <c r="C2" s="1"/>
      <c r="D2" s="281"/>
      <c r="E2" s="1"/>
      <c r="F2" s="402"/>
      <c r="G2" s="1"/>
      <c r="H2" s="1"/>
      <c r="I2" s="1"/>
      <c r="J2" s="1"/>
      <c r="K2" s="2"/>
    </row>
    <row r="3" spans="2:11" ht="12.75">
      <c r="B3" s="3"/>
      <c r="K3" s="6"/>
    </row>
    <row r="4" spans="2:11" ht="12.75">
      <c r="B4" s="3"/>
      <c r="D4" s="56" t="s">
        <v>98</v>
      </c>
      <c r="E4" s="67"/>
      <c r="F4" s="25">
        <f>tab!F13</f>
        <v>2007</v>
      </c>
      <c r="G4" s="25">
        <f>F4+1</f>
        <v>2008</v>
      </c>
      <c r="H4" s="25">
        <f>G4+1</f>
        <v>2009</v>
      </c>
      <c r="I4" s="25">
        <f>H4+1</f>
        <v>2010</v>
      </c>
      <c r="J4" s="166"/>
      <c r="K4" s="173"/>
    </row>
    <row r="5" spans="2:11" ht="12.75">
      <c r="B5" s="3"/>
      <c r="E5" s="67"/>
      <c r="J5" s="166"/>
      <c r="K5" s="173"/>
    </row>
    <row r="6" spans="2:11" ht="12.75">
      <c r="B6" s="3"/>
      <c r="E6" s="67"/>
      <c r="J6" s="166"/>
      <c r="K6" s="173"/>
    </row>
    <row r="7" spans="2:11" ht="12.75">
      <c r="B7" s="3"/>
      <c r="C7" s="42"/>
      <c r="D7" s="42"/>
      <c r="E7" s="164"/>
      <c r="F7" s="42"/>
      <c r="G7" s="42"/>
      <c r="H7" s="42"/>
      <c r="I7" s="42"/>
      <c r="J7" s="168"/>
      <c r="K7" s="6"/>
    </row>
    <row r="8" spans="2:11" ht="12.75">
      <c r="B8" s="3"/>
      <c r="C8" s="42"/>
      <c r="D8" s="36" t="s">
        <v>177</v>
      </c>
      <c r="E8" s="42"/>
      <c r="F8" s="291"/>
      <c r="G8" s="279"/>
      <c r="H8" s="279"/>
      <c r="I8" s="292"/>
      <c r="J8" s="42"/>
      <c r="K8" s="6"/>
    </row>
    <row r="9" spans="2:11" ht="12.75">
      <c r="B9" s="3"/>
      <c r="C9" s="42"/>
      <c r="D9" s="36" t="s">
        <v>178</v>
      </c>
      <c r="E9" s="42"/>
      <c r="F9" s="291"/>
      <c r="G9" s="279"/>
      <c r="H9" s="279"/>
      <c r="I9" s="292"/>
      <c r="J9" s="42"/>
      <c r="K9" s="6"/>
    </row>
    <row r="10" spans="2:11" ht="12.75">
      <c r="B10" s="3"/>
      <c r="C10" s="42"/>
      <c r="D10" s="36" t="s">
        <v>180</v>
      </c>
      <c r="E10" s="42"/>
      <c r="F10" s="293"/>
      <c r="G10" s="279"/>
      <c r="H10" s="279"/>
      <c r="I10" s="292"/>
      <c r="J10" s="42"/>
      <c r="K10" s="6"/>
    </row>
    <row r="11" spans="2:11" ht="12.75">
      <c r="B11" s="3"/>
      <c r="C11" s="42"/>
      <c r="D11" s="38"/>
      <c r="E11" s="42"/>
      <c r="F11" s="344"/>
      <c r="G11" s="279"/>
      <c r="H11" s="279"/>
      <c r="I11" s="292"/>
      <c r="J11" s="42"/>
      <c r="K11" s="6"/>
    </row>
    <row r="12" spans="1:11" ht="12.75">
      <c r="A12" s="54"/>
      <c r="B12" s="50"/>
      <c r="C12" s="64"/>
      <c r="D12" s="36" t="s">
        <v>0</v>
      </c>
      <c r="E12" s="42"/>
      <c r="F12" s="294"/>
      <c r="G12" s="294"/>
      <c r="H12" s="294"/>
      <c r="I12" s="294"/>
      <c r="J12" s="64"/>
      <c r="K12" s="52"/>
    </row>
    <row r="13" spans="1:11" ht="12.75">
      <c r="A13" s="54"/>
      <c r="B13" s="50"/>
      <c r="C13" s="64"/>
      <c r="D13" s="36" t="s">
        <v>100</v>
      </c>
      <c r="E13" s="64"/>
      <c r="F13" s="294"/>
      <c r="G13" s="294"/>
      <c r="H13" s="294"/>
      <c r="I13" s="294"/>
      <c r="J13" s="64"/>
      <c r="K13" s="52"/>
    </row>
    <row r="14" spans="2:11" ht="12.75">
      <c r="B14" s="3"/>
      <c r="C14" s="42"/>
      <c r="D14" s="42" t="s">
        <v>99</v>
      </c>
      <c r="E14" s="42"/>
      <c r="F14" s="294"/>
      <c r="G14" s="294"/>
      <c r="H14" s="294"/>
      <c r="I14" s="294"/>
      <c r="J14" s="42"/>
      <c r="K14" s="6"/>
    </row>
    <row r="15" spans="2:11" ht="12.75">
      <c r="B15" s="3"/>
      <c r="C15" s="42"/>
      <c r="D15" s="42" t="s">
        <v>1</v>
      </c>
      <c r="E15" s="42"/>
      <c r="F15" s="294"/>
      <c r="G15" s="294"/>
      <c r="H15" s="294"/>
      <c r="I15" s="294"/>
      <c r="J15" s="42"/>
      <c r="K15" s="6"/>
    </row>
    <row r="16" spans="2:11" ht="12.75">
      <c r="B16" s="3"/>
      <c r="C16" s="42"/>
      <c r="D16" s="42" t="s">
        <v>101</v>
      </c>
      <c r="E16" s="42"/>
      <c r="F16" s="294"/>
      <c r="G16" s="294"/>
      <c r="H16" s="294"/>
      <c r="I16" s="294"/>
      <c r="J16" s="42"/>
      <c r="K16" s="6"/>
    </row>
    <row r="17" spans="2:11" ht="12.75">
      <c r="B17" s="3"/>
      <c r="C17" s="42"/>
      <c r="D17" s="42" t="s">
        <v>102</v>
      </c>
      <c r="E17" s="42"/>
      <c r="F17" s="294"/>
      <c r="G17" s="294"/>
      <c r="H17" s="294"/>
      <c r="I17" s="294"/>
      <c r="J17" s="42"/>
      <c r="K17" s="6"/>
    </row>
    <row r="18" spans="2:11" ht="12.75">
      <c r="B18" s="3"/>
      <c r="C18" s="42"/>
      <c r="D18" s="42" t="s">
        <v>103</v>
      </c>
      <c r="E18" s="42"/>
      <c r="F18" s="294"/>
      <c r="G18" s="294"/>
      <c r="H18" s="294"/>
      <c r="I18" s="294"/>
      <c r="J18" s="42"/>
      <c r="K18" s="6"/>
    </row>
    <row r="19" spans="2:11" ht="12.75">
      <c r="B19" s="3"/>
      <c r="C19" s="42"/>
      <c r="D19" s="42" t="s">
        <v>122</v>
      </c>
      <c r="E19" s="42"/>
      <c r="F19" s="294"/>
      <c r="G19" s="294"/>
      <c r="H19" s="294"/>
      <c r="I19" s="294"/>
      <c r="J19" s="42"/>
      <c r="K19" s="6"/>
    </row>
    <row r="20" spans="2:11" ht="12.75">
      <c r="B20" s="3"/>
      <c r="C20" s="42"/>
      <c r="D20" s="36" t="s">
        <v>83</v>
      </c>
      <c r="E20" s="61"/>
      <c r="F20" s="294"/>
      <c r="G20" s="294"/>
      <c r="H20" s="294"/>
      <c r="I20" s="294"/>
      <c r="J20" s="42"/>
      <c r="K20" s="6"/>
    </row>
    <row r="21" spans="2:11" ht="12.75">
      <c r="B21" s="3"/>
      <c r="C21" s="42"/>
      <c r="D21" s="36" t="s">
        <v>86</v>
      </c>
      <c r="E21" s="61"/>
      <c r="F21" s="294"/>
      <c r="G21" s="294"/>
      <c r="H21" s="294"/>
      <c r="I21" s="294"/>
      <c r="J21" s="42"/>
      <c r="K21" s="6"/>
    </row>
    <row r="22" spans="2:11" ht="12.75">
      <c r="B22" s="3"/>
      <c r="C22" s="42"/>
      <c r="D22" s="36" t="s">
        <v>84</v>
      </c>
      <c r="E22" s="61"/>
      <c r="F22" s="294"/>
      <c r="G22" s="294"/>
      <c r="H22" s="294"/>
      <c r="I22" s="294"/>
      <c r="J22" s="42"/>
      <c r="K22" s="6"/>
    </row>
    <row r="23" spans="2:11" ht="12.75">
      <c r="B23" s="3"/>
      <c r="C23" s="42"/>
      <c r="D23" s="36" t="s">
        <v>85</v>
      </c>
      <c r="E23" s="61"/>
      <c r="F23" s="294"/>
      <c r="G23" s="294"/>
      <c r="H23" s="294"/>
      <c r="I23" s="294"/>
      <c r="J23" s="42"/>
      <c r="K23" s="6"/>
    </row>
    <row r="24" spans="2:11" ht="12.75">
      <c r="B24" s="3"/>
      <c r="C24" s="42"/>
      <c r="D24" s="36" t="s">
        <v>186</v>
      </c>
      <c r="E24" s="61"/>
      <c r="F24" s="294"/>
      <c r="G24" s="294"/>
      <c r="H24" s="294"/>
      <c r="I24" s="294"/>
      <c r="J24" s="42"/>
      <c r="K24" s="6"/>
    </row>
    <row r="25" spans="2:11" ht="12.75">
      <c r="B25" s="3"/>
      <c r="C25" s="42"/>
      <c r="D25" s="36"/>
      <c r="E25" s="61"/>
      <c r="F25" s="294"/>
      <c r="G25" s="294"/>
      <c r="H25" s="294"/>
      <c r="I25" s="294"/>
      <c r="J25" s="42"/>
      <c r="K25" s="6"/>
    </row>
    <row r="26" spans="2:11" ht="12.75">
      <c r="B26" s="3"/>
      <c r="C26" s="42"/>
      <c r="D26" s="42" t="s">
        <v>135</v>
      </c>
      <c r="E26" s="42"/>
      <c r="F26" s="294"/>
      <c r="G26" s="294"/>
      <c r="H26" s="294"/>
      <c r="I26" s="294"/>
      <c r="J26" s="42"/>
      <c r="K26" s="6"/>
    </row>
    <row r="27" spans="2:11" ht="12.75">
      <c r="B27" s="3"/>
      <c r="C27" s="42"/>
      <c r="D27" s="42" t="s">
        <v>137</v>
      </c>
      <c r="E27" s="42"/>
      <c r="F27" s="294"/>
      <c r="G27" s="294"/>
      <c r="H27" s="294"/>
      <c r="I27" s="294"/>
      <c r="J27" s="42"/>
      <c r="K27" s="6"/>
    </row>
    <row r="28" spans="2:11" ht="12.75">
      <c r="B28" s="3"/>
      <c r="C28" s="42"/>
      <c r="D28" s="42" t="s">
        <v>136</v>
      </c>
      <c r="E28" s="42"/>
      <c r="F28" s="294"/>
      <c r="G28" s="294"/>
      <c r="H28" s="294"/>
      <c r="I28" s="294"/>
      <c r="J28" s="42"/>
      <c r="K28" s="6"/>
    </row>
    <row r="29" spans="2:11" ht="12.75">
      <c r="B29" s="3"/>
      <c r="C29" s="42"/>
      <c r="D29" s="42" t="s">
        <v>2</v>
      </c>
      <c r="E29" s="42"/>
      <c r="F29" s="294"/>
      <c r="G29" s="294"/>
      <c r="H29" s="294"/>
      <c r="I29" s="294"/>
      <c r="J29" s="42"/>
      <c r="K29" s="6"/>
    </row>
    <row r="30" spans="2:11" ht="12.75">
      <c r="B30" s="3"/>
      <c r="C30" s="42"/>
      <c r="D30" s="42" t="s">
        <v>3</v>
      </c>
      <c r="E30" s="42"/>
      <c r="F30" s="294"/>
      <c r="G30" s="294"/>
      <c r="H30" s="294"/>
      <c r="I30" s="294"/>
      <c r="J30" s="42"/>
      <c r="K30" s="6"/>
    </row>
    <row r="31" spans="2:11" ht="12.75">
      <c r="B31" s="3"/>
      <c r="C31" s="42"/>
      <c r="D31" s="42" t="s">
        <v>257</v>
      </c>
      <c r="E31" s="42"/>
      <c r="F31" s="294"/>
      <c r="G31" s="294"/>
      <c r="H31" s="294"/>
      <c r="I31" s="294"/>
      <c r="J31" s="42"/>
      <c r="K31" s="6"/>
    </row>
    <row r="32" spans="2:11" ht="12.75">
      <c r="B32" s="3"/>
      <c r="C32" s="42"/>
      <c r="D32" s="42" t="s">
        <v>138</v>
      </c>
      <c r="E32" s="42"/>
      <c r="F32" s="294"/>
      <c r="G32" s="294"/>
      <c r="H32" s="294"/>
      <c r="I32" s="294"/>
      <c r="J32" s="42"/>
      <c r="K32" s="6"/>
    </row>
    <row r="33" spans="2:11" ht="12.75">
      <c r="B33" s="3"/>
      <c r="C33" s="42"/>
      <c r="D33" s="42" t="s">
        <v>4</v>
      </c>
      <c r="E33" s="42"/>
      <c r="F33" s="294"/>
      <c r="G33" s="294"/>
      <c r="H33" s="294"/>
      <c r="I33" s="294"/>
      <c r="J33" s="42"/>
      <c r="K33" s="6"/>
    </row>
    <row r="34" spans="2:11" ht="12.75">
      <c r="B34" s="3"/>
      <c r="C34" s="42"/>
      <c r="D34" s="42" t="s">
        <v>121</v>
      </c>
      <c r="E34" s="42"/>
      <c r="F34" s="294"/>
      <c r="G34" s="294"/>
      <c r="H34" s="294"/>
      <c r="I34" s="294"/>
      <c r="J34" s="42"/>
      <c r="K34" s="6"/>
    </row>
    <row r="35" spans="2:11" ht="12.75">
      <c r="B35" s="3"/>
      <c r="C35" s="42"/>
      <c r="D35" s="42" t="s">
        <v>57</v>
      </c>
      <c r="E35" s="42"/>
      <c r="F35" s="294"/>
      <c r="G35" s="294"/>
      <c r="H35" s="294"/>
      <c r="I35" s="294"/>
      <c r="J35" s="42"/>
      <c r="K35" s="6"/>
    </row>
    <row r="36" spans="2:11" ht="12.75">
      <c r="B36" s="3"/>
      <c r="C36" s="42"/>
      <c r="D36" s="42" t="s">
        <v>35</v>
      </c>
      <c r="E36" s="42"/>
      <c r="F36" s="294"/>
      <c r="G36" s="294"/>
      <c r="H36" s="294"/>
      <c r="I36" s="294"/>
      <c r="J36" s="42"/>
      <c r="K36" s="6"/>
    </row>
    <row r="37" spans="2:11" ht="12.75">
      <c r="B37" s="3"/>
      <c r="C37" s="42"/>
      <c r="D37" s="42" t="s">
        <v>36</v>
      </c>
      <c r="E37" s="42"/>
      <c r="F37" s="294"/>
      <c r="G37" s="294"/>
      <c r="H37" s="294"/>
      <c r="I37" s="294"/>
      <c r="J37" s="42"/>
      <c r="K37" s="6"/>
    </row>
    <row r="38" spans="2:11" ht="12.75">
      <c r="B38" s="3"/>
      <c r="C38" s="42"/>
      <c r="D38" s="42"/>
      <c r="E38" s="42"/>
      <c r="F38" s="294"/>
      <c r="G38" s="294"/>
      <c r="H38" s="294"/>
      <c r="I38" s="294"/>
      <c r="J38" s="42"/>
      <c r="K38" s="6"/>
    </row>
    <row r="39" spans="2:11" ht="12.75">
      <c r="B39" s="3"/>
      <c r="C39" s="42"/>
      <c r="D39" s="42" t="s">
        <v>187</v>
      </c>
      <c r="E39" s="42"/>
      <c r="F39" s="342"/>
      <c r="G39" s="342"/>
      <c r="H39" s="342"/>
      <c r="I39" s="342"/>
      <c r="J39" s="42"/>
      <c r="K39" s="6"/>
    </row>
    <row r="40" spans="2:11" ht="12.75">
      <c r="B40" s="3"/>
      <c r="C40" s="42"/>
      <c r="D40" s="42" t="s">
        <v>188</v>
      </c>
      <c r="E40" s="42"/>
      <c r="F40" s="342"/>
      <c r="G40" s="342"/>
      <c r="H40" s="342"/>
      <c r="I40" s="342"/>
      <c r="J40" s="42"/>
      <c r="K40" s="6"/>
    </row>
    <row r="41" spans="2:11" ht="12.75">
      <c r="B41" s="3"/>
      <c r="C41" s="42"/>
      <c r="D41" s="36" t="s">
        <v>189</v>
      </c>
      <c r="E41" s="42"/>
      <c r="F41" s="342"/>
      <c r="G41" s="342"/>
      <c r="H41" s="342"/>
      <c r="I41" s="342"/>
      <c r="J41" s="42"/>
      <c r="K41" s="6"/>
    </row>
    <row r="42" spans="2:11" ht="12.75">
      <c r="B42" s="3"/>
      <c r="C42" s="42"/>
      <c r="D42" s="36" t="s">
        <v>190</v>
      </c>
      <c r="E42" s="42"/>
      <c r="F42" s="342"/>
      <c r="G42" s="342"/>
      <c r="H42" s="342"/>
      <c r="I42" s="342"/>
      <c r="J42" s="42"/>
      <c r="K42" s="6"/>
    </row>
    <row r="43" spans="2:11" ht="12.75">
      <c r="B43" s="3"/>
      <c r="C43" s="42"/>
      <c r="D43" s="36" t="s">
        <v>207</v>
      </c>
      <c r="E43" s="42"/>
      <c r="F43" s="342"/>
      <c r="G43" s="342"/>
      <c r="H43" s="342"/>
      <c r="I43" s="342"/>
      <c r="J43" s="42"/>
      <c r="K43" s="6"/>
    </row>
    <row r="44" spans="2:11" ht="12.75">
      <c r="B44" s="3"/>
      <c r="C44" s="42"/>
      <c r="D44" s="36" t="s">
        <v>346</v>
      </c>
      <c r="E44" s="42"/>
      <c r="F44" s="342"/>
      <c r="G44" s="342"/>
      <c r="H44" s="342"/>
      <c r="I44" s="342"/>
      <c r="J44" s="42"/>
      <c r="K44" s="6"/>
    </row>
    <row r="45" spans="2:11" ht="12.75">
      <c r="B45" s="3"/>
      <c r="C45" s="42"/>
      <c r="D45" s="36" t="s">
        <v>288</v>
      </c>
      <c r="E45" s="42"/>
      <c r="F45" s="342"/>
      <c r="G45" s="342"/>
      <c r="H45" s="342"/>
      <c r="I45" s="342"/>
      <c r="J45" s="42"/>
      <c r="K45" s="6"/>
    </row>
    <row r="46" spans="2:11" ht="12.75">
      <c r="B46" s="3"/>
      <c r="C46" s="42"/>
      <c r="D46" s="36" t="s">
        <v>289</v>
      </c>
      <c r="E46" s="42"/>
      <c r="F46" s="342"/>
      <c r="G46" s="342"/>
      <c r="H46" s="342"/>
      <c r="I46" s="342"/>
      <c r="J46" s="42"/>
      <c r="K46" s="6"/>
    </row>
    <row r="47" spans="2:11" ht="12.75">
      <c r="B47" s="3"/>
      <c r="C47" s="42"/>
      <c r="D47" s="36" t="s">
        <v>290</v>
      </c>
      <c r="E47" s="42"/>
      <c r="F47" s="342"/>
      <c r="G47" s="342"/>
      <c r="H47" s="342"/>
      <c r="I47" s="342"/>
      <c r="J47" s="42"/>
      <c r="K47" s="6"/>
    </row>
    <row r="48" spans="2:11" ht="12.75">
      <c r="B48" s="3"/>
      <c r="C48" s="42"/>
      <c r="D48" s="36" t="s">
        <v>291</v>
      </c>
      <c r="E48" s="42"/>
      <c r="F48" s="342"/>
      <c r="G48" s="342"/>
      <c r="H48" s="342"/>
      <c r="I48" s="342"/>
      <c r="J48" s="42"/>
      <c r="K48" s="6"/>
    </row>
    <row r="49" spans="2:11" ht="12.75">
      <c r="B49" s="3"/>
      <c r="C49" s="42"/>
      <c r="D49" s="400" t="s">
        <v>292</v>
      </c>
      <c r="E49" s="42"/>
      <c r="F49" s="342"/>
      <c r="G49" s="342"/>
      <c r="H49" s="342"/>
      <c r="I49" s="342"/>
      <c r="J49" s="42"/>
      <c r="K49" s="6"/>
    </row>
    <row r="50" spans="2:11" ht="12.75">
      <c r="B50" s="3"/>
      <c r="C50" s="42"/>
      <c r="D50" s="400" t="s">
        <v>293</v>
      </c>
      <c r="E50" s="42"/>
      <c r="F50" s="342"/>
      <c r="G50" s="342"/>
      <c r="H50" s="342"/>
      <c r="I50" s="342"/>
      <c r="J50" s="42"/>
      <c r="K50" s="6"/>
    </row>
    <row r="51" spans="2:11" ht="12.75">
      <c r="B51" s="3"/>
      <c r="C51" s="42"/>
      <c r="D51" s="400" t="s">
        <v>294</v>
      </c>
      <c r="E51" s="42"/>
      <c r="F51" s="342"/>
      <c r="G51" s="342"/>
      <c r="H51" s="342"/>
      <c r="I51" s="342"/>
      <c r="J51" s="42"/>
      <c r="K51" s="6"/>
    </row>
    <row r="52" spans="2:11" ht="12.75">
      <c r="B52" s="3"/>
      <c r="C52" s="42"/>
      <c r="D52" s="400" t="s">
        <v>295</v>
      </c>
      <c r="E52" s="42"/>
      <c r="F52" s="342"/>
      <c r="G52" s="342"/>
      <c r="H52" s="342"/>
      <c r="I52" s="342"/>
      <c r="J52" s="42"/>
      <c r="K52" s="6"/>
    </row>
    <row r="53" spans="2:11" ht="12.75">
      <c r="B53" s="3"/>
      <c r="C53" s="42"/>
      <c r="D53" s="400" t="s">
        <v>296</v>
      </c>
      <c r="E53" s="42"/>
      <c r="F53" s="342"/>
      <c r="G53" s="342"/>
      <c r="H53" s="342"/>
      <c r="I53" s="342"/>
      <c r="J53" s="42"/>
      <c r="K53" s="6"/>
    </row>
    <row r="54" spans="2:11" ht="12.75">
      <c r="B54" s="3"/>
      <c r="C54" s="42"/>
      <c r="D54" s="400" t="s">
        <v>297</v>
      </c>
      <c r="E54" s="42"/>
      <c r="F54" s="342"/>
      <c r="G54" s="342"/>
      <c r="H54" s="342"/>
      <c r="I54" s="342"/>
      <c r="J54" s="42"/>
      <c r="K54" s="6"/>
    </row>
    <row r="55" spans="2:11" ht="12.75">
      <c r="B55" s="3"/>
      <c r="C55" s="42"/>
      <c r="D55" s="400" t="s">
        <v>298</v>
      </c>
      <c r="E55" s="42"/>
      <c r="F55" s="342"/>
      <c r="G55" s="342"/>
      <c r="H55" s="342"/>
      <c r="I55" s="342"/>
      <c r="J55" s="42"/>
      <c r="K55" s="6"/>
    </row>
    <row r="56" spans="2:11" ht="12.75">
      <c r="B56" s="3"/>
      <c r="C56" s="42"/>
      <c r="D56" s="400" t="s">
        <v>299</v>
      </c>
      <c r="E56" s="42"/>
      <c r="F56" s="342"/>
      <c r="G56" s="342"/>
      <c r="H56" s="342"/>
      <c r="I56" s="342"/>
      <c r="J56" s="42"/>
      <c r="K56" s="6"/>
    </row>
    <row r="57" spans="2:11" ht="12.75">
      <c r="B57" s="3"/>
      <c r="C57" s="42"/>
      <c r="D57" s="36"/>
      <c r="E57" s="42"/>
      <c r="F57" s="294"/>
      <c r="G57" s="294"/>
      <c r="H57" s="294"/>
      <c r="I57" s="294"/>
      <c r="J57" s="42"/>
      <c r="K57" s="6"/>
    </row>
    <row r="58" spans="2:11" ht="12.75">
      <c r="B58" s="3"/>
      <c r="C58" s="42"/>
      <c r="D58" s="42" t="s">
        <v>206</v>
      </c>
      <c r="E58" s="42"/>
      <c r="F58" s="294"/>
      <c r="G58" s="294"/>
      <c r="H58" s="294"/>
      <c r="I58" s="294"/>
      <c r="J58" s="42"/>
      <c r="K58" s="6"/>
    </row>
    <row r="59" spans="2:11" ht="12.75">
      <c r="B59" s="3"/>
      <c r="C59" s="42"/>
      <c r="D59" s="60" t="s">
        <v>191</v>
      </c>
      <c r="E59" s="42"/>
      <c r="F59" s="295"/>
      <c r="G59" s="295"/>
      <c r="H59" s="295"/>
      <c r="I59" s="295"/>
      <c r="J59" s="42"/>
      <c r="K59" s="6"/>
    </row>
    <row r="60" spans="2:11" ht="12.75">
      <c r="B60" s="3"/>
      <c r="C60" s="42"/>
      <c r="D60" s="60" t="s">
        <v>192</v>
      </c>
      <c r="E60" s="42"/>
      <c r="F60" s="295"/>
      <c r="G60" s="295"/>
      <c r="H60" s="295"/>
      <c r="I60" s="295"/>
      <c r="J60" s="42"/>
      <c r="K60" s="6"/>
    </row>
    <row r="61" spans="2:11" ht="12.75">
      <c r="B61" s="3"/>
      <c r="C61" s="42"/>
      <c r="D61" s="60" t="s">
        <v>193</v>
      </c>
      <c r="E61" s="42"/>
      <c r="F61" s="295"/>
      <c r="G61" s="295"/>
      <c r="H61" s="295"/>
      <c r="I61" s="295"/>
      <c r="J61" s="42"/>
      <c r="K61" s="6"/>
    </row>
    <row r="62" spans="2:11" ht="12.75">
      <c r="B62" s="3"/>
      <c r="C62" s="42"/>
      <c r="D62" s="42"/>
      <c r="E62" s="42"/>
      <c r="F62" s="294"/>
      <c r="G62" s="294"/>
      <c r="H62" s="294"/>
      <c r="I62" s="294"/>
      <c r="J62" s="42"/>
      <c r="K62" s="6"/>
    </row>
    <row r="63" spans="2:11" ht="12.75">
      <c r="B63" s="3"/>
      <c r="C63" s="42"/>
      <c r="D63" s="42" t="s">
        <v>173</v>
      </c>
      <c r="E63" s="42"/>
      <c r="F63" s="294"/>
      <c r="G63" s="294"/>
      <c r="H63" s="294"/>
      <c r="I63" s="294"/>
      <c r="J63" s="42"/>
      <c r="K63" s="6"/>
    </row>
    <row r="64" spans="2:11" ht="12.75">
      <c r="B64" s="3"/>
      <c r="C64" s="42"/>
      <c r="D64" s="42" t="s">
        <v>174</v>
      </c>
      <c r="E64" s="42"/>
      <c r="F64" s="294"/>
      <c r="G64" s="294"/>
      <c r="H64" s="294"/>
      <c r="I64" s="294"/>
      <c r="J64" s="42"/>
      <c r="K64" s="6"/>
    </row>
    <row r="65" spans="2:11" ht="12.75">
      <c r="B65" s="3"/>
      <c r="C65" s="42"/>
      <c r="D65" s="42"/>
      <c r="E65" s="42"/>
      <c r="F65" s="294"/>
      <c r="G65" s="294"/>
      <c r="H65" s="294"/>
      <c r="I65" s="294"/>
      <c r="J65" s="42"/>
      <c r="K65" s="6"/>
    </row>
    <row r="66" spans="2:11" ht="12.75">
      <c r="B66" s="3"/>
      <c r="C66" s="42"/>
      <c r="D66" s="36" t="s">
        <v>119</v>
      </c>
      <c r="E66" s="42"/>
      <c r="F66" s="294"/>
      <c r="G66" s="294"/>
      <c r="H66" s="294"/>
      <c r="I66" s="294"/>
      <c r="J66" s="42"/>
      <c r="K66" s="6"/>
    </row>
    <row r="67" spans="2:11" ht="12.75">
      <c r="B67" s="3"/>
      <c r="C67" s="42"/>
      <c r="D67" s="36" t="s">
        <v>155</v>
      </c>
      <c r="E67" s="42"/>
      <c r="F67" s="294"/>
      <c r="G67" s="294"/>
      <c r="H67" s="294"/>
      <c r="I67" s="294"/>
      <c r="J67" s="42"/>
      <c r="K67" s="6"/>
    </row>
    <row r="68" spans="2:11" ht="12.75">
      <c r="B68" s="3"/>
      <c r="C68" s="42"/>
      <c r="D68" s="36" t="s">
        <v>154</v>
      </c>
      <c r="E68" s="42"/>
      <c r="F68" s="294"/>
      <c r="G68" s="294"/>
      <c r="H68" s="294"/>
      <c r="I68" s="294"/>
      <c r="J68" s="42"/>
      <c r="K68" s="6"/>
    </row>
    <row r="69" spans="2:11" ht="12.75">
      <c r="B69" s="3"/>
      <c r="C69" s="42"/>
      <c r="D69" s="36" t="s">
        <v>156</v>
      </c>
      <c r="E69" s="42"/>
      <c r="F69" s="294"/>
      <c r="G69" s="294"/>
      <c r="H69" s="294"/>
      <c r="I69" s="294"/>
      <c r="J69" s="42"/>
      <c r="K69" s="6"/>
    </row>
    <row r="70" spans="2:11" ht="12.75">
      <c r="B70" s="3"/>
      <c r="C70" s="42"/>
      <c r="D70" s="36" t="s">
        <v>165</v>
      </c>
      <c r="E70" s="42"/>
      <c r="F70" s="294"/>
      <c r="G70" s="294"/>
      <c r="H70" s="294"/>
      <c r="I70" s="294"/>
      <c r="J70" s="42"/>
      <c r="K70" s="6"/>
    </row>
    <row r="71" spans="2:11" ht="12.75">
      <c r="B71" s="3"/>
      <c r="C71" s="42"/>
      <c r="D71" s="36" t="s">
        <v>166</v>
      </c>
      <c r="E71" s="42"/>
      <c r="F71" s="294"/>
      <c r="G71" s="294"/>
      <c r="H71" s="294"/>
      <c r="I71" s="294"/>
      <c r="J71" s="42"/>
      <c r="K71" s="6"/>
    </row>
    <row r="72" spans="2:11" ht="12.75">
      <c r="B72" s="3"/>
      <c r="C72" s="42"/>
      <c r="D72" s="36" t="s">
        <v>167</v>
      </c>
      <c r="E72" s="42"/>
      <c r="F72" s="294"/>
      <c r="G72" s="294"/>
      <c r="H72" s="294"/>
      <c r="I72" s="294"/>
      <c r="J72" s="42"/>
      <c r="K72" s="6"/>
    </row>
    <row r="73" spans="2:11" ht="12.75">
      <c r="B73" s="3"/>
      <c r="C73" s="42"/>
      <c r="D73" s="36" t="s">
        <v>168</v>
      </c>
      <c r="E73" s="42"/>
      <c r="F73" s="294"/>
      <c r="G73" s="294"/>
      <c r="H73" s="294"/>
      <c r="I73" s="294"/>
      <c r="J73" s="42"/>
      <c r="K73" s="6"/>
    </row>
    <row r="74" spans="2:11" ht="12.75">
      <c r="B74" s="3"/>
      <c r="C74" s="42"/>
      <c r="D74" s="36" t="s">
        <v>169</v>
      </c>
      <c r="E74" s="42"/>
      <c r="F74" s="294"/>
      <c r="G74" s="294"/>
      <c r="H74" s="294"/>
      <c r="I74" s="294"/>
      <c r="J74" s="42"/>
      <c r="K74" s="6"/>
    </row>
    <row r="75" spans="2:11" ht="12.75">
      <c r="B75" s="3"/>
      <c r="C75" s="42"/>
      <c r="D75" s="36" t="s">
        <v>170</v>
      </c>
      <c r="E75" s="42"/>
      <c r="F75" s="294"/>
      <c r="G75" s="294"/>
      <c r="H75" s="294"/>
      <c r="I75" s="294"/>
      <c r="J75" s="42"/>
      <c r="K75" s="6"/>
    </row>
    <row r="76" spans="2:11" ht="12.75">
      <c r="B76" s="3"/>
      <c r="C76" s="42"/>
      <c r="D76" s="36" t="s">
        <v>171</v>
      </c>
      <c r="E76" s="42"/>
      <c r="F76" s="294"/>
      <c r="G76" s="294"/>
      <c r="H76" s="294"/>
      <c r="I76" s="294"/>
      <c r="J76" s="42"/>
      <c r="K76" s="6"/>
    </row>
    <row r="77" spans="2:11" ht="12.75">
      <c r="B77" s="3"/>
      <c r="C77" s="42"/>
      <c r="D77" s="36" t="s">
        <v>172</v>
      </c>
      <c r="E77" s="42"/>
      <c r="F77" s="294"/>
      <c r="G77" s="294"/>
      <c r="H77" s="294"/>
      <c r="I77" s="294"/>
      <c r="J77" s="42"/>
      <c r="K77" s="6"/>
    </row>
    <row r="78" spans="2:11" ht="12.75">
      <c r="B78" s="3"/>
      <c r="C78" s="42"/>
      <c r="D78" s="36" t="s">
        <v>153</v>
      </c>
      <c r="E78" s="42"/>
      <c r="F78" s="294"/>
      <c r="G78" s="294"/>
      <c r="H78" s="294"/>
      <c r="I78" s="294"/>
      <c r="J78" s="42"/>
      <c r="K78" s="6"/>
    </row>
    <row r="79" spans="2:11" ht="12.75">
      <c r="B79" s="3"/>
      <c r="C79" s="42"/>
      <c r="D79" s="36" t="s">
        <v>194</v>
      </c>
      <c r="E79" s="42"/>
      <c r="F79" s="294"/>
      <c r="G79" s="294"/>
      <c r="H79" s="294"/>
      <c r="I79" s="294"/>
      <c r="J79" s="42"/>
      <c r="K79" s="6"/>
    </row>
    <row r="80" spans="2:11" ht="12.75">
      <c r="B80" s="3"/>
      <c r="C80" s="42"/>
      <c r="D80" s="36" t="s">
        <v>195</v>
      </c>
      <c r="E80" s="42"/>
      <c r="F80" s="294"/>
      <c r="G80" s="294"/>
      <c r="H80" s="294"/>
      <c r="I80" s="294"/>
      <c r="J80" s="42"/>
      <c r="K80" s="6"/>
    </row>
    <row r="81" spans="2:11" ht="12.75">
      <c r="B81" s="3"/>
      <c r="C81" s="42"/>
      <c r="D81" s="42"/>
      <c r="E81" s="42"/>
      <c r="F81" s="42"/>
      <c r="G81" s="42"/>
      <c r="H81" s="277"/>
      <c r="I81" s="42"/>
      <c r="J81" s="42"/>
      <c r="K81" s="6"/>
    </row>
    <row r="82" spans="2:11" ht="12.75">
      <c r="B82" s="3"/>
      <c r="H82" s="107"/>
      <c r="K82" s="6"/>
    </row>
    <row r="83" spans="2:11" ht="13.5" thickBot="1">
      <c r="B83" s="13"/>
      <c r="C83" s="14"/>
      <c r="D83" s="14"/>
      <c r="E83" s="14"/>
      <c r="F83" s="14"/>
      <c r="G83" s="14"/>
      <c r="H83" s="278"/>
      <c r="I83" s="14"/>
      <c r="J83" s="14"/>
      <c r="K83" s="15"/>
    </row>
    <row r="84" ht="12.75">
      <c r="H84" s="107"/>
    </row>
    <row r="85" ht="12.75">
      <c r="H85" s="107"/>
    </row>
    <row r="86" ht="12.75">
      <c r="H86" s="107"/>
    </row>
    <row r="87" ht="12.75">
      <c r="H87" s="107"/>
    </row>
    <row r="88" ht="12.75">
      <c r="H88" s="107"/>
    </row>
    <row r="89" ht="12.75">
      <c r="H89" s="107"/>
    </row>
    <row r="90" ht="12.75">
      <c r="H90" s="107"/>
    </row>
    <row r="91" ht="12.75">
      <c r="H91" s="107"/>
    </row>
    <row r="92" ht="12.75">
      <c r="H92" s="107"/>
    </row>
    <row r="93" ht="12.75">
      <c r="H93" s="107"/>
    </row>
    <row r="94" ht="12.75">
      <c r="H94" s="107"/>
    </row>
    <row r="95" ht="12.75">
      <c r="H95" s="107"/>
    </row>
    <row r="96" ht="12.75">
      <c r="H96" s="107"/>
    </row>
    <row r="97" ht="12.75">
      <c r="H97" s="107"/>
    </row>
    <row r="98" ht="12.75">
      <c r="H98" s="107"/>
    </row>
    <row r="99" ht="12.75">
      <c r="H99" s="107"/>
    </row>
    <row r="100" ht="12.75">
      <c r="H100" s="107"/>
    </row>
    <row r="101" ht="12.75">
      <c r="H101" s="107"/>
    </row>
    <row r="102" ht="12.75">
      <c r="H102" s="107"/>
    </row>
    <row r="103" ht="12.75">
      <c r="H103" s="107"/>
    </row>
    <row r="104" ht="12.75">
      <c r="H104" s="107"/>
    </row>
    <row r="105" ht="12.75">
      <c r="H105" s="107"/>
    </row>
    <row r="106" ht="12.75">
      <c r="H106" s="107"/>
    </row>
    <row r="107" ht="12.75">
      <c r="H107" s="107"/>
    </row>
    <row r="108" ht="12.75">
      <c r="H108" s="107"/>
    </row>
    <row r="109" ht="12.75">
      <c r="H109" s="107"/>
    </row>
    <row r="110" ht="12.75">
      <c r="H110" s="107"/>
    </row>
    <row r="111" ht="12.75">
      <c r="H111" s="107"/>
    </row>
    <row r="112" ht="12.75">
      <c r="H112" s="107"/>
    </row>
    <row r="113" ht="12.75">
      <c r="H113" s="107"/>
    </row>
    <row r="114" ht="12.75">
      <c r="H114" s="107"/>
    </row>
    <row r="115" ht="12.75">
      <c r="H115" s="107"/>
    </row>
    <row r="116" ht="12.75">
      <c r="H116" s="107"/>
    </row>
    <row r="117" ht="12.75">
      <c r="H117" s="107"/>
    </row>
    <row r="118" ht="12.75">
      <c r="H118" s="107"/>
    </row>
    <row r="119" ht="12.75">
      <c r="H119" s="107"/>
    </row>
    <row r="120" ht="12.75">
      <c r="H120" s="107"/>
    </row>
    <row r="121" ht="12.75">
      <c r="H121" s="107"/>
    </row>
    <row r="122" ht="12.75">
      <c r="H122" s="107"/>
    </row>
    <row r="123" ht="12.75">
      <c r="H123" s="107"/>
    </row>
  </sheetData>
  <printOptions/>
  <pageMargins left="0.75" right="0.75" top="1" bottom="1" header="0.5" footer="0.5"/>
  <pageSetup horizontalDpi="600" verticalDpi="600" orientation="portrait" paperSize="9" scale="60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2:K123"/>
  <sheetViews>
    <sheetView zoomScale="85" zoomScaleNormal="85" workbookViewId="0" topLeftCell="A1">
      <pane ySplit="5" topLeftCell="BM6" activePane="bottomLeft" state="frozen"/>
      <selection pane="topLeft" activeCell="B2" sqref="B2"/>
      <selection pane="bottomLeft" activeCell="B2" sqref="B2"/>
    </sheetView>
  </sheetViews>
  <sheetFormatPr defaultColWidth="9.140625" defaultRowHeight="12.75"/>
  <cols>
    <col min="1" max="1" width="5.7109375" style="5" customWidth="1"/>
    <col min="2" max="2" width="2.7109375" style="5" customWidth="1"/>
    <col min="3" max="3" width="1.7109375" style="5" customWidth="1"/>
    <col min="4" max="4" width="45.7109375" style="5" customWidth="1"/>
    <col min="5" max="5" width="2.7109375" style="5" customWidth="1"/>
    <col min="6" max="9" width="16.8515625" style="5" customWidth="1"/>
    <col min="10" max="11" width="2.57421875" style="5" customWidth="1"/>
    <col min="12" max="16384" width="9.140625" style="248" customWidth="1"/>
  </cols>
  <sheetData>
    <row r="1" ht="13.5" thickBot="1"/>
    <row r="2" spans="2:11" s="5" customFormat="1" ht="12.75">
      <c r="B2" s="401"/>
      <c r="C2" s="1"/>
      <c r="D2" s="281"/>
      <c r="E2" s="1"/>
      <c r="F2" s="402"/>
      <c r="G2" s="1"/>
      <c r="H2" s="1"/>
      <c r="I2" s="1"/>
      <c r="J2" s="1"/>
      <c r="K2" s="2"/>
    </row>
    <row r="3" spans="2:11" ht="12.75">
      <c r="B3" s="3"/>
      <c r="K3" s="6"/>
    </row>
    <row r="4" spans="2:11" ht="12.75">
      <c r="B4" s="3"/>
      <c r="D4" s="56" t="s">
        <v>98</v>
      </c>
      <c r="E4" s="67"/>
      <c r="F4" s="25">
        <f>tab!F13</f>
        <v>2007</v>
      </c>
      <c r="G4" s="25">
        <f>F4+1</f>
        <v>2008</v>
      </c>
      <c r="H4" s="25">
        <f>G4+1</f>
        <v>2009</v>
      </c>
      <c r="I4" s="25">
        <f>H4+1</f>
        <v>2010</v>
      </c>
      <c r="J4" s="166"/>
      <c r="K4" s="173"/>
    </row>
    <row r="5" spans="2:11" ht="12.75">
      <c r="B5" s="3"/>
      <c r="E5" s="67"/>
      <c r="J5" s="166"/>
      <c r="K5" s="173"/>
    </row>
    <row r="6" spans="2:11" ht="12.75">
      <c r="B6" s="3"/>
      <c r="E6" s="67"/>
      <c r="J6" s="166"/>
      <c r="K6" s="173"/>
    </row>
    <row r="7" spans="2:11" ht="12.75">
      <c r="B7" s="3"/>
      <c r="C7" s="42"/>
      <c r="D7" s="42"/>
      <c r="E7" s="164"/>
      <c r="F7" s="42"/>
      <c r="G7" s="42"/>
      <c r="H7" s="42"/>
      <c r="I7" s="42"/>
      <c r="J7" s="168"/>
      <c r="K7" s="6"/>
    </row>
    <row r="8" spans="2:11" ht="12.75">
      <c r="B8" s="3"/>
      <c r="C8" s="42"/>
      <c r="D8" s="36" t="s">
        <v>177</v>
      </c>
      <c r="E8" s="42"/>
      <c r="F8" s="291"/>
      <c r="G8" s="279"/>
      <c r="H8" s="279"/>
      <c r="I8" s="292"/>
      <c r="J8" s="42"/>
      <c r="K8" s="6"/>
    </row>
    <row r="9" spans="2:11" ht="12.75">
      <c r="B9" s="3"/>
      <c r="C9" s="42"/>
      <c r="D9" s="36" t="s">
        <v>178</v>
      </c>
      <c r="E9" s="42"/>
      <c r="F9" s="291"/>
      <c r="G9" s="279"/>
      <c r="H9" s="279"/>
      <c r="I9" s="292"/>
      <c r="J9" s="42"/>
      <c r="K9" s="6"/>
    </row>
    <row r="10" spans="2:11" ht="12.75">
      <c r="B10" s="3"/>
      <c r="C10" s="42"/>
      <c r="D10" s="36" t="s">
        <v>180</v>
      </c>
      <c r="E10" s="42"/>
      <c r="F10" s="293"/>
      <c r="G10" s="279"/>
      <c r="H10" s="279"/>
      <c r="I10" s="292"/>
      <c r="J10" s="42"/>
      <c r="K10" s="6"/>
    </row>
    <row r="11" spans="2:11" ht="12.75">
      <c r="B11" s="3"/>
      <c r="C11" s="42"/>
      <c r="D11" s="38"/>
      <c r="E11" s="42"/>
      <c r="F11" s="344"/>
      <c r="G11" s="279"/>
      <c r="H11" s="279"/>
      <c r="I11" s="292"/>
      <c r="J11" s="42"/>
      <c r="K11" s="6"/>
    </row>
    <row r="12" spans="1:11" ht="12.75">
      <c r="A12" s="54"/>
      <c r="B12" s="50"/>
      <c r="C12" s="64"/>
      <c r="D12" s="36" t="s">
        <v>0</v>
      </c>
      <c r="E12" s="42"/>
      <c r="F12" s="294"/>
      <c r="G12" s="294"/>
      <c r="H12" s="294"/>
      <c r="I12" s="294"/>
      <c r="J12" s="64"/>
      <c r="K12" s="52"/>
    </row>
    <row r="13" spans="1:11" ht="12.75">
      <c r="A13" s="54"/>
      <c r="B13" s="50"/>
      <c r="C13" s="64"/>
      <c r="D13" s="36" t="s">
        <v>100</v>
      </c>
      <c r="E13" s="64"/>
      <c r="F13" s="294"/>
      <c r="G13" s="294"/>
      <c r="H13" s="294"/>
      <c r="I13" s="294"/>
      <c r="J13" s="64"/>
      <c r="K13" s="52"/>
    </row>
    <row r="14" spans="2:11" ht="12.75">
      <c r="B14" s="3"/>
      <c r="C14" s="42"/>
      <c r="D14" s="42" t="s">
        <v>99</v>
      </c>
      <c r="E14" s="42"/>
      <c r="F14" s="294"/>
      <c r="G14" s="294"/>
      <c r="H14" s="294"/>
      <c r="I14" s="294"/>
      <c r="J14" s="42"/>
      <c r="K14" s="6"/>
    </row>
    <row r="15" spans="2:11" ht="12.75">
      <c r="B15" s="3"/>
      <c r="C15" s="42"/>
      <c r="D15" s="42" t="s">
        <v>1</v>
      </c>
      <c r="E15" s="42"/>
      <c r="F15" s="294"/>
      <c r="G15" s="294"/>
      <c r="H15" s="294"/>
      <c r="I15" s="294"/>
      <c r="J15" s="42"/>
      <c r="K15" s="6"/>
    </row>
    <row r="16" spans="2:11" ht="12.75">
      <c r="B16" s="3"/>
      <c r="C16" s="42"/>
      <c r="D16" s="42" t="s">
        <v>101</v>
      </c>
      <c r="E16" s="42"/>
      <c r="F16" s="294"/>
      <c r="G16" s="294"/>
      <c r="H16" s="294"/>
      <c r="I16" s="294"/>
      <c r="J16" s="42"/>
      <c r="K16" s="6"/>
    </row>
    <row r="17" spans="2:11" ht="12.75">
      <c r="B17" s="3"/>
      <c r="C17" s="42"/>
      <c r="D17" s="42" t="s">
        <v>102</v>
      </c>
      <c r="E17" s="42"/>
      <c r="F17" s="294"/>
      <c r="G17" s="294"/>
      <c r="H17" s="294"/>
      <c r="I17" s="294"/>
      <c r="J17" s="42"/>
      <c r="K17" s="6"/>
    </row>
    <row r="18" spans="2:11" ht="12.75">
      <c r="B18" s="3"/>
      <c r="C18" s="42"/>
      <c r="D18" s="42" t="s">
        <v>103</v>
      </c>
      <c r="E18" s="42"/>
      <c r="F18" s="294"/>
      <c r="G18" s="294"/>
      <c r="H18" s="294"/>
      <c r="I18" s="294"/>
      <c r="J18" s="42"/>
      <c r="K18" s="6"/>
    </row>
    <row r="19" spans="2:11" ht="12.75">
      <c r="B19" s="3"/>
      <c r="C19" s="42"/>
      <c r="D19" s="42" t="s">
        <v>122</v>
      </c>
      <c r="E19" s="42"/>
      <c r="F19" s="294"/>
      <c r="G19" s="294"/>
      <c r="H19" s="294"/>
      <c r="I19" s="294"/>
      <c r="J19" s="42"/>
      <c r="K19" s="6"/>
    </row>
    <row r="20" spans="2:11" ht="12.75">
      <c r="B20" s="3"/>
      <c r="C20" s="42"/>
      <c r="D20" s="36" t="s">
        <v>83</v>
      </c>
      <c r="E20" s="61"/>
      <c r="F20" s="294"/>
      <c r="G20" s="294"/>
      <c r="H20" s="294"/>
      <c r="I20" s="294"/>
      <c r="J20" s="42"/>
      <c r="K20" s="6"/>
    </row>
    <row r="21" spans="2:11" ht="12.75">
      <c r="B21" s="3"/>
      <c r="C21" s="42"/>
      <c r="D21" s="36" t="s">
        <v>86</v>
      </c>
      <c r="E21" s="61"/>
      <c r="F21" s="294"/>
      <c r="G21" s="294"/>
      <c r="H21" s="294"/>
      <c r="I21" s="294"/>
      <c r="J21" s="42"/>
      <c r="K21" s="6"/>
    </row>
    <row r="22" spans="2:11" ht="12.75">
      <c r="B22" s="3"/>
      <c r="C22" s="42"/>
      <c r="D22" s="36" t="s">
        <v>84</v>
      </c>
      <c r="E22" s="61"/>
      <c r="F22" s="294"/>
      <c r="G22" s="294"/>
      <c r="H22" s="294"/>
      <c r="I22" s="294"/>
      <c r="J22" s="42"/>
      <c r="K22" s="6"/>
    </row>
    <row r="23" spans="2:11" ht="12.75">
      <c r="B23" s="3"/>
      <c r="C23" s="42"/>
      <c r="D23" s="36" t="s">
        <v>85</v>
      </c>
      <c r="E23" s="61"/>
      <c r="F23" s="294"/>
      <c r="G23" s="294"/>
      <c r="H23" s="294"/>
      <c r="I23" s="294"/>
      <c r="J23" s="42"/>
      <c r="K23" s="6"/>
    </row>
    <row r="24" spans="2:11" ht="12.75">
      <c r="B24" s="3"/>
      <c r="C24" s="42"/>
      <c r="D24" s="36" t="s">
        <v>186</v>
      </c>
      <c r="E24" s="61"/>
      <c r="F24" s="294"/>
      <c r="G24" s="294"/>
      <c r="H24" s="294"/>
      <c r="I24" s="294"/>
      <c r="J24" s="42"/>
      <c r="K24" s="6"/>
    </row>
    <row r="25" spans="2:11" ht="12.75">
      <c r="B25" s="3"/>
      <c r="C25" s="42"/>
      <c r="D25" s="36"/>
      <c r="E25" s="61"/>
      <c r="F25" s="294"/>
      <c r="G25" s="294"/>
      <c r="H25" s="294"/>
      <c r="I25" s="294"/>
      <c r="J25" s="42"/>
      <c r="K25" s="6"/>
    </row>
    <row r="26" spans="2:11" ht="12.75">
      <c r="B26" s="3"/>
      <c r="C26" s="42"/>
      <c r="D26" s="42" t="s">
        <v>135</v>
      </c>
      <c r="E26" s="42"/>
      <c r="F26" s="294"/>
      <c r="G26" s="294"/>
      <c r="H26" s="294"/>
      <c r="I26" s="294"/>
      <c r="J26" s="42"/>
      <c r="K26" s="6"/>
    </row>
    <row r="27" spans="2:11" ht="12.75">
      <c r="B27" s="3"/>
      <c r="C27" s="42"/>
      <c r="D27" s="42" t="s">
        <v>137</v>
      </c>
      <c r="E27" s="42"/>
      <c r="F27" s="294"/>
      <c r="G27" s="294"/>
      <c r="H27" s="294"/>
      <c r="I27" s="294"/>
      <c r="J27" s="42"/>
      <c r="K27" s="6"/>
    </row>
    <row r="28" spans="2:11" ht="12.75">
      <c r="B28" s="3"/>
      <c r="C28" s="42"/>
      <c r="D28" s="42" t="s">
        <v>136</v>
      </c>
      <c r="E28" s="42"/>
      <c r="F28" s="294"/>
      <c r="G28" s="294"/>
      <c r="H28" s="294"/>
      <c r="I28" s="294"/>
      <c r="J28" s="42"/>
      <c r="K28" s="6"/>
    </row>
    <row r="29" spans="2:11" ht="12.75">
      <c r="B29" s="3"/>
      <c r="C29" s="42"/>
      <c r="D29" s="42" t="s">
        <v>2</v>
      </c>
      <c r="E29" s="42"/>
      <c r="F29" s="294"/>
      <c r="G29" s="294"/>
      <c r="H29" s="294"/>
      <c r="I29" s="294"/>
      <c r="J29" s="42"/>
      <c r="K29" s="6"/>
    </row>
    <row r="30" spans="2:11" ht="12.75">
      <c r="B30" s="3"/>
      <c r="C30" s="42"/>
      <c r="D30" s="42" t="s">
        <v>3</v>
      </c>
      <c r="E30" s="42"/>
      <c r="F30" s="294"/>
      <c r="G30" s="294"/>
      <c r="H30" s="294"/>
      <c r="I30" s="294"/>
      <c r="J30" s="42"/>
      <c r="K30" s="6"/>
    </row>
    <row r="31" spans="2:11" ht="12.75">
      <c r="B31" s="3"/>
      <c r="C31" s="42"/>
      <c r="D31" s="42" t="s">
        <v>257</v>
      </c>
      <c r="E31" s="42"/>
      <c r="F31" s="294"/>
      <c r="G31" s="294"/>
      <c r="H31" s="294"/>
      <c r="I31" s="294"/>
      <c r="J31" s="42"/>
      <c r="K31" s="6"/>
    </row>
    <row r="32" spans="2:11" ht="12.75">
      <c r="B32" s="3"/>
      <c r="C32" s="42"/>
      <c r="D32" s="42" t="s">
        <v>138</v>
      </c>
      <c r="E32" s="42"/>
      <c r="F32" s="294"/>
      <c r="G32" s="294"/>
      <c r="H32" s="294"/>
      <c r="I32" s="294"/>
      <c r="J32" s="42"/>
      <c r="K32" s="6"/>
    </row>
    <row r="33" spans="2:11" ht="12.75">
      <c r="B33" s="3"/>
      <c r="C33" s="42"/>
      <c r="D33" s="42" t="s">
        <v>4</v>
      </c>
      <c r="E33" s="42"/>
      <c r="F33" s="294"/>
      <c r="G33" s="294"/>
      <c r="H33" s="294"/>
      <c r="I33" s="294"/>
      <c r="J33" s="42"/>
      <c r="K33" s="6"/>
    </row>
    <row r="34" spans="2:11" ht="12.75">
      <c r="B34" s="3"/>
      <c r="C34" s="42"/>
      <c r="D34" s="42" t="s">
        <v>121</v>
      </c>
      <c r="E34" s="42"/>
      <c r="F34" s="294"/>
      <c r="G34" s="294"/>
      <c r="H34" s="294"/>
      <c r="I34" s="294"/>
      <c r="J34" s="42"/>
      <c r="K34" s="6"/>
    </row>
    <row r="35" spans="2:11" ht="12.75">
      <c r="B35" s="3"/>
      <c r="C35" s="42"/>
      <c r="D35" s="42" t="s">
        <v>57</v>
      </c>
      <c r="E35" s="42"/>
      <c r="F35" s="294"/>
      <c r="G35" s="294"/>
      <c r="H35" s="294"/>
      <c r="I35" s="294"/>
      <c r="J35" s="42"/>
      <c r="K35" s="6"/>
    </row>
    <row r="36" spans="2:11" ht="12.75">
      <c r="B36" s="3"/>
      <c r="C36" s="42"/>
      <c r="D36" s="42" t="s">
        <v>35</v>
      </c>
      <c r="E36" s="42"/>
      <c r="F36" s="294"/>
      <c r="G36" s="294"/>
      <c r="H36" s="294"/>
      <c r="I36" s="294"/>
      <c r="J36" s="42"/>
      <c r="K36" s="6"/>
    </row>
    <row r="37" spans="2:11" ht="12.75">
      <c r="B37" s="3"/>
      <c r="C37" s="42"/>
      <c r="D37" s="42" t="s">
        <v>36</v>
      </c>
      <c r="E37" s="42"/>
      <c r="F37" s="294"/>
      <c r="G37" s="294"/>
      <c r="H37" s="294"/>
      <c r="I37" s="294"/>
      <c r="J37" s="42"/>
      <c r="K37" s="6"/>
    </row>
    <row r="38" spans="2:11" ht="12.75">
      <c r="B38" s="3"/>
      <c r="C38" s="42"/>
      <c r="D38" s="42"/>
      <c r="E38" s="42"/>
      <c r="F38" s="294"/>
      <c r="G38" s="294"/>
      <c r="H38" s="294"/>
      <c r="I38" s="294"/>
      <c r="J38" s="42"/>
      <c r="K38" s="6"/>
    </row>
    <row r="39" spans="2:11" ht="12.75">
      <c r="B39" s="3"/>
      <c r="C39" s="42"/>
      <c r="D39" s="42" t="s">
        <v>187</v>
      </c>
      <c r="E39" s="42"/>
      <c r="F39" s="342"/>
      <c r="G39" s="342"/>
      <c r="H39" s="342"/>
      <c r="I39" s="342"/>
      <c r="J39" s="42"/>
      <c r="K39" s="6"/>
    </row>
    <row r="40" spans="2:11" ht="12.75">
      <c r="B40" s="3"/>
      <c r="C40" s="42"/>
      <c r="D40" s="42" t="s">
        <v>188</v>
      </c>
      <c r="E40" s="42"/>
      <c r="F40" s="342"/>
      <c r="G40" s="342"/>
      <c r="H40" s="342"/>
      <c r="I40" s="342"/>
      <c r="J40" s="42"/>
      <c r="K40" s="6"/>
    </row>
    <row r="41" spans="2:11" ht="12.75">
      <c r="B41" s="3"/>
      <c r="C41" s="42"/>
      <c r="D41" s="36" t="s">
        <v>189</v>
      </c>
      <c r="E41" s="42"/>
      <c r="F41" s="342"/>
      <c r="G41" s="342"/>
      <c r="H41" s="342"/>
      <c r="I41" s="342"/>
      <c r="J41" s="42"/>
      <c r="K41" s="6"/>
    </row>
    <row r="42" spans="2:11" ht="12.75">
      <c r="B42" s="3"/>
      <c r="C42" s="42"/>
      <c r="D42" s="36" t="s">
        <v>190</v>
      </c>
      <c r="E42" s="42"/>
      <c r="F42" s="342"/>
      <c r="G42" s="342"/>
      <c r="H42" s="342"/>
      <c r="I42" s="342"/>
      <c r="J42" s="42"/>
      <c r="K42" s="6"/>
    </row>
    <row r="43" spans="2:11" ht="12.75">
      <c r="B43" s="3"/>
      <c r="C43" s="42"/>
      <c r="D43" s="36" t="s">
        <v>207</v>
      </c>
      <c r="E43" s="42"/>
      <c r="F43" s="342"/>
      <c r="G43" s="342"/>
      <c r="H43" s="342"/>
      <c r="I43" s="342"/>
      <c r="J43" s="42"/>
      <c r="K43" s="6"/>
    </row>
    <row r="44" spans="2:11" ht="12.75">
      <c r="B44" s="3"/>
      <c r="C44" s="42"/>
      <c r="D44" s="36" t="s">
        <v>346</v>
      </c>
      <c r="E44" s="42"/>
      <c r="F44" s="342"/>
      <c r="G44" s="342"/>
      <c r="H44" s="342"/>
      <c r="I44" s="342"/>
      <c r="J44" s="42"/>
      <c r="K44" s="6"/>
    </row>
    <row r="45" spans="2:11" ht="12.75">
      <c r="B45" s="3"/>
      <c r="C45" s="42"/>
      <c r="D45" s="36" t="s">
        <v>288</v>
      </c>
      <c r="E45" s="42"/>
      <c r="F45" s="342"/>
      <c r="G45" s="342"/>
      <c r="H45" s="342"/>
      <c r="I45" s="342"/>
      <c r="J45" s="42"/>
      <c r="K45" s="6"/>
    </row>
    <row r="46" spans="2:11" ht="12.75">
      <c r="B46" s="3"/>
      <c r="C46" s="42"/>
      <c r="D46" s="36" t="s">
        <v>289</v>
      </c>
      <c r="E46" s="42"/>
      <c r="F46" s="342"/>
      <c r="G46" s="342"/>
      <c r="H46" s="342"/>
      <c r="I46" s="342"/>
      <c r="J46" s="42"/>
      <c r="K46" s="6"/>
    </row>
    <row r="47" spans="2:11" ht="12.75">
      <c r="B47" s="3"/>
      <c r="C47" s="42"/>
      <c r="D47" s="36" t="s">
        <v>290</v>
      </c>
      <c r="E47" s="42"/>
      <c r="F47" s="342"/>
      <c r="G47" s="342"/>
      <c r="H47" s="342"/>
      <c r="I47" s="342"/>
      <c r="J47" s="42"/>
      <c r="K47" s="6"/>
    </row>
    <row r="48" spans="2:11" ht="12.75">
      <c r="B48" s="3"/>
      <c r="C48" s="42"/>
      <c r="D48" s="36" t="s">
        <v>291</v>
      </c>
      <c r="E48" s="42"/>
      <c r="F48" s="342"/>
      <c r="G48" s="342"/>
      <c r="H48" s="342"/>
      <c r="I48" s="342"/>
      <c r="J48" s="42"/>
      <c r="K48" s="6"/>
    </row>
    <row r="49" spans="2:11" ht="12.75">
      <c r="B49" s="3"/>
      <c r="C49" s="42"/>
      <c r="D49" s="400" t="s">
        <v>292</v>
      </c>
      <c r="E49" s="42"/>
      <c r="F49" s="342"/>
      <c r="G49" s="342"/>
      <c r="H49" s="342"/>
      <c r="I49" s="342"/>
      <c r="J49" s="42"/>
      <c r="K49" s="6"/>
    </row>
    <row r="50" spans="2:11" ht="12.75">
      <c r="B50" s="3"/>
      <c r="C50" s="42"/>
      <c r="D50" s="400" t="s">
        <v>293</v>
      </c>
      <c r="E50" s="42"/>
      <c r="F50" s="342"/>
      <c r="G50" s="342"/>
      <c r="H50" s="342"/>
      <c r="I50" s="342"/>
      <c r="J50" s="42"/>
      <c r="K50" s="6"/>
    </row>
    <row r="51" spans="2:11" ht="12.75">
      <c r="B51" s="3"/>
      <c r="C51" s="42"/>
      <c r="D51" s="400" t="s">
        <v>294</v>
      </c>
      <c r="E51" s="42"/>
      <c r="F51" s="342"/>
      <c r="G51" s="342"/>
      <c r="H51" s="342"/>
      <c r="I51" s="342"/>
      <c r="J51" s="42"/>
      <c r="K51" s="6"/>
    </row>
    <row r="52" spans="2:11" ht="12.75">
      <c r="B52" s="3"/>
      <c r="C52" s="42"/>
      <c r="D52" s="400" t="s">
        <v>295</v>
      </c>
      <c r="E52" s="42"/>
      <c r="F52" s="342"/>
      <c r="G52" s="342"/>
      <c r="H52" s="342"/>
      <c r="I52" s="342"/>
      <c r="J52" s="42"/>
      <c r="K52" s="6"/>
    </row>
    <row r="53" spans="2:11" ht="12.75">
      <c r="B53" s="3"/>
      <c r="C53" s="42"/>
      <c r="D53" s="400" t="s">
        <v>296</v>
      </c>
      <c r="E53" s="42"/>
      <c r="F53" s="342"/>
      <c r="G53" s="342"/>
      <c r="H53" s="342"/>
      <c r="I53" s="342"/>
      <c r="J53" s="42"/>
      <c r="K53" s="6"/>
    </row>
    <row r="54" spans="2:11" ht="12.75">
      <c r="B54" s="3"/>
      <c r="C54" s="42"/>
      <c r="D54" s="400" t="s">
        <v>297</v>
      </c>
      <c r="E54" s="42"/>
      <c r="F54" s="342"/>
      <c r="G54" s="342"/>
      <c r="H54" s="342"/>
      <c r="I54" s="342"/>
      <c r="J54" s="42"/>
      <c r="K54" s="6"/>
    </row>
    <row r="55" spans="2:11" ht="12.75">
      <c r="B55" s="3"/>
      <c r="C55" s="42"/>
      <c r="D55" s="400" t="s">
        <v>298</v>
      </c>
      <c r="E55" s="42"/>
      <c r="F55" s="342"/>
      <c r="G55" s="342"/>
      <c r="H55" s="342"/>
      <c r="I55" s="342"/>
      <c r="J55" s="42"/>
      <c r="K55" s="6"/>
    </row>
    <row r="56" spans="2:11" ht="12.75">
      <c r="B56" s="3"/>
      <c r="C56" s="42"/>
      <c r="D56" s="400" t="s">
        <v>299</v>
      </c>
      <c r="E56" s="42"/>
      <c r="F56" s="342"/>
      <c r="G56" s="342"/>
      <c r="H56" s="342"/>
      <c r="I56" s="342"/>
      <c r="J56" s="42"/>
      <c r="K56" s="6"/>
    </row>
    <row r="57" spans="2:11" ht="12.75">
      <c r="B57" s="3"/>
      <c r="C57" s="42"/>
      <c r="D57" s="36"/>
      <c r="E57" s="42"/>
      <c r="F57" s="294"/>
      <c r="G57" s="294"/>
      <c r="H57" s="294"/>
      <c r="I57" s="294"/>
      <c r="J57" s="42"/>
      <c r="K57" s="6"/>
    </row>
    <row r="58" spans="2:11" ht="12.75">
      <c r="B58" s="3"/>
      <c r="C58" s="42"/>
      <c r="D58" s="42" t="s">
        <v>206</v>
      </c>
      <c r="E58" s="42"/>
      <c r="F58" s="294"/>
      <c r="G58" s="294"/>
      <c r="H58" s="294"/>
      <c r="I58" s="294"/>
      <c r="J58" s="42"/>
      <c r="K58" s="6"/>
    </row>
    <row r="59" spans="2:11" ht="12.75">
      <c r="B59" s="3"/>
      <c r="C59" s="42"/>
      <c r="D59" s="60" t="s">
        <v>191</v>
      </c>
      <c r="E59" s="42"/>
      <c r="F59" s="295"/>
      <c r="G59" s="295"/>
      <c r="H59" s="295"/>
      <c r="I59" s="295"/>
      <c r="J59" s="42"/>
      <c r="K59" s="6"/>
    </row>
    <row r="60" spans="2:11" ht="12.75">
      <c r="B60" s="3"/>
      <c r="C60" s="42"/>
      <c r="D60" s="60" t="s">
        <v>192</v>
      </c>
      <c r="E60" s="42"/>
      <c r="F60" s="295"/>
      <c r="G60" s="295"/>
      <c r="H60" s="295"/>
      <c r="I60" s="295"/>
      <c r="J60" s="42"/>
      <c r="K60" s="6"/>
    </row>
    <row r="61" spans="2:11" ht="12.75">
      <c r="B61" s="3"/>
      <c r="C61" s="42"/>
      <c r="D61" s="60" t="s">
        <v>193</v>
      </c>
      <c r="E61" s="42"/>
      <c r="F61" s="295"/>
      <c r="G61" s="295"/>
      <c r="H61" s="295"/>
      <c r="I61" s="295"/>
      <c r="J61" s="42"/>
      <c r="K61" s="6"/>
    </row>
    <row r="62" spans="2:11" ht="12.75">
      <c r="B62" s="3"/>
      <c r="C62" s="42"/>
      <c r="D62" s="42"/>
      <c r="E62" s="42"/>
      <c r="F62" s="294"/>
      <c r="G62" s="294"/>
      <c r="H62" s="294"/>
      <c r="I62" s="294"/>
      <c r="J62" s="42"/>
      <c r="K62" s="6"/>
    </row>
    <row r="63" spans="2:11" ht="12.75">
      <c r="B63" s="3"/>
      <c r="C63" s="42"/>
      <c r="D63" s="42" t="s">
        <v>173</v>
      </c>
      <c r="E63" s="42"/>
      <c r="F63" s="294"/>
      <c r="G63" s="294"/>
      <c r="H63" s="294"/>
      <c r="I63" s="294"/>
      <c r="J63" s="42"/>
      <c r="K63" s="6"/>
    </row>
    <row r="64" spans="2:11" ht="12.75">
      <c r="B64" s="3"/>
      <c r="C64" s="42"/>
      <c r="D64" s="42" t="s">
        <v>174</v>
      </c>
      <c r="E64" s="42"/>
      <c r="F64" s="294"/>
      <c r="G64" s="294"/>
      <c r="H64" s="294"/>
      <c r="I64" s="294"/>
      <c r="J64" s="42"/>
      <c r="K64" s="6"/>
    </row>
    <row r="65" spans="2:11" ht="12.75">
      <c r="B65" s="3"/>
      <c r="C65" s="42"/>
      <c r="D65" s="42"/>
      <c r="E65" s="42"/>
      <c r="F65" s="294"/>
      <c r="G65" s="294"/>
      <c r="H65" s="294"/>
      <c r="I65" s="294"/>
      <c r="J65" s="42"/>
      <c r="K65" s="6"/>
    </row>
    <row r="66" spans="2:11" ht="12.75">
      <c r="B66" s="3"/>
      <c r="C66" s="42"/>
      <c r="D66" s="36" t="s">
        <v>119</v>
      </c>
      <c r="E66" s="42"/>
      <c r="F66" s="294"/>
      <c r="G66" s="294"/>
      <c r="H66" s="294"/>
      <c r="I66" s="294"/>
      <c r="J66" s="42"/>
      <c r="K66" s="6"/>
    </row>
    <row r="67" spans="2:11" ht="12.75">
      <c r="B67" s="3"/>
      <c r="C67" s="42"/>
      <c r="D67" s="36" t="s">
        <v>155</v>
      </c>
      <c r="E67" s="42"/>
      <c r="F67" s="294"/>
      <c r="G67" s="294"/>
      <c r="H67" s="294"/>
      <c r="I67" s="294"/>
      <c r="J67" s="42"/>
      <c r="K67" s="6"/>
    </row>
    <row r="68" spans="2:11" ht="12.75">
      <c r="B68" s="3"/>
      <c r="C68" s="42"/>
      <c r="D68" s="36" t="s">
        <v>154</v>
      </c>
      <c r="E68" s="42"/>
      <c r="F68" s="294"/>
      <c r="G68" s="294"/>
      <c r="H68" s="294"/>
      <c r="I68" s="294"/>
      <c r="J68" s="42"/>
      <c r="K68" s="6"/>
    </row>
    <row r="69" spans="2:11" ht="12.75">
      <c r="B69" s="3"/>
      <c r="C69" s="42"/>
      <c r="D69" s="36" t="s">
        <v>156</v>
      </c>
      <c r="E69" s="42"/>
      <c r="F69" s="294"/>
      <c r="G69" s="294"/>
      <c r="H69" s="294"/>
      <c r="I69" s="294"/>
      <c r="J69" s="42"/>
      <c r="K69" s="6"/>
    </row>
    <row r="70" spans="2:11" ht="12.75">
      <c r="B70" s="3"/>
      <c r="C70" s="42"/>
      <c r="D70" s="36" t="s">
        <v>165</v>
      </c>
      <c r="E70" s="42"/>
      <c r="F70" s="294"/>
      <c r="G70" s="294"/>
      <c r="H70" s="294"/>
      <c r="I70" s="294"/>
      <c r="J70" s="42"/>
      <c r="K70" s="6"/>
    </row>
    <row r="71" spans="2:11" ht="12.75">
      <c r="B71" s="3"/>
      <c r="C71" s="42"/>
      <c r="D71" s="36" t="s">
        <v>166</v>
      </c>
      <c r="E71" s="42"/>
      <c r="F71" s="294"/>
      <c r="G71" s="294"/>
      <c r="H71" s="294"/>
      <c r="I71" s="294"/>
      <c r="J71" s="42"/>
      <c r="K71" s="6"/>
    </row>
    <row r="72" spans="2:11" ht="12.75">
      <c r="B72" s="3"/>
      <c r="C72" s="42"/>
      <c r="D72" s="36" t="s">
        <v>167</v>
      </c>
      <c r="E72" s="42"/>
      <c r="F72" s="294"/>
      <c r="G72" s="294"/>
      <c r="H72" s="294"/>
      <c r="I72" s="294"/>
      <c r="J72" s="42"/>
      <c r="K72" s="6"/>
    </row>
    <row r="73" spans="2:11" ht="12.75">
      <c r="B73" s="3"/>
      <c r="C73" s="42"/>
      <c r="D73" s="36" t="s">
        <v>168</v>
      </c>
      <c r="E73" s="42"/>
      <c r="F73" s="294"/>
      <c r="G73" s="294"/>
      <c r="H73" s="294"/>
      <c r="I73" s="294"/>
      <c r="J73" s="42"/>
      <c r="K73" s="6"/>
    </row>
    <row r="74" spans="2:11" ht="12.75">
      <c r="B74" s="3"/>
      <c r="C74" s="42"/>
      <c r="D74" s="36" t="s">
        <v>169</v>
      </c>
      <c r="E74" s="42"/>
      <c r="F74" s="294"/>
      <c r="G74" s="294"/>
      <c r="H74" s="294"/>
      <c r="I74" s="294"/>
      <c r="J74" s="42"/>
      <c r="K74" s="6"/>
    </row>
    <row r="75" spans="2:11" ht="12.75">
      <c r="B75" s="3"/>
      <c r="C75" s="42"/>
      <c r="D75" s="36" t="s">
        <v>170</v>
      </c>
      <c r="E75" s="42"/>
      <c r="F75" s="294"/>
      <c r="G75" s="294"/>
      <c r="H75" s="294"/>
      <c r="I75" s="294"/>
      <c r="J75" s="42"/>
      <c r="K75" s="6"/>
    </row>
    <row r="76" spans="2:11" ht="12.75">
      <c r="B76" s="3"/>
      <c r="C76" s="42"/>
      <c r="D76" s="36" t="s">
        <v>171</v>
      </c>
      <c r="E76" s="42"/>
      <c r="F76" s="294"/>
      <c r="G76" s="294"/>
      <c r="H76" s="294"/>
      <c r="I76" s="294"/>
      <c r="J76" s="42"/>
      <c r="K76" s="6"/>
    </row>
    <row r="77" spans="2:11" ht="12.75">
      <c r="B77" s="3"/>
      <c r="C77" s="42"/>
      <c r="D77" s="36" t="s">
        <v>172</v>
      </c>
      <c r="E77" s="42"/>
      <c r="F77" s="294"/>
      <c r="G77" s="294"/>
      <c r="H77" s="294"/>
      <c r="I77" s="294"/>
      <c r="J77" s="42"/>
      <c r="K77" s="6"/>
    </row>
    <row r="78" spans="2:11" ht="12.75">
      <c r="B78" s="3"/>
      <c r="C78" s="42"/>
      <c r="D78" s="36" t="s">
        <v>153</v>
      </c>
      <c r="E78" s="42"/>
      <c r="F78" s="294"/>
      <c r="G78" s="294"/>
      <c r="H78" s="294"/>
      <c r="I78" s="294"/>
      <c r="J78" s="42"/>
      <c r="K78" s="6"/>
    </row>
    <row r="79" spans="2:11" ht="12.75">
      <c r="B79" s="3"/>
      <c r="C79" s="42"/>
      <c r="D79" s="36" t="s">
        <v>194</v>
      </c>
      <c r="E79" s="42"/>
      <c r="F79" s="294"/>
      <c r="G79" s="294"/>
      <c r="H79" s="294"/>
      <c r="I79" s="294"/>
      <c r="J79" s="42"/>
      <c r="K79" s="6"/>
    </row>
    <row r="80" spans="2:11" ht="12.75">
      <c r="B80" s="3"/>
      <c r="C80" s="42"/>
      <c r="D80" s="36" t="s">
        <v>195</v>
      </c>
      <c r="E80" s="42"/>
      <c r="F80" s="294"/>
      <c r="G80" s="294"/>
      <c r="H80" s="294"/>
      <c r="I80" s="294"/>
      <c r="J80" s="42"/>
      <c r="K80" s="6"/>
    </row>
    <row r="81" spans="2:11" ht="12.75">
      <c r="B81" s="3"/>
      <c r="C81" s="42"/>
      <c r="D81" s="42"/>
      <c r="E81" s="42"/>
      <c r="F81" s="42"/>
      <c r="G81" s="42"/>
      <c r="H81" s="277"/>
      <c r="I81" s="42"/>
      <c r="J81" s="42"/>
      <c r="K81" s="6"/>
    </row>
    <row r="82" spans="2:11" ht="12.75">
      <c r="B82" s="3"/>
      <c r="H82" s="107"/>
      <c r="K82" s="6"/>
    </row>
    <row r="83" spans="2:11" ht="13.5" thickBot="1">
      <c r="B83" s="13"/>
      <c r="C83" s="14"/>
      <c r="D83" s="14"/>
      <c r="E83" s="14"/>
      <c r="F83" s="14"/>
      <c r="G83" s="14"/>
      <c r="H83" s="278"/>
      <c r="I83" s="14"/>
      <c r="J83" s="14"/>
      <c r="K83" s="15"/>
    </row>
    <row r="84" ht="12.75">
      <c r="H84" s="107"/>
    </row>
    <row r="85" ht="12.75">
      <c r="H85" s="107"/>
    </row>
    <row r="86" ht="12.75">
      <c r="H86" s="107"/>
    </row>
    <row r="87" ht="12.75">
      <c r="H87" s="107"/>
    </row>
    <row r="88" ht="12.75">
      <c r="H88" s="107"/>
    </row>
    <row r="89" ht="12.75">
      <c r="H89" s="107"/>
    </row>
    <row r="90" ht="12.75">
      <c r="H90" s="107"/>
    </row>
    <row r="91" ht="12.75">
      <c r="H91" s="107"/>
    </row>
    <row r="92" ht="12.75">
      <c r="H92" s="107"/>
    </row>
    <row r="93" ht="12.75">
      <c r="H93" s="107"/>
    </row>
    <row r="94" ht="12.75">
      <c r="H94" s="107"/>
    </row>
    <row r="95" ht="12.75">
      <c r="H95" s="107"/>
    </row>
    <row r="96" ht="12.75">
      <c r="H96" s="107"/>
    </row>
    <row r="97" ht="12.75">
      <c r="H97" s="107"/>
    </row>
    <row r="98" ht="12.75">
      <c r="H98" s="107"/>
    </row>
    <row r="99" ht="12.75">
      <c r="H99" s="107"/>
    </row>
    <row r="100" ht="12.75">
      <c r="H100" s="107"/>
    </row>
    <row r="101" ht="12.75">
      <c r="H101" s="107"/>
    </row>
    <row r="102" ht="12.75">
      <c r="H102" s="107"/>
    </row>
    <row r="103" ht="12.75">
      <c r="H103" s="107"/>
    </row>
    <row r="104" ht="12.75">
      <c r="H104" s="107"/>
    </row>
    <row r="105" ht="12.75">
      <c r="H105" s="107"/>
    </row>
    <row r="106" ht="12.75">
      <c r="H106" s="107"/>
    </row>
    <row r="107" ht="12.75">
      <c r="H107" s="107"/>
    </row>
    <row r="108" ht="12.75">
      <c r="H108" s="107"/>
    </row>
    <row r="109" ht="12.75">
      <c r="H109" s="107"/>
    </row>
    <row r="110" ht="12.75">
      <c r="H110" s="107"/>
    </row>
    <row r="111" ht="12.75">
      <c r="H111" s="107"/>
    </row>
    <row r="112" ht="12.75">
      <c r="H112" s="107"/>
    </row>
    <row r="113" ht="12.75">
      <c r="H113" s="107"/>
    </row>
    <row r="114" ht="12.75">
      <c r="H114" s="107"/>
    </row>
    <row r="115" ht="12.75">
      <c r="H115" s="107"/>
    </row>
    <row r="116" ht="12.75">
      <c r="H116" s="107"/>
    </row>
    <row r="117" ht="12.75">
      <c r="H117" s="107"/>
    </row>
    <row r="118" ht="12.75">
      <c r="H118" s="107"/>
    </row>
    <row r="119" ht="12.75">
      <c r="H119" s="107"/>
    </row>
    <row r="120" ht="12.75">
      <c r="H120" s="107"/>
    </row>
    <row r="121" ht="12.75">
      <c r="H121" s="107"/>
    </row>
    <row r="122" ht="12.75">
      <c r="H122" s="107"/>
    </row>
    <row r="123" ht="12.75">
      <c r="H123" s="107"/>
    </row>
  </sheetData>
  <printOptions/>
  <pageMargins left="0.75" right="0.75" top="1" bottom="1" header="0.5" footer="0.5"/>
  <pageSetup horizontalDpi="600" verticalDpi="600" orientation="portrait" paperSize="9" scale="60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2:K123"/>
  <sheetViews>
    <sheetView zoomScale="85" zoomScaleNormal="85" workbookViewId="0" topLeftCell="A1">
      <pane ySplit="5" topLeftCell="BM6" activePane="bottomLeft" state="frozen"/>
      <selection pane="topLeft" activeCell="B2" sqref="B2"/>
      <selection pane="bottomLeft" activeCell="B2" sqref="B2"/>
    </sheetView>
  </sheetViews>
  <sheetFormatPr defaultColWidth="9.140625" defaultRowHeight="12.75"/>
  <cols>
    <col min="1" max="1" width="5.7109375" style="5" customWidth="1"/>
    <col min="2" max="2" width="2.7109375" style="5" customWidth="1"/>
    <col min="3" max="3" width="1.7109375" style="5" customWidth="1"/>
    <col min="4" max="4" width="45.7109375" style="5" customWidth="1"/>
    <col min="5" max="5" width="2.7109375" style="5" customWidth="1"/>
    <col min="6" max="9" width="16.8515625" style="5" customWidth="1"/>
    <col min="10" max="11" width="2.57421875" style="5" customWidth="1"/>
    <col min="12" max="16384" width="9.140625" style="248" customWidth="1"/>
  </cols>
  <sheetData>
    <row r="1" ht="13.5" thickBot="1"/>
    <row r="2" spans="2:11" s="5" customFormat="1" ht="12.75">
      <c r="B2" s="401"/>
      <c r="C2" s="1"/>
      <c r="D2" s="281"/>
      <c r="E2" s="1"/>
      <c r="F2" s="402"/>
      <c r="G2" s="1"/>
      <c r="H2" s="1"/>
      <c r="I2" s="1"/>
      <c r="J2" s="1"/>
      <c r="K2" s="2"/>
    </row>
    <row r="3" spans="2:11" ht="12.75">
      <c r="B3" s="3"/>
      <c r="K3" s="6"/>
    </row>
    <row r="4" spans="2:11" ht="12.75">
      <c r="B4" s="3"/>
      <c r="D4" s="56" t="s">
        <v>98</v>
      </c>
      <c r="E4" s="67"/>
      <c r="F4" s="25">
        <f>tab!F13</f>
        <v>2007</v>
      </c>
      <c r="G4" s="25">
        <f>F4+1</f>
        <v>2008</v>
      </c>
      <c r="H4" s="25">
        <f>G4+1</f>
        <v>2009</v>
      </c>
      <c r="I4" s="25">
        <f>H4+1</f>
        <v>2010</v>
      </c>
      <c r="J4" s="166"/>
      <c r="K4" s="173"/>
    </row>
    <row r="5" spans="2:11" ht="12.75">
      <c r="B5" s="3"/>
      <c r="E5" s="67"/>
      <c r="J5" s="166"/>
      <c r="K5" s="173"/>
    </row>
    <row r="6" spans="2:11" ht="12.75">
      <c r="B6" s="3"/>
      <c r="E6" s="67"/>
      <c r="J6" s="166"/>
      <c r="K6" s="173"/>
    </row>
    <row r="7" spans="2:11" ht="12.75">
      <c r="B7" s="3"/>
      <c r="C7" s="42"/>
      <c r="D7" s="42"/>
      <c r="E7" s="164"/>
      <c r="F7" s="42"/>
      <c r="G7" s="42"/>
      <c r="H7" s="42"/>
      <c r="I7" s="42"/>
      <c r="J7" s="168"/>
      <c r="K7" s="6"/>
    </row>
    <row r="8" spans="2:11" ht="12.75">
      <c r="B8" s="3"/>
      <c r="C8" s="42"/>
      <c r="D8" s="36" t="s">
        <v>177</v>
      </c>
      <c r="E8" s="42"/>
      <c r="F8" s="291"/>
      <c r="G8" s="279"/>
      <c r="H8" s="279"/>
      <c r="I8" s="292"/>
      <c r="J8" s="42"/>
      <c r="K8" s="6"/>
    </row>
    <row r="9" spans="2:11" ht="12.75">
      <c r="B9" s="3"/>
      <c r="C9" s="42"/>
      <c r="D9" s="36" t="s">
        <v>178</v>
      </c>
      <c r="E9" s="42"/>
      <c r="F9" s="291"/>
      <c r="G9" s="279"/>
      <c r="H9" s="279"/>
      <c r="I9" s="292"/>
      <c r="J9" s="42"/>
      <c r="K9" s="6"/>
    </row>
    <row r="10" spans="2:11" ht="12.75">
      <c r="B10" s="3"/>
      <c r="C10" s="42"/>
      <c r="D10" s="36" t="s">
        <v>180</v>
      </c>
      <c r="E10" s="42"/>
      <c r="F10" s="293"/>
      <c r="G10" s="279"/>
      <c r="H10" s="279"/>
      <c r="I10" s="292"/>
      <c r="J10" s="42"/>
      <c r="K10" s="6"/>
    </row>
    <row r="11" spans="2:11" ht="12.75">
      <c r="B11" s="3"/>
      <c r="C11" s="42"/>
      <c r="D11" s="38"/>
      <c r="E11" s="42"/>
      <c r="F11" s="344"/>
      <c r="G11" s="279"/>
      <c r="H11" s="279"/>
      <c r="I11" s="292"/>
      <c r="J11" s="42"/>
      <c r="K11" s="6"/>
    </row>
    <row r="12" spans="1:11" ht="12.75">
      <c r="A12" s="54"/>
      <c r="B12" s="50"/>
      <c r="C12" s="64"/>
      <c r="D12" s="36" t="s">
        <v>0</v>
      </c>
      <c r="E12" s="42"/>
      <c r="F12" s="294"/>
      <c r="G12" s="294"/>
      <c r="H12" s="294"/>
      <c r="I12" s="294"/>
      <c r="J12" s="64"/>
      <c r="K12" s="52"/>
    </row>
    <row r="13" spans="1:11" ht="12.75">
      <c r="A13" s="54"/>
      <c r="B13" s="50"/>
      <c r="C13" s="64"/>
      <c r="D13" s="36" t="s">
        <v>100</v>
      </c>
      <c r="E13" s="64"/>
      <c r="F13" s="294"/>
      <c r="G13" s="294"/>
      <c r="H13" s="294"/>
      <c r="I13" s="294"/>
      <c r="J13" s="64"/>
      <c r="K13" s="52"/>
    </row>
    <row r="14" spans="2:11" ht="12.75">
      <c r="B14" s="3"/>
      <c r="C14" s="42"/>
      <c r="D14" s="42" t="s">
        <v>99</v>
      </c>
      <c r="E14" s="42"/>
      <c r="F14" s="294"/>
      <c r="G14" s="294"/>
      <c r="H14" s="294"/>
      <c r="I14" s="294"/>
      <c r="J14" s="42"/>
      <c r="K14" s="6"/>
    </row>
    <row r="15" spans="2:11" ht="12.75">
      <c r="B15" s="3"/>
      <c r="C15" s="42"/>
      <c r="D15" s="42" t="s">
        <v>1</v>
      </c>
      <c r="E15" s="42"/>
      <c r="F15" s="294"/>
      <c r="G15" s="294"/>
      <c r="H15" s="294"/>
      <c r="I15" s="294"/>
      <c r="J15" s="42"/>
      <c r="K15" s="6"/>
    </row>
    <row r="16" spans="2:11" ht="12.75">
      <c r="B16" s="3"/>
      <c r="C16" s="42"/>
      <c r="D16" s="42" t="s">
        <v>101</v>
      </c>
      <c r="E16" s="42"/>
      <c r="F16" s="294"/>
      <c r="G16" s="294"/>
      <c r="H16" s="294"/>
      <c r="I16" s="294"/>
      <c r="J16" s="42"/>
      <c r="K16" s="6"/>
    </row>
    <row r="17" spans="2:11" ht="12.75">
      <c r="B17" s="3"/>
      <c r="C17" s="42"/>
      <c r="D17" s="42" t="s">
        <v>102</v>
      </c>
      <c r="E17" s="42"/>
      <c r="F17" s="294"/>
      <c r="G17" s="294"/>
      <c r="H17" s="294"/>
      <c r="I17" s="294"/>
      <c r="J17" s="42"/>
      <c r="K17" s="6"/>
    </row>
    <row r="18" spans="2:11" ht="12.75">
      <c r="B18" s="3"/>
      <c r="C18" s="42"/>
      <c r="D18" s="42" t="s">
        <v>103</v>
      </c>
      <c r="E18" s="42"/>
      <c r="F18" s="294"/>
      <c r="G18" s="294"/>
      <c r="H18" s="294"/>
      <c r="I18" s="294"/>
      <c r="J18" s="42"/>
      <c r="K18" s="6"/>
    </row>
    <row r="19" spans="2:11" ht="12.75">
      <c r="B19" s="3"/>
      <c r="C19" s="42"/>
      <c r="D19" s="42" t="s">
        <v>122</v>
      </c>
      <c r="E19" s="42"/>
      <c r="F19" s="294"/>
      <c r="G19" s="294"/>
      <c r="H19" s="294"/>
      <c r="I19" s="294"/>
      <c r="J19" s="42"/>
      <c r="K19" s="6"/>
    </row>
    <row r="20" spans="2:11" ht="12.75">
      <c r="B20" s="3"/>
      <c r="C20" s="42"/>
      <c r="D20" s="36" t="s">
        <v>83</v>
      </c>
      <c r="E20" s="61"/>
      <c r="F20" s="294"/>
      <c r="G20" s="294"/>
      <c r="H20" s="294"/>
      <c r="I20" s="294"/>
      <c r="J20" s="42"/>
      <c r="K20" s="6"/>
    </row>
    <row r="21" spans="2:11" ht="12.75">
      <c r="B21" s="3"/>
      <c r="C21" s="42"/>
      <c r="D21" s="36" t="s">
        <v>86</v>
      </c>
      <c r="E21" s="61"/>
      <c r="F21" s="294"/>
      <c r="G21" s="294"/>
      <c r="H21" s="294"/>
      <c r="I21" s="294"/>
      <c r="J21" s="42"/>
      <c r="K21" s="6"/>
    </row>
    <row r="22" spans="2:11" ht="12.75">
      <c r="B22" s="3"/>
      <c r="C22" s="42"/>
      <c r="D22" s="36" t="s">
        <v>84</v>
      </c>
      <c r="E22" s="61"/>
      <c r="F22" s="294"/>
      <c r="G22" s="294"/>
      <c r="H22" s="294"/>
      <c r="I22" s="294"/>
      <c r="J22" s="42"/>
      <c r="K22" s="6"/>
    </row>
    <row r="23" spans="2:11" ht="12.75">
      <c r="B23" s="3"/>
      <c r="C23" s="42"/>
      <c r="D23" s="36" t="s">
        <v>85</v>
      </c>
      <c r="E23" s="61"/>
      <c r="F23" s="294"/>
      <c r="G23" s="294"/>
      <c r="H23" s="294"/>
      <c r="I23" s="294"/>
      <c r="J23" s="42"/>
      <c r="K23" s="6"/>
    </row>
    <row r="24" spans="2:11" ht="12.75">
      <c r="B24" s="3"/>
      <c r="C24" s="42"/>
      <c r="D24" s="36" t="s">
        <v>186</v>
      </c>
      <c r="E24" s="61"/>
      <c r="F24" s="294"/>
      <c r="G24" s="294"/>
      <c r="H24" s="294"/>
      <c r="I24" s="294"/>
      <c r="J24" s="42"/>
      <c r="K24" s="6"/>
    </row>
    <row r="25" spans="2:11" ht="12.75">
      <c r="B25" s="3"/>
      <c r="C25" s="42"/>
      <c r="D25" s="36"/>
      <c r="E25" s="61"/>
      <c r="F25" s="294"/>
      <c r="G25" s="294"/>
      <c r="H25" s="294"/>
      <c r="I25" s="294"/>
      <c r="J25" s="42"/>
      <c r="K25" s="6"/>
    </row>
    <row r="26" spans="2:11" ht="12.75">
      <c r="B26" s="3"/>
      <c r="C26" s="42"/>
      <c r="D26" s="42" t="s">
        <v>135</v>
      </c>
      <c r="E26" s="42"/>
      <c r="F26" s="294"/>
      <c r="G26" s="294"/>
      <c r="H26" s="294"/>
      <c r="I26" s="294"/>
      <c r="J26" s="42"/>
      <c r="K26" s="6"/>
    </row>
    <row r="27" spans="2:11" ht="12.75">
      <c r="B27" s="3"/>
      <c r="C27" s="42"/>
      <c r="D27" s="42" t="s">
        <v>137</v>
      </c>
      <c r="E27" s="42"/>
      <c r="F27" s="294"/>
      <c r="G27" s="294"/>
      <c r="H27" s="294"/>
      <c r="I27" s="294"/>
      <c r="J27" s="42"/>
      <c r="K27" s="6"/>
    </row>
    <row r="28" spans="2:11" ht="12.75">
      <c r="B28" s="3"/>
      <c r="C28" s="42"/>
      <c r="D28" s="42" t="s">
        <v>136</v>
      </c>
      <c r="E28" s="42"/>
      <c r="F28" s="294"/>
      <c r="G28" s="294"/>
      <c r="H28" s="294"/>
      <c r="I28" s="294"/>
      <c r="J28" s="42"/>
      <c r="K28" s="6"/>
    </row>
    <row r="29" spans="2:11" ht="12.75">
      <c r="B29" s="3"/>
      <c r="C29" s="42"/>
      <c r="D29" s="42" t="s">
        <v>2</v>
      </c>
      <c r="E29" s="42"/>
      <c r="F29" s="294"/>
      <c r="G29" s="294"/>
      <c r="H29" s="294"/>
      <c r="I29" s="294"/>
      <c r="J29" s="42"/>
      <c r="K29" s="6"/>
    </row>
    <row r="30" spans="2:11" ht="12.75">
      <c r="B30" s="3"/>
      <c r="C30" s="42"/>
      <c r="D30" s="42" t="s">
        <v>3</v>
      </c>
      <c r="E30" s="42"/>
      <c r="F30" s="294"/>
      <c r="G30" s="294"/>
      <c r="H30" s="294"/>
      <c r="I30" s="294"/>
      <c r="J30" s="42"/>
      <c r="K30" s="6"/>
    </row>
    <row r="31" spans="2:11" ht="12.75">
      <c r="B31" s="3"/>
      <c r="C31" s="42"/>
      <c r="D31" s="42" t="s">
        <v>257</v>
      </c>
      <c r="E31" s="42"/>
      <c r="F31" s="294"/>
      <c r="G31" s="294"/>
      <c r="H31" s="294"/>
      <c r="I31" s="294"/>
      <c r="J31" s="42"/>
      <c r="K31" s="6"/>
    </row>
    <row r="32" spans="2:11" ht="12.75">
      <c r="B32" s="3"/>
      <c r="C32" s="42"/>
      <c r="D32" s="42" t="s">
        <v>138</v>
      </c>
      <c r="E32" s="42"/>
      <c r="F32" s="294"/>
      <c r="G32" s="294"/>
      <c r="H32" s="294"/>
      <c r="I32" s="294"/>
      <c r="J32" s="42"/>
      <c r="K32" s="6"/>
    </row>
    <row r="33" spans="2:11" ht="12.75">
      <c r="B33" s="3"/>
      <c r="C33" s="42"/>
      <c r="D33" s="42" t="s">
        <v>4</v>
      </c>
      <c r="E33" s="42"/>
      <c r="F33" s="294"/>
      <c r="G33" s="294"/>
      <c r="H33" s="294"/>
      <c r="I33" s="294"/>
      <c r="J33" s="42"/>
      <c r="K33" s="6"/>
    </row>
    <row r="34" spans="2:11" ht="12.75">
      <c r="B34" s="3"/>
      <c r="C34" s="42"/>
      <c r="D34" s="42" t="s">
        <v>121</v>
      </c>
      <c r="E34" s="42"/>
      <c r="F34" s="294"/>
      <c r="G34" s="294"/>
      <c r="H34" s="294"/>
      <c r="I34" s="294"/>
      <c r="J34" s="42"/>
      <c r="K34" s="6"/>
    </row>
    <row r="35" spans="2:11" ht="12.75">
      <c r="B35" s="3"/>
      <c r="C35" s="42"/>
      <c r="D35" s="42" t="s">
        <v>57</v>
      </c>
      <c r="E35" s="42"/>
      <c r="F35" s="294"/>
      <c r="G35" s="294"/>
      <c r="H35" s="294"/>
      <c r="I35" s="294"/>
      <c r="J35" s="42"/>
      <c r="K35" s="6"/>
    </row>
    <row r="36" spans="2:11" ht="12.75">
      <c r="B36" s="3"/>
      <c r="C36" s="42"/>
      <c r="D36" s="42" t="s">
        <v>35</v>
      </c>
      <c r="E36" s="42"/>
      <c r="F36" s="294"/>
      <c r="G36" s="294"/>
      <c r="H36" s="294"/>
      <c r="I36" s="294"/>
      <c r="J36" s="42"/>
      <c r="K36" s="6"/>
    </row>
    <row r="37" spans="2:11" ht="12.75">
      <c r="B37" s="3"/>
      <c r="C37" s="42"/>
      <c r="D37" s="42" t="s">
        <v>36</v>
      </c>
      <c r="E37" s="42"/>
      <c r="F37" s="294"/>
      <c r="G37" s="294"/>
      <c r="H37" s="294"/>
      <c r="I37" s="294"/>
      <c r="J37" s="42"/>
      <c r="K37" s="6"/>
    </row>
    <row r="38" spans="2:11" ht="12.75">
      <c r="B38" s="3"/>
      <c r="C38" s="42"/>
      <c r="D38" s="42"/>
      <c r="E38" s="42"/>
      <c r="F38" s="294"/>
      <c r="G38" s="294"/>
      <c r="H38" s="294"/>
      <c r="I38" s="294"/>
      <c r="J38" s="42"/>
      <c r="K38" s="6"/>
    </row>
    <row r="39" spans="2:11" ht="12.75">
      <c r="B39" s="3"/>
      <c r="C39" s="42"/>
      <c r="D39" s="42" t="s">
        <v>187</v>
      </c>
      <c r="E39" s="42"/>
      <c r="F39" s="342"/>
      <c r="G39" s="342"/>
      <c r="H39" s="342"/>
      <c r="I39" s="342"/>
      <c r="J39" s="42"/>
      <c r="K39" s="6"/>
    </row>
    <row r="40" spans="2:11" ht="12.75">
      <c r="B40" s="3"/>
      <c r="C40" s="42"/>
      <c r="D40" s="42" t="s">
        <v>188</v>
      </c>
      <c r="E40" s="42"/>
      <c r="F40" s="342"/>
      <c r="G40" s="342"/>
      <c r="H40" s="342"/>
      <c r="I40" s="342"/>
      <c r="J40" s="42"/>
      <c r="K40" s="6"/>
    </row>
    <row r="41" spans="2:11" ht="12.75">
      <c r="B41" s="3"/>
      <c r="C41" s="42"/>
      <c r="D41" s="36" t="s">
        <v>189</v>
      </c>
      <c r="E41" s="42"/>
      <c r="F41" s="342"/>
      <c r="G41" s="342"/>
      <c r="H41" s="342"/>
      <c r="I41" s="342"/>
      <c r="J41" s="42"/>
      <c r="K41" s="6"/>
    </row>
    <row r="42" spans="2:11" ht="12.75">
      <c r="B42" s="3"/>
      <c r="C42" s="42"/>
      <c r="D42" s="36" t="s">
        <v>190</v>
      </c>
      <c r="E42" s="42"/>
      <c r="F42" s="342"/>
      <c r="G42" s="342"/>
      <c r="H42" s="342"/>
      <c r="I42" s="342"/>
      <c r="J42" s="42"/>
      <c r="K42" s="6"/>
    </row>
    <row r="43" spans="2:11" ht="12.75">
      <c r="B43" s="3"/>
      <c r="C43" s="42"/>
      <c r="D43" s="36" t="s">
        <v>207</v>
      </c>
      <c r="E43" s="42"/>
      <c r="F43" s="342"/>
      <c r="G43" s="342"/>
      <c r="H43" s="342"/>
      <c r="I43" s="342"/>
      <c r="J43" s="42"/>
      <c r="K43" s="6"/>
    </row>
    <row r="44" spans="2:11" ht="12.75">
      <c r="B44" s="3"/>
      <c r="C44" s="42"/>
      <c r="D44" s="36" t="s">
        <v>346</v>
      </c>
      <c r="E44" s="42"/>
      <c r="F44" s="342"/>
      <c r="G44" s="342"/>
      <c r="H44" s="342"/>
      <c r="I44" s="342"/>
      <c r="J44" s="42"/>
      <c r="K44" s="6"/>
    </row>
    <row r="45" spans="2:11" ht="12.75">
      <c r="B45" s="3"/>
      <c r="C45" s="42"/>
      <c r="D45" s="36" t="s">
        <v>288</v>
      </c>
      <c r="E45" s="42"/>
      <c r="F45" s="342"/>
      <c r="G45" s="342"/>
      <c r="H45" s="342"/>
      <c r="I45" s="342"/>
      <c r="J45" s="42"/>
      <c r="K45" s="6"/>
    </row>
    <row r="46" spans="2:11" ht="12.75">
      <c r="B46" s="3"/>
      <c r="C46" s="42"/>
      <c r="D46" s="36" t="s">
        <v>289</v>
      </c>
      <c r="E46" s="42"/>
      <c r="F46" s="342"/>
      <c r="G46" s="342"/>
      <c r="H46" s="342"/>
      <c r="I46" s="342"/>
      <c r="J46" s="42"/>
      <c r="K46" s="6"/>
    </row>
    <row r="47" spans="2:11" ht="12.75">
      <c r="B47" s="3"/>
      <c r="C47" s="42"/>
      <c r="D47" s="36" t="s">
        <v>290</v>
      </c>
      <c r="E47" s="42"/>
      <c r="F47" s="342"/>
      <c r="G47" s="342"/>
      <c r="H47" s="342"/>
      <c r="I47" s="342"/>
      <c r="J47" s="42"/>
      <c r="K47" s="6"/>
    </row>
    <row r="48" spans="2:11" ht="12.75">
      <c r="B48" s="3"/>
      <c r="C48" s="42"/>
      <c r="D48" s="36" t="s">
        <v>291</v>
      </c>
      <c r="E48" s="42"/>
      <c r="F48" s="342"/>
      <c r="G48" s="342"/>
      <c r="H48" s="342"/>
      <c r="I48" s="342"/>
      <c r="J48" s="42"/>
      <c r="K48" s="6"/>
    </row>
    <row r="49" spans="2:11" ht="12.75">
      <c r="B49" s="3"/>
      <c r="C49" s="42"/>
      <c r="D49" s="400" t="s">
        <v>292</v>
      </c>
      <c r="E49" s="42"/>
      <c r="F49" s="342"/>
      <c r="G49" s="342"/>
      <c r="H49" s="342"/>
      <c r="I49" s="342"/>
      <c r="J49" s="42"/>
      <c r="K49" s="6"/>
    </row>
    <row r="50" spans="2:11" ht="12.75">
      <c r="B50" s="3"/>
      <c r="C50" s="42"/>
      <c r="D50" s="400" t="s">
        <v>293</v>
      </c>
      <c r="E50" s="42"/>
      <c r="F50" s="342"/>
      <c r="G50" s="342"/>
      <c r="H50" s="342"/>
      <c r="I50" s="342"/>
      <c r="J50" s="42"/>
      <c r="K50" s="6"/>
    </row>
    <row r="51" spans="2:11" ht="12.75">
      <c r="B51" s="3"/>
      <c r="C51" s="42"/>
      <c r="D51" s="400" t="s">
        <v>294</v>
      </c>
      <c r="E51" s="42"/>
      <c r="F51" s="342"/>
      <c r="G51" s="342"/>
      <c r="H51" s="342"/>
      <c r="I51" s="342"/>
      <c r="J51" s="42"/>
      <c r="K51" s="6"/>
    </row>
    <row r="52" spans="2:11" ht="12.75">
      <c r="B52" s="3"/>
      <c r="C52" s="42"/>
      <c r="D52" s="400" t="s">
        <v>295</v>
      </c>
      <c r="E52" s="42"/>
      <c r="F52" s="342"/>
      <c r="G52" s="342"/>
      <c r="H52" s="342"/>
      <c r="I52" s="342"/>
      <c r="J52" s="42"/>
      <c r="K52" s="6"/>
    </row>
    <row r="53" spans="2:11" ht="12.75">
      <c r="B53" s="3"/>
      <c r="C53" s="42"/>
      <c r="D53" s="400" t="s">
        <v>296</v>
      </c>
      <c r="E53" s="42"/>
      <c r="F53" s="342"/>
      <c r="G53" s="342"/>
      <c r="H53" s="342"/>
      <c r="I53" s="342"/>
      <c r="J53" s="42"/>
      <c r="K53" s="6"/>
    </row>
    <row r="54" spans="2:11" ht="12.75">
      <c r="B54" s="3"/>
      <c r="C54" s="42"/>
      <c r="D54" s="400" t="s">
        <v>297</v>
      </c>
      <c r="E54" s="42"/>
      <c r="F54" s="342"/>
      <c r="G54" s="342"/>
      <c r="H54" s="342"/>
      <c r="I54" s="342"/>
      <c r="J54" s="42"/>
      <c r="K54" s="6"/>
    </row>
    <row r="55" spans="2:11" ht="12.75">
      <c r="B55" s="3"/>
      <c r="C55" s="42"/>
      <c r="D55" s="400" t="s">
        <v>298</v>
      </c>
      <c r="E55" s="42"/>
      <c r="F55" s="342"/>
      <c r="G55" s="342"/>
      <c r="H55" s="342"/>
      <c r="I55" s="342"/>
      <c r="J55" s="42"/>
      <c r="K55" s="6"/>
    </row>
    <row r="56" spans="2:11" ht="12.75">
      <c r="B56" s="3"/>
      <c r="C56" s="42"/>
      <c r="D56" s="400" t="s">
        <v>299</v>
      </c>
      <c r="E56" s="42"/>
      <c r="F56" s="342"/>
      <c r="G56" s="342"/>
      <c r="H56" s="342"/>
      <c r="I56" s="342"/>
      <c r="J56" s="42"/>
      <c r="K56" s="6"/>
    </row>
    <row r="57" spans="2:11" ht="12.75">
      <c r="B57" s="3"/>
      <c r="C57" s="42"/>
      <c r="D57" s="36"/>
      <c r="E57" s="42"/>
      <c r="F57" s="294"/>
      <c r="G57" s="294"/>
      <c r="H57" s="294"/>
      <c r="I57" s="294"/>
      <c r="J57" s="42"/>
      <c r="K57" s="6"/>
    </row>
    <row r="58" spans="2:11" ht="12.75">
      <c r="B58" s="3"/>
      <c r="C58" s="42"/>
      <c r="D58" s="42" t="s">
        <v>206</v>
      </c>
      <c r="E58" s="42"/>
      <c r="F58" s="294"/>
      <c r="G58" s="294"/>
      <c r="H58" s="294"/>
      <c r="I58" s="294"/>
      <c r="J58" s="42"/>
      <c r="K58" s="6"/>
    </row>
    <row r="59" spans="2:11" ht="12.75">
      <c r="B59" s="3"/>
      <c r="C59" s="42"/>
      <c r="D59" s="60" t="s">
        <v>191</v>
      </c>
      <c r="E59" s="42"/>
      <c r="F59" s="295"/>
      <c r="G59" s="295"/>
      <c r="H59" s="295"/>
      <c r="I59" s="295"/>
      <c r="J59" s="42"/>
      <c r="K59" s="6"/>
    </row>
    <row r="60" spans="2:11" ht="12.75">
      <c r="B60" s="3"/>
      <c r="C60" s="42"/>
      <c r="D60" s="60" t="s">
        <v>192</v>
      </c>
      <c r="E60" s="42"/>
      <c r="F60" s="295"/>
      <c r="G60" s="295"/>
      <c r="H60" s="295"/>
      <c r="I60" s="295"/>
      <c r="J60" s="42"/>
      <c r="K60" s="6"/>
    </row>
    <row r="61" spans="2:11" ht="12.75">
      <c r="B61" s="3"/>
      <c r="C61" s="42"/>
      <c r="D61" s="60" t="s">
        <v>193</v>
      </c>
      <c r="E61" s="42"/>
      <c r="F61" s="295"/>
      <c r="G61" s="295"/>
      <c r="H61" s="295"/>
      <c r="I61" s="295"/>
      <c r="J61" s="42"/>
      <c r="K61" s="6"/>
    </row>
    <row r="62" spans="2:11" ht="12.75">
      <c r="B62" s="3"/>
      <c r="C62" s="42"/>
      <c r="D62" s="42"/>
      <c r="E62" s="42"/>
      <c r="F62" s="294"/>
      <c r="G62" s="294"/>
      <c r="H62" s="294"/>
      <c r="I62" s="294"/>
      <c r="J62" s="42"/>
      <c r="K62" s="6"/>
    </row>
    <row r="63" spans="2:11" ht="12.75">
      <c r="B63" s="3"/>
      <c r="C63" s="42"/>
      <c r="D63" s="42" t="s">
        <v>173</v>
      </c>
      <c r="E63" s="42"/>
      <c r="F63" s="294"/>
      <c r="G63" s="294"/>
      <c r="H63" s="294"/>
      <c r="I63" s="294"/>
      <c r="J63" s="42"/>
      <c r="K63" s="6"/>
    </row>
    <row r="64" spans="2:11" ht="12.75">
      <c r="B64" s="3"/>
      <c r="C64" s="42"/>
      <c r="D64" s="42" t="s">
        <v>174</v>
      </c>
      <c r="E64" s="42"/>
      <c r="F64" s="294"/>
      <c r="G64" s="294"/>
      <c r="H64" s="294"/>
      <c r="I64" s="294"/>
      <c r="J64" s="42"/>
      <c r="K64" s="6"/>
    </row>
    <row r="65" spans="2:11" ht="12.75">
      <c r="B65" s="3"/>
      <c r="C65" s="42"/>
      <c r="D65" s="42"/>
      <c r="E65" s="42"/>
      <c r="F65" s="294"/>
      <c r="G65" s="294"/>
      <c r="H65" s="294"/>
      <c r="I65" s="294"/>
      <c r="J65" s="42"/>
      <c r="K65" s="6"/>
    </row>
    <row r="66" spans="2:11" ht="12.75">
      <c r="B66" s="3"/>
      <c r="C66" s="42"/>
      <c r="D66" s="36" t="s">
        <v>119</v>
      </c>
      <c r="E66" s="42"/>
      <c r="F66" s="294"/>
      <c r="G66" s="294"/>
      <c r="H66" s="294"/>
      <c r="I66" s="294"/>
      <c r="J66" s="42"/>
      <c r="K66" s="6"/>
    </row>
    <row r="67" spans="2:11" ht="12.75">
      <c r="B67" s="3"/>
      <c r="C67" s="42"/>
      <c r="D67" s="36" t="s">
        <v>155</v>
      </c>
      <c r="E67" s="42"/>
      <c r="F67" s="294"/>
      <c r="G67" s="294"/>
      <c r="H67" s="294"/>
      <c r="I67" s="294"/>
      <c r="J67" s="42"/>
      <c r="K67" s="6"/>
    </row>
    <row r="68" spans="2:11" ht="12.75">
      <c r="B68" s="3"/>
      <c r="C68" s="42"/>
      <c r="D68" s="36" t="s">
        <v>154</v>
      </c>
      <c r="E68" s="42"/>
      <c r="F68" s="294"/>
      <c r="G68" s="294"/>
      <c r="H68" s="294"/>
      <c r="I68" s="294"/>
      <c r="J68" s="42"/>
      <c r="K68" s="6"/>
    </row>
    <row r="69" spans="2:11" ht="12.75">
      <c r="B69" s="3"/>
      <c r="C69" s="42"/>
      <c r="D69" s="36" t="s">
        <v>156</v>
      </c>
      <c r="E69" s="42"/>
      <c r="F69" s="294"/>
      <c r="G69" s="294"/>
      <c r="H69" s="294"/>
      <c r="I69" s="294"/>
      <c r="J69" s="42"/>
      <c r="K69" s="6"/>
    </row>
    <row r="70" spans="2:11" ht="12.75">
      <c r="B70" s="3"/>
      <c r="C70" s="42"/>
      <c r="D70" s="36" t="s">
        <v>165</v>
      </c>
      <c r="E70" s="42"/>
      <c r="F70" s="294"/>
      <c r="G70" s="294"/>
      <c r="H70" s="294"/>
      <c r="I70" s="294"/>
      <c r="J70" s="42"/>
      <c r="K70" s="6"/>
    </row>
    <row r="71" spans="2:11" ht="12.75">
      <c r="B71" s="3"/>
      <c r="C71" s="42"/>
      <c r="D71" s="36" t="s">
        <v>166</v>
      </c>
      <c r="E71" s="42"/>
      <c r="F71" s="294"/>
      <c r="G71" s="294"/>
      <c r="H71" s="294"/>
      <c r="I71" s="294"/>
      <c r="J71" s="42"/>
      <c r="K71" s="6"/>
    </row>
    <row r="72" spans="2:11" ht="12.75">
      <c r="B72" s="3"/>
      <c r="C72" s="42"/>
      <c r="D72" s="36" t="s">
        <v>167</v>
      </c>
      <c r="E72" s="42"/>
      <c r="F72" s="294"/>
      <c r="G72" s="294"/>
      <c r="H72" s="294"/>
      <c r="I72" s="294"/>
      <c r="J72" s="42"/>
      <c r="K72" s="6"/>
    </row>
    <row r="73" spans="2:11" ht="12.75">
      <c r="B73" s="3"/>
      <c r="C73" s="42"/>
      <c r="D73" s="36" t="s">
        <v>168</v>
      </c>
      <c r="E73" s="42"/>
      <c r="F73" s="294"/>
      <c r="G73" s="294"/>
      <c r="H73" s="294"/>
      <c r="I73" s="294"/>
      <c r="J73" s="42"/>
      <c r="K73" s="6"/>
    </row>
    <row r="74" spans="2:11" ht="12.75">
      <c r="B74" s="3"/>
      <c r="C74" s="42"/>
      <c r="D74" s="36" t="s">
        <v>169</v>
      </c>
      <c r="E74" s="42"/>
      <c r="F74" s="294"/>
      <c r="G74" s="294"/>
      <c r="H74" s="294"/>
      <c r="I74" s="294"/>
      <c r="J74" s="42"/>
      <c r="K74" s="6"/>
    </row>
    <row r="75" spans="2:11" ht="12.75">
      <c r="B75" s="3"/>
      <c r="C75" s="42"/>
      <c r="D75" s="36" t="s">
        <v>170</v>
      </c>
      <c r="E75" s="42"/>
      <c r="F75" s="294"/>
      <c r="G75" s="294"/>
      <c r="H75" s="294"/>
      <c r="I75" s="294"/>
      <c r="J75" s="42"/>
      <c r="K75" s="6"/>
    </row>
    <row r="76" spans="2:11" ht="12.75">
      <c r="B76" s="3"/>
      <c r="C76" s="42"/>
      <c r="D76" s="36" t="s">
        <v>171</v>
      </c>
      <c r="E76" s="42"/>
      <c r="F76" s="294"/>
      <c r="G76" s="294"/>
      <c r="H76" s="294"/>
      <c r="I76" s="294"/>
      <c r="J76" s="42"/>
      <c r="K76" s="6"/>
    </row>
    <row r="77" spans="2:11" ht="12.75">
      <c r="B77" s="3"/>
      <c r="C77" s="42"/>
      <c r="D77" s="36" t="s">
        <v>172</v>
      </c>
      <c r="E77" s="42"/>
      <c r="F77" s="294"/>
      <c r="G77" s="294"/>
      <c r="H77" s="294"/>
      <c r="I77" s="294"/>
      <c r="J77" s="42"/>
      <c r="K77" s="6"/>
    </row>
    <row r="78" spans="2:11" ht="12.75">
      <c r="B78" s="3"/>
      <c r="C78" s="42"/>
      <c r="D78" s="36" t="s">
        <v>153</v>
      </c>
      <c r="E78" s="42"/>
      <c r="F78" s="294"/>
      <c r="G78" s="294"/>
      <c r="H78" s="294"/>
      <c r="I78" s="294"/>
      <c r="J78" s="42"/>
      <c r="K78" s="6"/>
    </row>
    <row r="79" spans="2:11" ht="12.75">
      <c r="B79" s="3"/>
      <c r="C79" s="42"/>
      <c r="D79" s="36" t="s">
        <v>194</v>
      </c>
      <c r="E79" s="42"/>
      <c r="F79" s="294"/>
      <c r="G79" s="294"/>
      <c r="H79" s="294"/>
      <c r="I79" s="294"/>
      <c r="J79" s="42"/>
      <c r="K79" s="6"/>
    </row>
    <row r="80" spans="2:11" ht="12.75">
      <c r="B80" s="3"/>
      <c r="C80" s="42"/>
      <c r="D80" s="36" t="s">
        <v>195</v>
      </c>
      <c r="E80" s="42"/>
      <c r="F80" s="294"/>
      <c r="G80" s="294"/>
      <c r="H80" s="294"/>
      <c r="I80" s="294"/>
      <c r="J80" s="42"/>
      <c r="K80" s="6"/>
    </row>
    <row r="81" spans="2:11" ht="12.75">
      <c r="B81" s="3"/>
      <c r="C81" s="42"/>
      <c r="D81" s="42"/>
      <c r="E81" s="42"/>
      <c r="F81" s="42"/>
      <c r="G81" s="42"/>
      <c r="H81" s="277"/>
      <c r="I81" s="42"/>
      <c r="J81" s="42"/>
      <c r="K81" s="6"/>
    </row>
    <row r="82" spans="2:11" ht="12.75">
      <c r="B82" s="3"/>
      <c r="H82" s="107"/>
      <c r="K82" s="6"/>
    </row>
    <row r="83" spans="2:11" ht="13.5" thickBot="1">
      <c r="B83" s="13"/>
      <c r="C83" s="14"/>
      <c r="D83" s="14"/>
      <c r="E83" s="14"/>
      <c r="F83" s="14"/>
      <c r="G83" s="14"/>
      <c r="H83" s="278"/>
      <c r="I83" s="14"/>
      <c r="J83" s="14"/>
      <c r="K83" s="15"/>
    </row>
    <row r="84" ht="12.75">
      <c r="H84" s="107"/>
    </row>
    <row r="85" ht="12.75">
      <c r="H85" s="107"/>
    </row>
    <row r="86" ht="12.75">
      <c r="H86" s="107"/>
    </row>
    <row r="87" ht="12.75">
      <c r="H87" s="107"/>
    </row>
    <row r="88" ht="12.75">
      <c r="H88" s="107"/>
    </row>
    <row r="89" ht="12.75">
      <c r="H89" s="107"/>
    </row>
    <row r="90" ht="12.75">
      <c r="H90" s="107"/>
    </row>
    <row r="91" ht="12.75">
      <c r="H91" s="107"/>
    </row>
    <row r="92" ht="12.75">
      <c r="H92" s="107"/>
    </row>
    <row r="93" ht="12.75">
      <c r="H93" s="107"/>
    </row>
    <row r="94" ht="12.75">
      <c r="H94" s="107"/>
    </row>
    <row r="95" ht="12.75">
      <c r="H95" s="107"/>
    </row>
    <row r="96" ht="12.75">
      <c r="H96" s="107"/>
    </row>
    <row r="97" ht="12.75">
      <c r="H97" s="107"/>
    </row>
    <row r="98" ht="12.75">
      <c r="H98" s="107"/>
    </row>
    <row r="99" ht="12.75">
      <c r="H99" s="107"/>
    </row>
    <row r="100" ht="12.75">
      <c r="H100" s="107"/>
    </row>
    <row r="101" ht="12.75">
      <c r="H101" s="107"/>
    </row>
    <row r="102" ht="12.75">
      <c r="H102" s="107"/>
    </row>
    <row r="103" ht="12.75">
      <c r="H103" s="107"/>
    </row>
    <row r="104" ht="12.75">
      <c r="H104" s="107"/>
    </row>
    <row r="105" ht="12.75">
      <c r="H105" s="107"/>
    </row>
    <row r="106" ht="12.75">
      <c r="H106" s="107"/>
    </row>
    <row r="107" ht="12.75">
      <c r="H107" s="107"/>
    </row>
    <row r="108" ht="12.75">
      <c r="H108" s="107"/>
    </row>
    <row r="109" ht="12.75">
      <c r="H109" s="107"/>
    </row>
    <row r="110" ht="12.75">
      <c r="H110" s="107"/>
    </row>
    <row r="111" ht="12.75">
      <c r="H111" s="107"/>
    </row>
    <row r="112" ht="12.75">
      <c r="H112" s="107"/>
    </row>
    <row r="113" ht="12.75">
      <c r="H113" s="107"/>
    </row>
    <row r="114" ht="12.75">
      <c r="H114" s="107"/>
    </row>
    <row r="115" ht="12.75">
      <c r="H115" s="107"/>
    </row>
    <row r="116" ht="12.75">
      <c r="H116" s="107"/>
    </row>
    <row r="117" ht="12.75">
      <c r="H117" s="107"/>
    </row>
    <row r="118" ht="12.75">
      <c r="H118" s="107"/>
    </row>
    <row r="119" ht="12.75">
      <c r="H119" s="107"/>
    </row>
    <row r="120" ht="12.75">
      <c r="H120" s="107"/>
    </row>
    <row r="121" ht="12.75">
      <c r="H121" s="107"/>
    </row>
    <row r="122" ht="12.75">
      <c r="H122" s="107"/>
    </row>
    <row r="123" ht="12.75">
      <c r="H123" s="107"/>
    </row>
  </sheetData>
  <printOptions/>
  <pageMargins left="0.75" right="0.75" top="1" bottom="1" header="0.5" footer="0.5"/>
  <pageSetup horizontalDpi="600" verticalDpi="600" orientation="portrait" paperSize="9" scale="60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2:K123"/>
  <sheetViews>
    <sheetView zoomScale="85" zoomScaleNormal="85" workbookViewId="0" topLeftCell="A1">
      <pane ySplit="5" topLeftCell="BM6" activePane="bottomLeft" state="frozen"/>
      <selection pane="topLeft" activeCell="B2" sqref="B2"/>
      <selection pane="bottomLeft" activeCell="F8" sqref="F8:I80"/>
    </sheetView>
  </sheetViews>
  <sheetFormatPr defaultColWidth="9.140625" defaultRowHeight="12.75"/>
  <cols>
    <col min="1" max="1" width="5.7109375" style="5" customWidth="1"/>
    <col min="2" max="2" width="2.7109375" style="5" customWidth="1"/>
    <col min="3" max="3" width="1.7109375" style="5" customWidth="1"/>
    <col min="4" max="4" width="45.7109375" style="5" customWidth="1"/>
    <col min="5" max="5" width="2.7109375" style="5" customWidth="1"/>
    <col min="6" max="9" width="16.8515625" style="5" customWidth="1"/>
    <col min="10" max="11" width="2.57421875" style="5" customWidth="1"/>
    <col min="12" max="16384" width="9.140625" style="248" customWidth="1"/>
  </cols>
  <sheetData>
    <row r="1" ht="13.5" thickBot="1"/>
    <row r="2" spans="2:11" s="5" customFormat="1" ht="12.75">
      <c r="B2" s="401"/>
      <c r="C2" s="1"/>
      <c r="D2" s="281"/>
      <c r="E2" s="1"/>
      <c r="F2" s="402"/>
      <c r="G2" s="1"/>
      <c r="H2" s="1"/>
      <c r="I2" s="1"/>
      <c r="J2" s="1"/>
      <c r="K2" s="2"/>
    </row>
    <row r="3" spans="2:11" ht="12.75">
      <c r="B3" s="3"/>
      <c r="K3" s="6"/>
    </row>
    <row r="4" spans="2:11" ht="12.75">
      <c r="B4" s="3"/>
      <c r="D4" s="56" t="s">
        <v>98</v>
      </c>
      <c r="E4" s="67"/>
      <c r="F4" s="25">
        <f>tab!F13</f>
        <v>2007</v>
      </c>
      <c r="G4" s="25">
        <f>F4+1</f>
        <v>2008</v>
      </c>
      <c r="H4" s="25">
        <f>G4+1</f>
        <v>2009</v>
      </c>
      <c r="I4" s="25">
        <f>H4+1</f>
        <v>2010</v>
      </c>
      <c r="J4" s="166"/>
      <c r="K4" s="173"/>
    </row>
    <row r="5" spans="2:11" ht="12.75">
      <c r="B5" s="3"/>
      <c r="E5" s="67"/>
      <c r="J5" s="166"/>
      <c r="K5" s="173"/>
    </row>
    <row r="6" spans="2:11" ht="12.75">
      <c r="B6" s="3"/>
      <c r="E6" s="67"/>
      <c r="J6" s="166"/>
      <c r="K6" s="173"/>
    </row>
    <row r="7" spans="2:11" ht="12.75">
      <c r="B7" s="3"/>
      <c r="C7" s="42"/>
      <c r="D7" s="42"/>
      <c r="E7" s="164"/>
      <c r="F7" s="42"/>
      <c r="G7" s="42"/>
      <c r="H7" s="42"/>
      <c r="I7" s="42"/>
      <c r="J7" s="168"/>
      <c r="K7" s="6"/>
    </row>
    <row r="8" spans="2:11" ht="12.75">
      <c r="B8" s="3"/>
      <c r="C8" s="42"/>
      <c r="D8" s="36" t="s">
        <v>177</v>
      </c>
      <c r="E8" s="42"/>
      <c r="F8" s="291"/>
      <c r="G8" s="279"/>
      <c r="H8" s="279"/>
      <c r="I8" s="292"/>
      <c r="J8" s="42"/>
      <c r="K8" s="6"/>
    </row>
    <row r="9" spans="2:11" ht="12.75">
      <c r="B9" s="3"/>
      <c r="C9" s="42"/>
      <c r="D9" s="36" t="s">
        <v>178</v>
      </c>
      <c r="E9" s="42"/>
      <c r="F9" s="291"/>
      <c r="G9" s="279"/>
      <c r="H9" s="279"/>
      <c r="I9" s="292"/>
      <c r="J9" s="42"/>
      <c r="K9" s="6"/>
    </row>
    <row r="10" spans="2:11" ht="12.75">
      <c r="B10" s="3"/>
      <c r="C10" s="42"/>
      <c r="D10" s="36" t="s">
        <v>180</v>
      </c>
      <c r="E10" s="42"/>
      <c r="F10" s="293"/>
      <c r="G10" s="279"/>
      <c r="H10" s="279"/>
      <c r="I10" s="292"/>
      <c r="J10" s="42"/>
      <c r="K10" s="6"/>
    </row>
    <row r="11" spans="2:11" ht="12.75">
      <c r="B11" s="3"/>
      <c r="C11" s="42"/>
      <c r="D11" s="38"/>
      <c r="E11" s="42"/>
      <c r="F11" s="344"/>
      <c r="G11" s="279"/>
      <c r="H11" s="279"/>
      <c r="I11" s="292"/>
      <c r="J11" s="42"/>
      <c r="K11" s="6"/>
    </row>
    <row r="12" spans="1:11" ht="12.75">
      <c r="A12" s="54"/>
      <c r="B12" s="50"/>
      <c r="C12" s="64"/>
      <c r="D12" s="36" t="s">
        <v>0</v>
      </c>
      <c r="E12" s="42"/>
      <c r="F12" s="294"/>
      <c r="G12" s="294"/>
      <c r="H12" s="294"/>
      <c r="I12" s="294"/>
      <c r="J12" s="64"/>
      <c r="K12" s="52"/>
    </row>
    <row r="13" spans="1:11" ht="12.75">
      <c r="A13" s="54"/>
      <c r="B13" s="50"/>
      <c r="C13" s="64"/>
      <c r="D13" s="36" t="s">
        <v>100</v>
      </c>
      <c r="E13" s="64"/>
      <c r="F13" s="294"/>
      <c r="G13" s="294"/>
      <c r="H13" s="294"/>
      <c r="I13" s="294"/>
      <c r="J13" s="64"/>
      <c r="K13" s="52"/>
    </row>
    <row r="14" spans="2:11" ht="12.75">
      <c r="B14" s="3"/>
      <c r="C14" s="42"/>
      <c r="D14" s="42" t="s">
        <v>99</v>
      </c>
      <c r="E14" s="42"/>
      <c r="F14" s="294"/>
      <c r="G14" s="294"/>
      <c r="H14" s="294"/>
      <c r="I14" s="294"/>
      <c r="J14" s="42"/>
      <c r="K14" s="6"/>
    </row>
    <row r="15" spans="2:11" ht="12.75">
      <c r="B15" s="3"/>
      <c r="C15" s="42"/>
      <c r="D15" s="42" t="s">
        <v>1</v>
      </c>
      <c r="E15" s="42"/>
      <c r="F15" s="294"/>
      <c r="G15" s="294"/>
      <c r="H15" s="294"/>
      <c r="I15" s="294"/>
      <c r="J15" s="42"/>
      <c r="K15" s="6"/>
    </row>
    <row r="16" spans="2:11" ht="12.75">
      <c r="B16" s="3"/>
      <c r="C16" s="42"/>
      <c r="D16" s="42" t="s">
        <v>101</v>
      </c>
      <c r="E16" s="42"/>
      <c r="F16" s="294"/>
      <c r="G16" s="294"/>
      <c r="H16" s="294"/>
      <c r="I16" s="294"/>
      <c r="J16" s="42"/>
      <c r="K16" s="6"/>
    </row>
    <row r="17" spans="2:11" ht="12.75">
      <c r="B17" s="3"/>
      <c r="C17" s="42"/>
      <c r="D17" s="42" t="s">
        <v>102</v>
      </c>
      <c r="E17" s="42"/>
      <c r="F17" s="294"/>
      <c r="G17" s="294"/>
      <c r="H17" s="294"/>
      <c r="I17" s="294"/>
      <c r="J17" s="42"/>
      <c r="K17" s="6"/>
    </row>
    <row r="18" spans="2:11" ht="12.75">
      <c r="B18" s="3"/>
      <c r="C18" s="42"/>
      <c r="D18" s="42" t="s">
        <v>103</v>
      </c>
      <c r="E18" s="42"/>
      <c r="F18" s="294"/>
      <c r="G18" s="294"/>
      <c r="H18" s="294"/>
      <c r="I18" s="294"/>
      <c r="J18" s="42"/>
      <c r="K18" s="6"/>
    </row>
    <row r="19" spans="2:11" ht="12.75">
      <c r="B19" s="3"/>
      <c r="C19" s="42"/>
      <c r="D19" s="42" t="s">
        <v>122</v>
      </c>
      <c r="E19" s="42"/>
      <c r="F19" s="294"/>
      <c r="G19" s="294"/>
      <c r="H19" s="294"/>
      <c r="I19" s="294"/>
      <c r="J19" s="42"/>
      <c r="K19" s="6"/>
    </row>
    <row r="20" spans="2:11" ht="12.75">
      <c r="B20" s="3"/>
      <c r="C20" s="42"/>
      <c r="D20" s="36" t="s">
        <v>83</v>
      </c>
      <c r="E20" s="61"/>
      <c r="F20" s="294"/>
      <c r="G20" s="294"/>
      <c r="H20" s="294"/>
      <c r="I20" s="294"/>
      <c r="J20" s="42"/>
      <c r="K20" s="6"/>
    </row>
    <row r="21" spans="2:11" ht="12.75">
      <c r="B21" s="3"/>
      <c r="C21" s="42"/>
      <c r="D21" s="36" t="s">
        <v>86</v>
      </c>
      <c r="E21" s="61"/>
      <c r="F21" s="294"/>
      <c r="G21" s="294"/>
      <c r="H21" s="294"/>
      <c r="I21" s="294"/>
      <c r="J21" s="42"/>
      <c r="K21" s="6"/>
    </row>
    <row r="22" spans="2:11" ht="12.75">
      <c r="B22" s="3"/>
      <c r="C22" s="42"/>
      <c r="D22" s="36" t="s">
        <v>84</v>
      </c>
      <c r="E22" s="61"/>
      <c r="F22" s="294"/>
      <c r="G22" s="294"/>
      <c r="H22" s="294"/>
      <c r="I22" s="294"/>
      <c r="J22" s="42"/>
      <c r="K22" s="6"/>
    </row>
    <row r="23" spans="2:11" ht="12.75">
      <c r="B23" s="3"/>
      <c r="C23" s="42"/>
      <c r="D23" s="36" t="s">
        <v>85</v>
      </c>
      <c r="E23" s="61"/>
      <c r="F23" s="294"/>
      <c r="G23" s="294"/>
      <c r="H23" s="294"/>
      <c r="I23" s="294"/>
      <c r="J23" s="42"/>
      <c r="K23" s="6"/>
    </row>
    <row r="24" spans="2:11" ht="12.75">
      <c r="B24" s="3"/>
      <c r="C24" s="42"/>
      <c r="D24" s="36" t="s">
        <v>186</v>
      </c>
      <c r="E24" s="61"/>
      <c r="F24" s="294"/>
      <c r="G24" s="294"/>
      <c r="H24" s="294"/>
      <c r="I24" s="294"/>
      <c r="J24" s="42"/>
      <c r="K24" s="6"/>
    </row>
    <row r="25" spans="2:11" ht="12.75">
      <c r="B25" s="3"/>
      <c r="C25" s="42"/>
      <c r="D25" s="36"/>
      <c r="E25" s="61"/>
      <c r="F25" s="294"/>
      <c r="G25" s="294"/>
      <c r="H25" s="294"/>
      <c r="I25" s="294"/>
      <c r="J25" s="42"/>
      <c r="K25" s="6"/>
    </row>
    <row r="26" spans="2:11" ht="12.75">
      <c r="B26" s="3"/>
      <c r="C26" s="42"/>
      <c r="D26" s="42" t="s">
        <v>135</v>
      </c>
      <c r="E26" s="42"/>
      <c r="F26" s="294"/>
      <c r="G26" s="294"/>
      <c r="H26" s="294"/>
      <c r="I26" s="294"/>
      <c r="J26" s="42"/>
      <c r="K26" s="6"/>
    </row>
    <row r="27" spans="2:11" ht="12.75">
      <c r="B27" s="3"/>
      <c r="C27" s="42"/>
      <c r="D27" s="42" t="s">
        <v>137</v>
      </c>
      <c r="E27" s="42"/>
      <c r="F27" s="294"/>
      <c r="G27" s="294"/>
      <c r="H27" s="294"/>
      <c r="I27" s="294"/>
      <c r="J27" s="42"/>
      <c r="K27" s="6"/>
    </row>
    <row r="28" spans="2:11" ht="12.75">
      <c r="B28" s="3"/>
      <c r="C28" s="42"/>
      <c r="D28" s="42" t="s">
        <v>136</v>
      </c>
      <c r="E28" s="42"/>
      <c r="F28" s="294"/>
      <c r="G28" s="294"/>
      <c r="H28" s="294"/>
      <c r="I28" s="294"/>
      <c r="J28" s="42"/>
      <c r="K28" s="6"/>
    </row>
    <row r="29" spans="2:11" ht="12.75">
      <c r="B29" s="3"/>
      <c r="C29" s="42"/>
      <c r="D29" s="42" t="s">
        <v>2</v>
      </c>
      <c r="E29" s="42"/>
      <c r="F29" s="294"/>
      <c r="G29" s="294"/>
      <c r="H29" s="294"/>
      <c r="I29" s="294"/>
      <c r="J29" s="42"/>
      <c r="K29" s="6"/>
    </row>
    <row r="30" spans="2:11" ht="12.75">
      <c r="B30" s="3"/>
      <c r="C30" s="42"/>
      <c r="D30" s="42" t="s">
        <v>3</v>
      </c>
      <c r="E30" s="42"/>
      <c r="F30" s="294"/>
      <c r="G30" s="294"/>
      <c r="H30" s="294"/>
      <c r="I30" s="294"/>
      <c r="J30" s="42"/>
      <c r="K30" s="6"/>
    </row>
    <row r="31" spans="2:11" ht="12.75">
      <c r="B31" s="3"/>
      <c r="C31" s="42"/>
      <c r="D31" s="42" t="s">
        <v>257</v>
      </c>
      <c r="E31" s="42"/>
      <c r="F31" s="294"/>
      <c r="G31" s="294"/>
      <c r="H31" s="294"/>
      <c r="I31" s="294"/>
      <c r="J31" s="42"/>
      <c r="K31" s="6"/>
    </row>
    <row r="32" spans="2:11" ht="12.75">
      <c r="B32" s="3"/>
      <c r="C32" s="42"/>
      <c r="D32" s="42" t="s">
        <v>138</v>
      </c>
      <c r="E32" s="42"/>
      <c r="F32" s="294"/>
      <c r="G32" s="294"/>
      <c r="H32" s="294"/>
      <c r="I32" s="294"/>
      <c r="J32" s="42"/>
      <c r="K32" s="6"/>
    </row>
    <row r="33" spans="2:11" ht="12.75">
      <c r="B33" s="3"/>
      <c r="C33" s="42"/>
      <c r="D33" s="42" t="s">
        <v>4</v>
      </c>
      <c r="E33" s="42"/>
      <c r="F33" s="294"/>
      <c r="G33" s="294"/>
      <c r="H33" s="294"/>
      <c r="I33" s="294"/>
      <c r="J33" s="42"/>
      <c r="K33" s="6"/>
    </row>
    <row r="34" spans="2:11" ht="12.75">
      <c r="B34" s="3"/>
      <c r="C34" s="42"/>
      <c r="D34" s="42" t="s">
        <v>121</v>
      </c>
      <c r="E34" s="42"/>
      <c r="F34" s="294"/>
      <c r="G34" s="294"/>
      <c r="H34" s="294"/>
      <c r="I34" s="294"/>
      <c r="J34" s="42"/>
      <c r="K34" s="6"/>
    </row>
    <row r="35" spans="2:11" ht="12.75">
      <c r="B35" s="3"/>
      <c r="C35" s="42"/>
      <c r="D35" s="42" t="s">
        <v>57</v>
      </c>
      <c r="E35" s="42"/>
      <c r="F35" s="294"/>
      <c r="G35" s="294"/>
      <c r="H35" s="294"/>
      <c r="I35" s="294"/>
      <c r="J35" s="42"/>
      <c r="K35" s="6"/>
    </row>
    <row r="36" spans="2:11" ht="12.75">
      <c r="B36" s="3"/>
      <c r="C36" s="42"/>
      <c r="D36" s="42" t="s">
        <v>35</v>
      </c>
      <c r="E36" s="42"/>
      <c r="F36" s="294"/>
      <c r="G36" s="294"/>
      <c r="H36" s="294"/>
      <c r="I36" s="294"/>
      <c r="J36" s="42"/>
      <c r="K36" s="6"/>
    </row>
    <row r="37" spans="2:11" ht="12.75">
      <c r="B37" s="3"/>
      <c r="C37" s="42"/>
      <c r="D37" s="42" t="s">
        <v>36</v>
      </c>
      <c r="E37" s="42"/>
      <c r="F37" s="294"/>
      <c r="G37" s="294"/>
      <c r="H37" s="294"/>
      <c r="I37" s="294"/>
      <c r="J37" s="42"/>
      <c r="K37" s="6"/>
    </row>
    <row r="38" spans="2:11" ht="12.75">
      <c r="B38" s="3"/>
      <c r="C38" s="42"/>
      <c r="D38" s="42"/>
      <c r="E38" s="42"/>
      <c r="F38" s="294"/>
      <c r="G38" s="294"/>
      <c r="H38" s="294"/>
      <c r="I38" s="294"/>
      <c r="J38" s="42"/>
      <c r="K38" s="6"/>
    </row>
    <row r="39" spans="2:11" ht="12.75">
      <c r="B39" s="3"/>
      <c r="C39" s="42"/>
      <c r="D39" s="42" t="s">
        <v>187</v>
      </c>
      <c r="E39" s="42"/>
      <c r="F39" s="342"/>
      <c r="G39" s="342"/>
      <c r="H39" s="342"/>
      <c r="I39" s="342"/>
      <c r="J39" s="42"/>
      <c r="K39" s="6"/>
    </row>
    <row r="40" spans="2:11" ht="12.75">
      <c r="B40" s="3"/>
      <c r="C40" s="42"/>
      <c r="D40" s="42" t="s">
        <v>188</v>
      </c>
      <c r="E40" s="42"/>
      <c r="F40" s="342"/>
      <c r="G40" s="342"/>
      <c r="H40" s="342"/>
      <c r="I40" s="342"/>
      <c r="J40" s="42"/>
      <c r="K40" s="6"/>
    </row>
    <row r="41" spans="2:11" ht="12.75">
      <c r="B41" s="3"/>
      <c r="C41" s="42"/>
      <c r="D41" s="36" t="s">
        <v>189</v>
      </c>
      <c r="E41" s="42"/>
      <c r="F41" s="342"/>
      <c r="G41" s="342"/>
      <c r="H41" s="342"/>
      <c r="I41" s="342"/>
      <c r="J41" s="42"/>
      <c r="K41" s="6"/>
    </row>
    <row r="42" spans="2:11" ht="12.75">
      <c r="B42" s="3"/>
      <c r="C42" s="42"/>
      <c r="D42" s="36" t="s">
        <v>190</v>
      </c>
      <c r="E42" s="42"/>
      <c r="F42" s="342"/>
      <c r="G42" s="342"/>
      <c r="H42" s="342"/>
      <c r="I42" s="342"/>
      <c r="J42" s="42"/>
      <c r="K42" s="6"/>
    </row>
    <row r="43" spans="2:11" ht="12.75">
      <c r="B43" s="3"/>
      <c r="C43" s="42"/>
      <c r="D43" s="36" t="s">
        <v>207</v>
      </c>
      <c r="E43" s="42"/>
      <c r="F43" s="342"/>
      <c r="G43" s="342"/>
      <c r="H43" s="342"/>
      <c r="I43" s="342"/>
      <c r="J43" s="42"/>
      <c r="K43" s="6"/>
    </row>
    <row r="44" spans="2:11" ht="12.75">
      <c r="B44" s="3"/>
      <c r="C44" s="42"/>
      <c r="D44" s="36" t="s">
        <v>346</v>
      </c>
      <c r="E44" s="42"/>
      <c r="F44" s="342"/>
      <c r="G44" s="342"/>
      <c r="H44" s="342"/>
      <c r="I44" s="342"/>
      <c r="J44" s="42"/>
      <c r="K44" s="6"/>
    </row>
    <row r="45" spans="2:11" ht="12.75">
      <c r="B45" s="3"/>
      <c r="C45" s="42"/>
      <c r="D45" s="36" t="s">
        <v>288</v>
      </c>
      <c r="E45" s="42"/>
      <c r="F45" s="342"/>
      <c r="G45" s="342"/>
      <c r="H45" s="342"/>
      <c r="I45" s="342"/>
      <c r="J45" s="42"/>
      <c r="K45" s="6"/>
    </row>
    <row r="46" spans="2:11" ht="12.75">
      <c r="B46" s="3"/>
      <c r="C46" s="42"/>
      <c r="D46" s="36" t="s">
        <v>289</v>
      </c>
      <c r="E46" s="42"/>
      <c r="F46" s="342"/>
      <c r="G46" s="342"/>
      <c r="H46" s="342"/>
      <c r="I46" s="342"/>
      <c r="J46" s="42"/>
      <c r="K46" s="6"/>
    </row>
    <row r="47" spans="2:11" ht="12.75">
      <c r="B47" s="3"/>
      <c r="C47" s="42"/>
      <c r="D47" s="36" t="s">
        <v>290</v>
      </c>
      <c r="E47" s="42"/>
      <c r="F47" s="342"/>
      <c r="G47" s="342"/>
      <c r="H47" s="342"/>
      <c r="I47" s="342"/>
      <c r="J47" s="42"/>
      <c r="K47" s="6"/>
    </row>
    <row r="48" spans="2:11" ht="12.75">
      <c r="B48" s="3"/>
      <c r="C48" s="42"/>
      <c r="D48" s="36" t="s">
        <v>291</v>
      </c>
      <c r="E48" s="42"/>
      <c r="F48" s="342"/>
      <c r="G48" s="342"/>
      <c r="H48" s="342"/>
      <c r="I48" s="342"/>
      <c r="J48" s="42"/>
      <c r="K48" s="6"/>
    </row>
    <row r="49" spans="2:11" ht="12.75">
      <c r="B49" s="3"/>
      <c r="C49" s="42"/>
      <c r="D49" s="400" t="s">
        <v>292</v>
      </c>
      <c r="E49" s="42"/>
      <c r="F49" s="342"/>
      <c r="G49" s="342"/>
      <c r="H49" s="342"/>
      <c r="I49" s="342"/>
      <c r="J49" s="42"/>
      <c r="K49" s="6"/>
    </row>
    <row r="50" spans="2:11" ht="12.75">
      <c r="B50" s="3"/>
      <c r="C50" s="42"/>
      <c r="D50" s="400" t="s">
        <v>293</v>
      </c>
      <c r="E50" s="42"/>
      <c r="F50" s="342"/>
      <c r="G50" s="342"/>
      <c r="H50" s="342"/>
      <c r="I50" s="342"/>
      <c r="J50" s="42"/>
      <c r="K50" s="6"/>
    </row>
    <row r="51" spans="2:11" ht="12.75">
      <c r="B51" s="3"/>
      <c r="C51" s="42"/>
      <c r="D51" s="400" t="s">
        <v>294</v>
      </c>
      <c r="E51" s="42"/>
      <c r="F51" s="342"/>
      <c r="G51" s="342"/>
      <c r="H51" s="342"/>
      <c r="I51" s="342"/>
      <c r="J51" s="42"/>
      <c r="K51" s="6"/>
    </row>
    <row r="52" spans="2:11" ht="12.75">
      <c r="B52" s="3"/>
      <c r="C52" s="42"/>
      <c r="D52" s="400" t="s">
        <v>295</v>
      </c>
      <c r="E52" s="42"/>
      <c r="F52" s="342"/>
      <c r="G52" s="342"/>
      <c r="H52" s="342"/>
      <c r="I52" s="342"/>
      <c r="J52" s="42"/>
      <c r="K52" s="6"/>
    </row>
    <row r="53" spans="2:11" ht="12.75">
      <c r="B53" s="3"/>
      <c r="C53" s="42"/>
      <c r="D53" s="400" t="s">
        <v>296</v>
      </c>
      <c r="E53" s="42"/>
      <c r="F53" s="342"/>
      <c r="G53" s="342"/>
      <c r="H53" s="342"/>
      <c r="I53" s="342"/>
      <c r="J53" s="42"/>
      <c r="K53" s="6"/>
    </row>
    <row r="54" spans="2:11" ht="12.75">
      <c r="B54" s="3"/>
      <c r="C54" s="42"/>
      <c r="D54" s="400" t="s">
        <v>297</v>
      </c>
      <c r="E54" s="42"/>
      <c r="F54" s="342"/>
      <c r="G54" s="342"/>
      <c r="H54" s="342"/>
      <c r="I54" s="342"/>
      <c r="J54" s="42"/>
      <c r="K54" s="6"/>
    </row>
    <row r="55" spans="2:11" ht="12.75">
      <c r="B55" s="3"/>
      <c r="C55" s="42"/>
      <c r="D55" s="400" t="s">
        <v>298</v>
      </c>
      <c r="E55" s="42"/>
      <c r="F55" s="342"/>
      <c r="G55" s="342"/>
      <c r="H55" s="342"/>
      <c r="I55" s="342"/>
      <c r="J55" s="42"/>
      <c r="K55" s="6"/>
    </row>
    <row r="56" spans="2:11" ht="12.75">
      <c r="B56" s="3"/>
      <c r="C56" s="42"/>
      <c r="D56" s="400" t="s">
        <v>299</v>
      </c>
      <c r="E56" s="42"/>
      <c r="F56" s="342"/>
      <c r="G56" s="342"/>
      <c r="H56" s="342"/>
      <c r="I56" s="342"/>
      <c r="J56" s="42"/>
      <c r="K56" s="6"/>
    </row>
    <row r="57" spans="2:11" ht="12.75">
      <c r="B57" s="3"/>
      <c r="C57" s="42"/>
      <c r="D57" s="36"/>
      <c r="E57" s="42"/>
      <c r="F57" s="294"/>
      <c r="G57" s="294"/>
      <c r="H57" s="294"/>
      <c r="I57" s="294"/>
      <c r="J57" s="42"/>
      <c r="K57" s="6"/>
    </row>
    <row r="58" spans="2:11" ht="12.75">
      <c r="B58" s="3"/>
      <c r="C58" s="42"/>
      <c r="D58" s="42" t="s">
        <v>206</v>
      </c>
      <c r="E58" s="42"/>
      <c r="F58" s="294"/>
      <c r="G58" s="294"/>
      <c r="H58" s="294"/>
      <c r="I58" s="294"/>
      <c r="J58" s="42"/>
      <c r="K58" s="6"/>
    </row>
    <row r="59" spans="2:11" ht="12.75">
      <c r="B59" s="3"/>
      <c r="C59" s="42"/>
      <c r="D59" s="60" t="s">
        <v>191</v>
      </c>
      <c r="E59" s="42"/>
      <c r="F59" s="295"/>
      <c r="G59" s="295"/>
      <c r="H59" s="295"/>
      <c r="I59" s="295"/>
      <c r="J59" s="42"/>
      <c r="K59" s="6"/>
    </row>
    <row r="60" spans="2:11" ht="12.75">
      <c r="B60" s="3"/>
      <c r="C60" s="42"/>
      <c r="D60" s="60" t="s">
        <v>192</v>
      </c>
      <c r="E60" s="42"/>
      <c r="F60" s="295"/>
      <c r="G60" s="295"/>
      <c r="H60" s="295"/>
      <c r="I60" s="295"/>
      <c r="J60" s="42"/>
      <c r="K60" s="6"/>
    </row>
    <row r="61" spans="2:11" ht="12.75">
      <c r="B61" s="3"/>
      <c r="C61" s="42"/>
      <c r="D61" s="60" t="s">
        <v>193</v>
      </c>
      <c r="E61" s="42"/>
      <c r="F61" s="295"/>
      <c r="G61" s="295"/>
      <c r="H61" s="295"/>
      <c r="I61" s="295"/>
      <c r="J61" s="42"/>
      <c r="K61" s="6"/>
    </row>
    <row r="62" spans="2:11" ht="12.75">
      <c r="B62" s="3"/>
      <c r="C62" s="42"/>
      <c r="D62" s="42"/>
      <c r="E62" s="42"/>
      <c r="F62" s="294"/>
      <c r="G62" s="294"/>
      <c r="H62" s="294"/>
      <c r="I62" s="294"/>
      <c r="J62" s="42"/>
      <c r="K62" s="6"/>
    </row>
    <row r="63" spans="2:11" ht="12.75">
      <c r="B63" s="3"/>
      <c r="C63" s="42"/>
      <c r="D63" s="42" t="s">
        <v>173</v>
      </c>
      <c r="E63" s="42"/>
      <c r="F63" s="294"/>
      <c r="G63" s="294"/>
      <c r="H63" s="294"/>
      <c r="I63" s="294"/>
      <c r="J63" s="42"/>
      <c r="K63" s="6"/>
    </row>
    <row r="64" spans="2:11" ht="12.75">
      <c r="B64" s="3"/>
      <c r="C64" s="42"/>
      <c r="D64" s="42" t="s">
        <v>174</v>
      </c>
      <c r="E64" s="42"/>
      <c r="F64" s="294"/>
      <c r="G64" s="294"/>
      <c r="H64" s="294"/>
      <c r="I64" s="294"/>
      <c r="J64" s="42"/>
      <c r="K64" s="6"/>
    </row>
    <row r="65" spans="2:11" ht="12.75">
      <c r="B65" s="3"/>
      <c r="C65" s="42"/>
      <c r="D65" s="42"/>
      <c r="E65" s="42"/>
      <c r="F65" s="294"/>
      <c r="G65" s="294"/>
      <c r="H65" s="294"/>
      <c r="I65" s="294"/>
      <c r="J65" s="42"/>
      <c r="K65" s="6"/>
    </row>
    <row r="66" spans="2:11" ht="12.75">
      <c r="B66" s="3"/>
      <c r="C66" s="42"/>
      <c r="D66" s="36" t="s">
        <v>119</v>
      </c>
      <c r="E66" s="42"/>
      <c r="F66" s="294"/>
      <c r="G66" s="294"/>
      <c r="H66" s="294"/>
      <c r="I66" s="294"/>
      <c r="J66" s="42"/>
      <c r="K66" s="6"/>
    </row>
    <row r="67" spans="2:11" ht="12.75">
      <c r="B67" s="3"/>
      <c r="C67" s="42"/>
      <c r="D67" s="36" t="s">
        <v>155</v>
      </c>
      <c r="E67" s="42"/>
      <c r="F67" s="294"/>
      <c r="G67" s="294"/>
      <c r="H67" s="294"/>
      <c r="I67" s="294"/>
      <c r="J67" s="42"/>
      <c r="K67" s="6"/>
    </row>
    <row r="68" spans="2:11" ht="12.75">
      <c r="B68" s="3"/>
      <c r="C68" s="42"/>
      <c r="D68" s="36" t="s">
        <v>154</v>
      </c>
      <c r="E68" s="42"/>
      <c r="F68" s="294"/>
      <c r="G68" s="294"/>
      <c r="H68" s="294"/>
      <c r="I68" s="294"/>
      <c r="J68" s="42"/>
      <c r="K68" s="6"/>
    </row>
    <row r="69" spans="2:11" ht="12.75">
      <c r="B69" s="3"/>
      <c r="C69" s="42"/>
      <c r="D69" s="36" t="s">
        <v>156</v>
      </c>
      <c r="E69" s="42"/>
      <c r="F69" s="294"/>
      <c r="G69" s="294"/>
      <c r="H69" s="294"/>
      <c r="I69" s="294"/>
      <c r="J69" s="42"/>
      <c r="K69" s="6"/>
    </row>
    <row r="70" spans="2:11" ht="12.75">
      <c r="B70" s="3"/>
      <c r="C70" s="42"/>
      <c r="D70" s="36" t="s">
        <v>165</v>
      </c>
      <c r="E70" s="42"/>
      <c r="F70" s="294"/>
      <c r="G70" s="294"/>
      <c r="H70" s="294"/>
      <c r="I70" s="294"/>
      <c r="J70" s="42"/>
      <c r="K70" s="6"/>
    </row>
    <row r="71" spans="2:11" ht="12.75">
      <c r="B71" s="3"/>
      <c r="C71" s="42"/>
      <c r="D71" s="36" t="s">
        <v>166</v>
      </c>
      <c r="E71" s="42"/>
      <c r="F71" s="294"/>
      <c r="G71" s="294"/>
      <c r="H71" s="294"/>
      <c r="I71" s="294"/>
      <c r="J71" s="42"/>
      <c r="K71" s="6"/>
    </row>
    <row r="72" spans="2:11" ht="12.75">
      <c r="B72" s="3"/>
      <c r="C72" s="42"/>
      <c r="D72" s="36" t="s">
        <v>167</v>
      </c>
      <c r="E72" s="42"/>
      <c r="F72" s="294"/>
      <c r="G72" s="294"/>
      <c r="H72" s="294"/>
      <c r="I72" s="294"/>
      <c r="J72" s="42"/>
      <c r="K72" s="6"/>
    </row>
    <row r="73" spans="2:11" ht="12.75">
      <c r="B73" s="3"/>
      <c r="C73" s="42"/>
      <c r="D73" s="36" t="s">
        <v>168</v>
      </c>
      <c r="E73" s="42"/>
      <c r="F73" s="294"/>
      <c r="G73" s="294"/>
      <c r="H73" s="294"/>
      <c r="I73" s="294"/>
      <c r="J73" s="42"/>
      <c r="K73" s="6"/>
    </row>
    <row r="74" spans="2:11" ht="12.75">
      <c r="B74" s="3"/>
      <c r="C74" s="42"/>
      <c r="D74" s="36" t="s">
        <v>169</v>
      </c>
      <c r="E74" s="42"/>
      <c r="F74" s="294"/>
      <c r="G74" s="294"/>
      <c r="H74" s="294"/>
      <c r="I74" s="294"/>
      <c r="J74" s="42"/>
      <c r="K74" s="6"/>
    </row>
    <row r="75" spans="2:11" ht="12.75">
      <c r="B75" s="3"/>
      <c r="C75" s="42"/>
      <c r="D75" s="36" t="s">
        <v>170</v>
      </c>
      <c r="E75" s="42"/>
      <c r="F75" s="294"/>
      <c r="G75" s="294"/>
      <c r="H75" s="294"/>
      <c r="I75" s="294"/>
      <c r="J75" s="42"/>
      <c r="K75" s="6"/>
    </row>
    <row r="76" spans="2:11" ht="12.75">
      <c r="B76" s="3"/>
      <c r="C76" s="42"/>
      <c r="D76" s="36" t="s">
        <v>171</v>
      </c>
      <c r="E76" s="42"/>
      <c r="F76" s="294"/>
      <c r="G76" s="294"/>
      <c r="H76" s="294"/>
      <c r="I76" s="294"/>
      <c r="J76" s="42"/>
      <c r="K76" s="6"/>
    </row>
    <row r="77" spans="2:11" ht="12.75">
      <c r="B77" s="3"/>
      <c r="C77" s="42"/>
      <c r="D77" s="36" t="s">
        <v>172</v>
      </c>
      <c r="E77" s="42"/>
      <c r="F77" s="294"/>
      <c r="G77" s="294"/>
      <c r="H77" s="294"/>
      <c r="I77" s="294"/>
      <c r="J77" s="42"/>
      <c r="K77" s="6"/>
    </row>
    <row r="78" spans="2:11" ht="12.75">
      <c r="B78" s="3"/>
      <c r="C78" s="42"/>
      <c r="D78" s="36" t="s">
        <v>153</v>
      </c>
      <c r="E78" s="42"/>
      <c r="F78" s="294"/>
      <c r="G78" s="294"/>
      <c r="H78" s="294"/>
      <c r="I78" s="294"/>
      <c r="J78" s="42"/>
      <c r="K78" s="6"/>
    </row>
    <row r="79" spans="2:11" ht="12.75">
      <c r="B79" s="3"/>
      <c r="C79" s="42"/>
      <c r="D79" s="36" t="s">
        <v>194</v>
      </c>
      <c r="E79" s="42"/>
      <c r="F79" s="294"/>
      <c r="G79" s="294"/>
      <c r="H79" s="294"/>
      <c r="I79" s="294"/>
      <c r="J79" s="42"/>
      <c r="K79" s="6"/>
    </row>
    <row r="80" spans="2:11" ht="12.75">
      <c r="B80" s="3"/>
      <c r="C80" s="42"/>
      <c r="D80" s="36" t="s">
        <v>195</v>
      </c>
      <c r="E80" s="42"/>
      <c r="F80" s="294"/>
      <c r="G80" s="294"/>
      <c r="H80" s="294"/>
      <c r="I80" s="294"/>
      <c r="J80" s="42"/>
      <c r="K80" s="6"/>
    </row>
    <row r="81" spans="2:11" ht="12.75">
      <c r="B81" s="3"/>
      <c r="C81" s="42"/>
      <c r="D81" s="42"/>
      <c r="E81" s="42"/>
      <c r="F81" s="42"/>
      <c r="G81" s="42"/>
      <c r="H81" s="277"/>
      <c r="I81" s="42"/>
      <c r="J81" s="42"/>
      <c r="K81" s="6"/>
    </row>
    <row r="82" spans="2:11" ht="12.75">
      <c r="B82" s="3"/>
      <c r="H82" s="107"/>
      <c r="K82" s="6"/>
    </row>
    <row r="83" spans="2:11" ht="13.5" thickBot="1">
      <c r="B83" s="13"/>
      <c r="C83" s="14"/>
      <c r="D83" s="14"/>
      <c r="E83" s="14"/>
      <c r="F83" s="14"/>
      <c r="G83" s="14"/>
      <c r="H83" s="278"/>
      <c r="I83" s="14"/>
      <c r="J83" s="14"/>
      <c r="K83" s="15"/>
    </row>
    <row r="84" ht="12.75">
      <c r="H84" s="107"/>
    </row>
    <row r="85" ht="12.75">
      <c r="H85" s="107"/>
    </row>
    <row r="86" ht="12.75">
      <c r="H86" s="107"/>
    </row>
    <row r="87" ht="12.75">
      <c r="H87" s="107"/>
    </row>
    <row r="88" ht="12.75">
      <c r="H88" s="107"/>
    </row>
    <row r="89" ht="12.75">
      <c r="H89" s="107"/>
    </row>
    <row r="90" ht="12.75">
      <c r="H90" s="107"/>
    </row>
    <row r="91" ht="12.75">
      <c r="H91" s="107"/>
    </row>
    <row r="92" ht="12.75">
      <c r="H92" s="107"/>
    </row>
    <row r="93" ht="12.75">
      <c r="H93" s="107"/>
    </row>
    <row r="94" ht="12.75">
      <c r="H94" s="107"/>
    </row>
    <row r="95" ht="12.75">
      <c r="H95" s="107"/>
    </row>
    <row r="96" ht="12.75">
      <c r="H96" s="107"/>
    </row>
    <row r="97" ht="12.75">
      <c r="H97" s="107"/>
    </row>
    <row r="98" ht="12.75">
      <c r="H98" s="107"/>
    </row>
    <row r="99" ht="12.75">
      <c r="H99" s="107"/>
    </row>
    <row r="100" ht="12.75">
      <c r="H100" s="107"/>
    </row>
    <row r="101" ht="12.75">
      <c r="H101" s="107"/>
    </row>
    <row r="102" ht="12.75">
      <c r="H102" s="107"/>
    </row>
    <row r="103" ht="12.75">
      <c r="H103" s="107"/>
    </row>
    <row r="104" ht="12.75">
      <c r="H104" s="107"/>
    </row>
    <row r="105" ht="12.75">
      <c r="H105" s="107"/>
    </row>
    <row r="106" ht="12.75">
      <c r="H106" s="107"/>
    </row>
    <row r="107" ht="12.75">
      <c r="H107" s="107"/>
    </row>
    <row r="108" ht="12.75">
      <c r="H108" s="107"/>
    </row>
    <row r="109" ht="12.75">
      <c r="H109" s="107"/>
    </row>
    <row r="110" ht="12.75">
      <c r="H110" s="107"/>
    </row>
    <row r="111" ht="12.75">
      <c r="H111" s="107"/>
    </row>
    <row r="112" ht="12.75">
      <c r="H112" s="107"/>
    </row>
    <row r="113" ht="12.75">
      <c r="H113" s="107"/>
    </row>
    <row r="114" ht="12.75">
      <c r="H114" s="107"/>
    </row>
    <row r="115" ht="12.75">
      <c r="H115" s="107"/>
    </row>
    <row r="116" ht="12.75">
      <c r="H116" s="107"/>
    </row>
    <row r="117" ht="12.75">
      <c r="H117" s="107"/>
    </row>
    <row r="118" ht="12.75">
      <c r="H118" s="107"/>
    </row>
    <row r="119" ht="12.75">
      <c r="H119" s="107"/>
    </row>
    <row r="120" ht="12.75">
      <c r="H120" s="107"/>
    </row>
    <row r="121" ht="12.75">
      <c r="H121" s="107"/>
    </row>
    <row r="122" ht="12.75">
      <c r="H122" s="107"/>
    </row>
    <row r="123" ht="12.75">
      <c r="H123" s="107"/>
    </row>
  </sheetData>
  <printOptions/>
  <pageMargins left="0.75" right="0.75" top="1" bottom="1" header="0.5" footer="0.5"/>
  <pageSetup horizontalDpi="600" verticalDpi="600" orientation="portrait" paperSize="9" scale="60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2:K123"/>
  <sheetViews>
    <sheetView zoomScale="85" zoomScaleNormal="85" workbookViewId="0" topLeftCell="A1">
      <pane ySplit="5" topLeftCell="BM6" activePane="bottomLeft" state="frozen"/>
      <selection pane="topLeft" activeCell="B2" sqref="B2"/>
      <selection pane="bottomLeft" activeCell="B2" sqref="B2"/>
    </sheetView>
  </sheetViews>
  <sheetFormatPr defaultColWidth="9.140625" defaultRowHeight="12.75"/>
  <cols>
    <col min="1" max="1" width="5.7109375" style="5" customWidth="1"/>
    <col min="2" max="2" width="2.7109375" style="5" customWidth="1"/>
    <col min="3" max="3" width="1.7109375" style="5" customWidth="1"/>
    <col min="4" max="4" width="45.7109375" style="5" customWidth="1"/>
    <col min="5" max="5" width="2.7109375" style="5" customWidth="1"/>
    <col min="6" max="9" width="16.8515625" style="5" customWidth="1"/>
    <col min="10" max="11" width="2.57421875" style="5" customWidth="1"/>
    <col min="12" max="16384" width="9.140625" style="248" customWidth="1"/>
  </cols>
  <sheetData>
    <row r="1" ht="13.5" thickBot="1"/>
    <row r="2" spans="2:11" s="5" customFormat="1" ht="12.75">
      <c r="B2" s="401"/>
      <c r="C2" s="1"/>
      <c r="D2" s="281"/>
      <c r="E2" s="1"/>
      <c r="F2" s="402"/>
      <c r="G2" s="1"/>
      <c r="H2" s="1"/>
      <c r="I2" s="1"/>
      <c r="J2" s="1"/>
      <c r="K2" s="2"/>
    </row>
    <row r="3" spans="2:11" ht="12.75">
      <c r="B3" s="3"/>
      <c r="K3" s="6"/>
    </row>
    <row r="4" spans="2:11" ht="12.75">
      <c r="B4" s="3"/>
      <c r="D4" s="56" t="s">
        <v>98</v>
      </c>
      <c r="E4" s="67"/>
      <c r="F4" s="25">
        <f>tab!F13</f>
        <v>2007</v>
      </c>
      <c r="G4" s="25">
        <f>F4+1</f>
        <v>2008</v>
      </c>
      <c r="H4" s="25">
        <f>G4+1</f>
        <v>2009</v>
      </c>
      <c r="I4" s="25">
        <f>H4+1</f>
        <v>2010</v>
      </c>
      <c r="J4" s="166"/>
      <c r="K4" s="173"/>
    </row>
    <row r="5" spans="2:11" ht="12.75">
      <c r="B5" s="3"/>
      <c r="E5" s="67"/>
      <c r="J5" s="166"/>
      <c r="K5" s="173"/>
    </row>
    <row r="6" spans="2:11" ht="12.75">
      <c r="B6" s="3"/>
      <c r="E6" s="67"/>
      <c r="J6" s="166"/>
      <c r="K6" s="173"/>
    </row>
    <row r="7" spans="2:11" ht="12.75">
      <c r="B7" s="3"/>
      <c r="C7" s="42"/>
      <c r="D7" s="42"/>
      <c r="E7" s="164"/>
      <c r="F7" s="42"/>
      <c r="G7" s="42"/>
      <c r="H7" s="42"/>
      <c r="I7" s="42"/>
      <c r="J7" s="168"/>
      <c r="K7" s="6"/>
    </row>
    <row r="8" spans="2:11" ht="12.75">
      <c r="B8" s="3"/>
      <c r="C8" s="42"/>
      <c r="D8" s="36" t="s">
        <v>177</v>
      </c>
      <c r="E8" s="42"/>
      <c r="F8" s="291"/>
      <c r="G8" s="279"/>
      <c r="H8" s="279"/>
      <c r="I8" s="292"/>
      <c r="J8" s="42"/>
      <c r="K8" s="6"/>
    </row>
    <row r="9" spans="2:11" ht="12.75">
      <c r="B9" s="3"/>
      <c r="C9" s="42"/>
      <c r="D9" s="36" t="s">
        <v>178</v>
      </c>
      <c r="E9" s="42"/>
      <c r="F9" s="291"/>
      <c r="G9" s="279"/>
      <c r="H9" s="279"/>
      <c r="I9" s="292"/>
      <c r="J9" s="42"/>
      <c r="K9" s="6"/>
    </row>
    <row r="10" spans="2:11" ht="12.75">
      <c r="B10" s="3"/>
      <c r="C10" s="42"/>
      <c r="D10" s="36" t="s">
        <v>180</v>
      </c>
      <c r="E10" s="42"/>
      <c r="F10" s="293"/>
      <c r="G10" s="279"/>
      <c r="H10" s="279"/>
      <c r="I10" s="292"/>
      <c r="J10" s="42"/>
      <c r="K10" s="6"/>
    </row>
    <row r="11" spans="2:11" ht="12.75">
      <c r="B11" s="3"/>
      <c r="C11" s="42"/>
      <c r="D11" s="38"/>
      <c r="E11" s="42"/>
      <c r="F11" s="344"/>
      <c r="G11" s="279"/>
      <c r="H11" s="279"/>
      <c r="I11" s="292"/>
      <c r="J11" s="42"/>
      <c r="K11" s="6"/>
    </row>
    <row r="12" spans="1:11" ht="12.75">
      <c r="A12" s="54"/>
      <c r="B12" s="50"/>
      <c r="C12" s="64"/>
      <c r="D12" s="36" t="s">
        <v>0</v>
      </c>
      <c r="E12" s="42"/>
      <c r="F12" s="294"/>
      <c r="G12" s="294"/>
      <c r="H12" s="294"/>
      <c r="I12" s="294"/>
      <c r="J12" s="64"/>
      <c r="K12" s="52"/>
    </row>
    <row r="13" spans="1:11" ht="12.75">
      <c r="A13" s="54"/>
      <c r="B13" s="50"/>
      <c r="C13" s="64"/>
      <c r="D13" s="36" t="s">
        <v>100</v>
      </c>
      <c r="E13" s="64"/>
      <c r="F13" s="294"/>
      <c r="G13" s="294"/>
      <c r="H13" s="294"/>
      <c r="I13" s="294"/>
      <c r="J13" s="64"/>
      <c r="K13" s="52"/>
    </row>
    <row r="14" spans="2:11" ht="12.75">
      <c r="B14" s="3"/>
      <c r="C14" s="42"/>
      <c r="D14" s="42" t="s">
        <v>99</v>
      </c>
      <c r="E14" s="42"/>
      <c r="F14" s="294"/>
      <c r="G14" s="294"/>
      <c r="H14" s="294"/>
      <c r="I14" s="294"/>
      <c r="J14" s="42"/>
      <c r="K14" s="6"/>
    </row>
    <row r="15" spans="2:11" ht="12.75">
      <c r="B15" s="3"/>
      <c r="C15" s="42"/>
      <c r="D15" s="42" t="s">
        <v>1</v>
      </c>
      <c r="E15" s="42"/>
      <c r="F15" s="294"/>
      <c r="G15" s="294"/>
      <c r="H15" s="294"/>
      <c r="I15" s="294"/>
      <c r="J15" s="42"/>
      <c r="K15" s="6"/>
    </row>
    <row r="16" spans="2:11" ht="12.75">
      <c r="B16" s="3"/>
      <c r="C16" s="42"/>
      <c r="D16" s="42" t="s">
        <v>101</v>
      </c>
      <c r="E16" s="42"/>
      <c r="F16" s="294"/>
      <c r="G16" s="294"/>
      <c r="H16" s="294"/>
      <c r="I16" s="294"/>
      <c r="J16" s="42"/>
      <c r="K16" s="6"/>
    </row>
    <row r="17" spans="2:11" ht="12.75">
      <c r="B17" s="3"/>
      <c r="C17" s="42"/>
      <c r="D17" s="42" t="s">
        <v>102</v>
      </c>
      <c r="E17" s="42"/>
      <c r="F17" s="294"/>
      <c r="G17" s="294"/>
      <c r="H17" s="294"/>
      <c r="I17" s="294"/>
      <c r="J17" s="42"/>
      <c r="K17" s="6"/>
    </row>
    <row r="18" spans="2:11" ht="12.75">
      <c r="B18" s="3"/>
      <c r="C18" s="42"/>
      <c r="D18" s="42" t="s">
        <v>103</v>
      </c>
      <c r="E18" s="42"/>
      <c r="F18" s="294"/>
      <c r="G18" s="294"/>
      <c r="H18" s="294"/>
      <c r="I18" s="294"/>
      <c r="J18" s="42"/>
      <c r="K18" s="6"/>
    </row>
    <row r="19" spans="2:11" ht="12.75">
      <c r="B19" s="3"/>
      <c r="C19" s="42"/>
      <c r="D19" s="42" t="s">
        <v>122</v>
      </c>
      <c r="E19" s="42"/>
      <c r="F19" s="294"/>
      <c r="G19" s="294"/>
      <c r="H19" s="294"/>
      <c r="I19" s="294"/>
      <c r="J19" s="42"/>
      <c r="K19" s="6"/>
    </row>
    <row r="20" spans="2:11" ht="12.75">
      <c r="B20" s="3"/>
      <c r="C20" s="42"/>
      <c r="D20" s="36" t="s">
        <v>83</v>
      </c>
      <c r="E20" s="61"/>
      <c r="F20" s="294"/>
      <c r="G20" s="294"/>
      <c r="H20" s="294"/>
      <c r="I20" s="294"/>
      <c r="J20" s="42"/>
      <c r="K20" s="6"/>
    </row>
    <row r="21" spans="2:11" ht="12.75">
      <c r="B21" s="3"/>
      <c r="C21" s="42"/>
      <c r="D21" s="36" t="s">
        <v>86</v>
      </c>
      <c r="E21" s="61"/>
      <c r="F21" s="294"/>
      <c r="G21" s="294"/>
      <c r="H21" s="294"/>
      <c r="I21" s="294"/>
      <c r="J21" s="42"/>
      <c r="K21" s="6"/>
    </row>
    <row r="22" spans="2:11" ht="12.75">
      <c r="B22" s="3"/>
      <c r="C22" s="42"/>
      <c r="D22" s="36" t="s">
        <v>84</v>
      </c>
      <c r="E22" s="61"/>
      <c r="F22" s="294"/>
      <c r="G22" s="294"/>
      <c r="H22" s="294"/>
      <c r="I22" s="294"/>
      <c r="J22" s="42"/>
      <c r="K22" s="6"/>
    </row>
    <row r="23" spans="2:11" ht="12.75">
      <c r="B23" s="3"/>
      <c r="C23" s="42"/>
      <c r="D23" s="36" t="s">
        <v>85</v>
      </c>
      <c r="E23" s="61"/>
      <c r="F23" s="294"/>
      <c r="G23" s="294"/>
      <c r="H23" s="294"/>
      <c r="I23" s="294"/>
      <c r="J23" s="42"/>
      <c r="K23" s="6"/>
    </row>
    <row r="24" spans="2:11" ht="12.75">
      <c r="B24" s="3"/>
      <c r="C24" s="42"/>
      <c r="D24" s="36" t="s">
        <v>186</v>
      </c>
      <c r="E24" s="61"/>
      <c r="F24" s="294"/>
      <c r="G24" s="294"/>
      <c r="H24" s="294"/>
      <c r="I24" s="294"/>
      <c r="J24" s="42"/>
      <c r="K24" s="6"/>
    </row>
    <row r="25" spans="2:11" ht="12.75">
      <c r="B25" s="3"/>
      <c r="C25" s="42"/>
      <c r="D25" s="36"/>
      <c r="E25" s="61"/>
      <c r="F25" s="294"/>
      <c r="G25" s="294"/>
      <c r="H25" s="294"/>
      <c r="I25" s="294"/>
      <c r="J25" s="42"/>
      <c r="K25" s="6"/>
    </row>
    <row r="26" spans="2:11" ht="12.75">
      <c r="B26" s="3"/>
      <c r="C26" s="42"/>
      <c r="D26" s="42" t="s">
        <v>135</v>
      </c>
      <c r="E26" s="42"/>
      <c r="F26" s="294"/>
      <c r="G26" s="294"/>
      <c r="H26" s="294"/>
      <c r="I26" s="294"/>
      <c r="J26" s="42"/>
      <c r="K26" s="6"/>
    </row>
    <row r="27" spans="2:11" ht="12.75">
      <c r="B27" s="3"/>
      <c r="C27" s="42"/>
      <c r="D27" s="42" t="s">
        <v>137</v>
      </c>
      <c r="E27" s="42"/>
      <c r="F27" s="294"/>
      <c r="G27" s="294"/>
      <c r="H27" s="294"/>
      <c r="I27" s="294"/>
      <c r="J27" s="42"/>
      <c r="K27" s="6"/>
    </row>
    <row r="28" spans="2:11" ht="12.75">
      <c r="B28" s="3"/>
      <c r="C28" s="42"/>
      <c r="D28" s="42" t="s">
        <v>136</v>
      </c>
      <c r="E28" s="42"/>
      <c r="F28" s="294"/>
      <c r="G28" s="294"/>
      <c r="H28" s="294"/>
      <c r="I28" s="294"/>
      <c r="J28" s="42"/>
      <c r="K28" s="6"/>
    </row>
    <row r="29" spans="2:11" ht="12.75">
      <c r="B29" s="3"/>
      <c r="C29" s="42"/>
      <c r="D29" s="42" t="s">
        <v>2</v>
      </c>
      <c r="E29" s="42"/>
      <c r="F29" s="294"/>
      <c r="G29" s="294"/>
      <c r="H29" s="294"/>
      <c r="I29" s="294"/>
      <c r="J29" s="42"/>
      <c r="K29" s="6"/>
    </row>
    <row r="30" spans="2:11" ht="12.75">
      <c r="B30" s="3"/>
      <c r="C30" s="42"/>
      <c r="D30" s="42" t="s">
        <v>3</v>
      </c>
      <c r="E30" s="42"/>
      <c r="F30" s="294"/>
      <c r="G30" s="294"/>
      <c r="H30" s="294"/>
      <c r="I30" s="294"/>
      <c r="J30" s="42"/>
      <c r="K30" s="6"/>
    </row>
    <row r="31" spans="2:11" ht="12.75">
      <c r="B31" s="3"/>
      <c r="C31" s="42"/>
      <c r="D31" s="42" t="s">
        <v>257</v>
      </c>
      <c r="E31" s="42"/>
      <c r="F31" s="294"/>
      <c r="G31" s="294"/>
      <c r="H31" s="294"/>
      <c r="I31" s="294"/>
      <c r="J31" s="42"/>
      <c r="K31" s="6"/>
    </row>
    <row r="32" spans="2:11" ht="12.75">
      <c r="B32" s="3"/>
      <c r="C32" s="42"/>
      <c r="D32" s="42" t="s">
        <v>138</v>
      </c>
      <c r="E32" s="42"/>
      <c r="F32" s="294"/>
      <c r="G32" s="294"/>
      <c r="H32" s="294"/>
      <c r="I32" s="294"/>
      <c r="J32" s="42"/>
      <c r="K32" s="6"/>
    </row>
    <row r="33" spans="2:11" ht="12.75">
      <c r="B33" s="3"/>
      <c r="C33" s="42"/>
      <c r="D33" s="42" t="s">
        <v>4</v>
      </c>
      <c r="E33" s="42"/>
      <c r="F33" s="294"/>
      <c r="G33" s="294"/>
      <c r="H33" s="294"/>
      <c r="I33" s="294"/>
      <c r="J33" s="42"/>
      <c r="K33" s="6"/>
    </row>
    <row r="34" spans="2:11" ht="12.75">
      <c r="B34" s="3"/>
      <c r="C34" s="42"/>
      <c r="D34" s="42" t="s">
        <v>121</v>
      </c>
      <c r="E34" s="42"/>
      <c r="F34" s="294"/>
      <c r="G34" s="294"/>
      <c r="H34" s="294"/>
      <c r="I34" s="294"/>
      <c r="J34" s="42"/>
      <c r="K34" s="6"/>
    </row>
    <row r="35" spans="2:11" ht="12.75">
      <c r="B35" s="3"/>
      <c r="C35" s="42"/>
      <c r="D35" s="42" t="s">
        <v>57</v>
      </c>
      <c r="E35" s="42"/>
      <c r="F35" s="294"/>
      <c r="G35" s="294"/>
      <c r="H35" s="294"/>
      <c r="I35" s="294"/>
      <c r="J35" s="42"/>
      <c r="K35" s="6"/>
    </row>
    <row r="36" spans="2:11" ht="12.75">
      <c r="B36" s="3"/>
      <c r="C36" s="42"/>
      <c r="D36" s="42" t="s">
        <v>35</v>
      </c>
      <c r="E36" s="42"/>
      <c r="F36" s="294"/>
      <c r="G36" s="294"/>
      <c r="H36" s="294"/>
      <c r="I36" s="294"/>
      <c r="J36" s="42"/>
      <c r="K36" s="6"/>
    </row>
    <row r="37" spans="2:11" ht="12.75">
      <c r="B37" s="3"/>
      <c r="C37" s="42"/>
      <c r="D37" s="42" t="s">
        <v>36</v>
      </c>
      <c r="E37" s="42"/>
      <c r="F37" s="294"/>
      <c r="G37" s="294"/>
      <c r="H37" s="294"/>
      <c r="I37" s="294"/>
      <c r="J37" s="42"/>
      <c r="K37" s="6"/>
    </row>
    <row r="38" spans="2:11" ht="12.75">
      <c r="B38" s="3"/>
      <c r="C38" s="42"/>
      <c r="D38" s="42"/>
      <c r="E38" s="42"/>
      <c r="F38" s="294"/>
      <c r="G38" s="294"/>
      <c r="H38" s="294"/>
      <c r="I38" s="294"/>
      <c r="J38" s="42"/>
      <c r="K38" s="6"/>
    </row>
    <row r="39" spans="2:11" ht="12.75">
      <c r="B39" s="3"/>
      <c r="C39" s="42"/>
      <c r="D39" s="42" t="s">
        <v>187</v>
      </c>
      <c r="E39" s="42"/>
      <c r="F39" s="342"/>
      <c r="G39" s="342"/>
      <c r="H39" s="342"/>
      <c r="I39" s="342"/>
      <c r="J39" s="42"/>
      <c r="K39" s="6"/>
    </row>
    <row r="40" spans="2:11" ht="12.75">
      <c r="B40" s="3"/>
      <c r="C40" s="42"/>
      <c r="D40" s="42" t="s">
        <v>188</v>
      </c>
      <c r="E40" s="42"/>
      <c r="F40" s="342"/>
      <c r="G40" s="342"/>
      <c r="H40" s="342"/>
      <c r="I40" s="342"/>
      <c r="J40" s="42"/>
      <c r="K40" s="6"/>
    </row>
    <row r="41" spans="2:11" ht="12.75">
      <c r="B41" s="3"/>
      <c r="C41" s="42"/>
      <c r="D41" s="36" t="s">
        <v>189</v>
      </c>
      <c r="E41" s="42"/>
      <c r="F41" s="342"/>
      <c r="G41" s="342"/>
      <c r="H41" s="342"/>
      <c r="I41" s="342"/>
      <c r="J41" s="42"/>
      <c r="K41" s="6"/>
    </row>
    <row r="42" spans="2:11" ht="12.75">
      <c r="B42" s="3"/>
      <c r="C42" s="42"/>
      <c r="D42" s="36" t="s">
        <v>190</v>
      </c>
      <c r="E42" s="42"/>
      <c r="F42" s="342"/>
      <c r="G42" s="342"/>
      <c r="H42" s="342"/>
      <c r="I42" s="342"/>
      <c r="J42" s="42"/>
      <c r="K42" s="6"/>
    </row>
    <row r="43" spans="2:11" ht="12.75">
      <c r="B43" s="3"/>
      <c r="C43" s="42"/>
      <c r="D43" s="36" t="s">
        <v>207</v>
      </c>
      <c r="E43" s="42"/>
      <c r="F43" s="342"/>
      <c r="G43" s="342"/>
      <c r="H43" s="342"/>
      <c r="I43" s="342"/>
      <c r="J43" s="42"/>
      <c r="K43" s="6"/>
    </row>
    <row r="44" spans="2:11" ht="12.75">
      <c r="B44" s="3"/>
      <c r="C44" s="42"/>
      <c r="D44" s="36" t="s">
        <v>346</v>
      </c>
      <c r="E44" s="42"/>
      <c r="F44" s="342"/>
      <c r="G44" s="342"/>
      <c r="H44" s="342"/>
      <c r="I44" s="342"/>
      <c r="J44" s="42"/>
      <c r="K44" s="6"/>
    </row>
    <row r="45" spans="2:11" ht="12.75">
      <c r="B45" s="3"/>
      <c r="C45" s="42"/>
      <c r="D45" s="36" t="s">
        <v>288</v>
      </c>
      <c r="E45" s="42"/>
      <c r="F45" s="342"/>
      <c r="G45" s="342"/>
      <c r="H45" s="342"/>
      <c r="I45" s="342"/>
      <c r="J45" s="42"/>
      <c r="K45" s="6"/>
    </row>
    <row r="46" spans="2:11" ht="12.75">
      <c r="B46" s="3"/>
      <c r="C46" s="42"/>
      <c r="D46" s="36" t="s">
        <v>289</v>
      </c>
      <c r="E46" s="42"/>
      <c r="F46" s="342"/>
      <c r="G46" s="342"/>
      <c r="H46" s="342"/>
      <c r="I46" s="342"/>
      <c r="J46" s="42"/>
      <c r="K46" s="6"/>
    </row>
    <row r="47" spans="2:11" ht="12.75">
      <c r="B47" s="3"/>
      <c r="C47" s="42"/>
      <c r="D47" s="36" t="s">
        <v>290</v>
      </c>
      <c r="E47" s="42"/>
      <c r="F47" s="342"/>
      <c r="G47" s="342"/>
      <c r="H47" s="342"/>
      <c r="I47" s="342"/>
      <c r="J47" s="42"/>
      <c r="K47" s="6"/>
    </row>
    <row r="48" spans="2:11" ht="12.75">
      <c r="B48" s="3"/>
      <c r="C48" s="42"/>
      <c r="D48" s="36" t="s">
        <v>291</v>
      </c>
      <c r="E48" s="42"/>
      <c r="F48" s="342"/>
      <c r="G48" s="342"/>
      <c r="H48" s="342"/>
      <c r="I48" s="342"/>
      <c r="J48" s="42"/>
      <c r="K48" s="6"/>
    </row>
    <row r="49" spans="2:11" ht="12.75">
      <c r="B49" s="3"/>
      <c r="C49" s="42"/>
      <c r="D49" s="400" t="s">
        <v>292</v>
      </c>
      <c r="E49" s="42"/>
      <c r="F49" s="342"/>
      <c r="G49" s="342"/>
      <c r="H49" s="342"/>
      <c r="I49" s="342"/>
      <c r="J49" s="42"/>
      <c r="K49" s="6"/>
    </row>
    <row r="50" spans="2:11" ht="12.75">
      <c r="B50" s="3"/>
      <c r="C50" s="42"/>
      <c r="D50" s="400" t="s">
        <v>293</v>
      </c>
      <c r="E50" s="42"/>
      <c r="F50" s="342"/>
      <c r="G50" s="342"/>
      <c r="H50" s="342"/>
      <c r="I50" s="342"/>
      <c r="J50" s="42"/>
      <c r="K50" s="6"/>
    </row>
    <row r="51" spans="2:11" ht="12.75">
      <c r="B51" s="3"/>
      <c r="C51" s="42"/>
      <c r="D51" s="400" t="s">
        <v>294</v>
      </c>
      <c r="E51" s="42"/>
      <c r="F51" s="342"/>
      <c r="G51" s="342"/>
      <c r="H51" s="342"/>
      <c r="I51" s="342"/>
      <c r="J51" s="42"/>
      <c r="K51" s="6"/>
    </row>
    <row r="52" spans="2:11" ht="12.75">
      <c r="B52" s="3"/>
      <c r="C52" s="42"/>
      <c r="D52" s="400" t="s">
        <v>295</v>
      </c>
      <c r="E52" s="42"/>
      <c r="F52" s="342"/>
      <c r="G52" s="342"/>
      <c r="H52" s="342"/>
      <c r="I52" s="342"/>
      <c r="J52" s="42"/>
      <c r="K52" s="6"/>
    </row>
    <row r="53" spans="2:11" ht="12.75">
      <c r="B53" s="3"/>
      <c r="C53" s="42"/>
      <c r="D53" s="400" t="s">
        <v>296</v>
      </c>
      <c r="E53" s="42"/>
      <c r="F53" s="342"/>
      <c r="G53" s="342"/>
      <c r="H53" s="342"/>
      <c r="I53" s="342"/>
      <c r="J53" s="42"/>
      <c r="K53" s="6"/>
    </row>
    <row r="54" spans="2:11" ht="12.75">
      <c r="B54" s="3"/>
      <c r="C54" s="42"/>
      <c r="D54" s="400" t="s">
        <v>297</v>
      </c>
      <c r="E54" s="42"/>
      <c r="F54" s="342"/>
      <c r="G54" s="342"/>
      <c r="H54" s="342"/>
      <c r="I54" s="342"/>
      <c r="J54" s="42"/>
      <c r="K54" s="6"/>
    </row>
    <row r="55" spans="2:11" ht="12.75">
      <c r="B55" s="3"/>
      <c r="C55" s="42"/>
      <c r="D55" s="400" t="s">
        <v>298</v>
      </c>
      <c r="E55" s="42"/>
      <c r="F55" s="342"/>
      <c r="G55" s="342"/>
      <c r="H55" s="342"/>
      <c r="I55" s="342"/>
      <c r="J55" s="42"/>
      <c r="K55" s="6"/>
    </row>
    <row r="56" spans="2:11" ht="12.75">
      <c r="B56" s="3"/>
      <c r="C56" s="42"/>
      <c r="D56" s="400" t="s">
        <v>299</v>
      </c>
      <c r="E56" s="42"/>
      <c r="F56" s="342"/>
      <c r="G56" s="342"/>
      <c r="H56" s="342"/>
      <c r="I56" s="342"/>
      <c r="J56" s="42"/>
      <c r="K56" s="6"/>
    </row>
    <row r="57" spans="2:11" ht="12.75">
      <c r="B57" s="3"/>
      <c r="C57" s="42"/>
      <c r="D57" s="36"/>
      <c r="E57" s="42"/>
      <c r="F57" s="294"/>
      <c r="G57" s="294"/>
      <c r="H57" s="294"/>
      <c r="I57" s="294"/>
      <c r="J57" s="42"/>
      <c r="K57" s="6"/>
    </row>
    <row r="58" spans="2:11" ht="12.75">
      <c r="B58" s="3"/>
      <c r="C58" s="42"/>
      <c r="D58" s="42" t="s">
        <v>206</v>
      </c>
      <c r="E58" s="42"/>
      <c r="F58" s="294"/>
      <c r="G58" s="294"/>
      <c r="H58" s="294"/>
      <c r="I58" s="294"/>
      <c r="J58" s="42"/>
      <c r="K58" s="6"/>
    </row>
    <row r="59" spans="2:11" ht="12.75">
      <c r="B59" s="3"/>
      <c r="C59" s="42"/>
      <c r="D59" s="60" t="s">
        <v>191</v>
      </c>
      <c r="E59" s="42"/>
      <c r="F59" s="295"/>
      <c r="G59" s="295"/>
      <c r="H59" s="295"/>
      <c r="I59" s="295"/>
      <c r="J59" s="42"/>
      <c r="K59" s="6"/>
    </row>
    <row r="60" spans="2:11" ht="12.75">
      <c r="B60" s="3"/>
      <c r="C60" s="42"/>
      <c r="D60" s="60" t="s">
        <v>192</v>
      </c>
      <c r="E60" s="42"/>
      <c r="F60" s="295"/>
      <c r="G60" s="295"/>
      <c r="H60" s="295"/>
      <c r="I60" s="295"/>
      <c r="J60" s="42"/>
      <c r="K60" s="6"/>
    </row>
    <row r="61" spans="2:11" ht="12.75">
      <c r="B61" s="3"/>
      <c r="C61" s="42"/>
      <c r="D61" s="60" t="s">
        <v>193</v>
      </c>
      <c r="E61" s="42"/>
      <c r="F61" s="295"/>
      <c r="G61" s="295"/>
      <c r="H61" s="295"/>
      <c r="I61" s="295"/>
      <c r="J61" s="42"/>
      <c r="K61" s="6"/>
    </row>
    <row r="62" spans="2:11" ht="12.75">
      <c r="B62" s="3"/>
      <c r="C62" s="42"/>
      <c r="D62" s="42"/>
      <c r="E62" s="42"/>
      <c r="F62" s="294"/>
      <c r="G62" s="294"/>
      <c r="H62" s="294"/>
      <c r="I62" s="294"/>
      <c r="J62" s="42"/>
      <c r="K62" s="6"/>
    </row>
    <row r="63" spans="2:11" ht="12.75">
      <c r="B63" s="3"/>
      <c r="C63" s="42"/>
      <c r="D63" s="42" t="s">
        <v>173</v>
      </c>
      <c r="E63" s="42"/>
      <c r="F63" s="294"/>
      <c r="G63" s="294"/>
      <c r="H63" s="294"/>
      <c r="I63" s="294"/>
      <c r="J63" s="42"/>
      <c r="K63" s="6"/>
    </row>
    <row r="64" spans="2:11" ht="12.75">
      <c r="B64" s="3"/>
      <c r="C64" s="42"/>
      <c r="D64" s="42" t="s">
        <v>174</v>
      </c>
      <c r="E64" s="42"/>
      <c r="F64" s="294"/>
      <c r="G64" s="294"/>
      <c r="H64" s="294"/>
      <c r="I64" s="294"/>
      <c r="J64" s="42"/>
      <c r="K64" s="6"/>
    </row>
    <row r="65" spans="2:11" ht="12.75">
      <c r="B65" s="3"/>
      <c r="C65" s="42"/>
      <c r="D65" s="42"/>
      <c r="E65" s="42"/>
      <c r="F65" s="294"/>
      <c r="G65" s="294"/>
      <c r="H65" s="294"/>
      <c r="I65" s="294"/>
      <c r="J65" s="42"/>
      <c r="K65" s="6"/>
    </row>
    <row r="66" spans="2:11" ht="12.75">
      <c r="B66" s="3"/>
      <c r="C66" s="42"/>
      <c r="D66" s="36" t="s">
        <v>119</v>
      </c>
      <c r="E66" s="42"/>
      <c r="F66" s="294"/>
      <c r="G66" s="294"/>
      <c r="H66" s="294"/>
      <c r="I66" s="294"/>
      <c r="J66" s="42"/>
      <c r="K66" s="6"/>
    </row>
    <row r="67" spans="2:11" ht="12.75">
      <c r="B67" s="3"/>
      <c r="C67" s="42"/>
      <c r="D67" s="36" t="s">
        <v>155</v>
      </c>
      <c r="E67" s="42"/>
      <c r="F67" s="294"/>
      <c r="G67" s="294"/>
      <c r="H67" s="294"/>
      <c r="I67" s="294"/>
      <c r="J67" s="42"/>
      <c r="K67" s="6"/>
    </row>
    <row r="68" spans="2:11" ht="12.75">
      <c r="B68" s="3"/>
      <c r="C68" s="42"/>
      <c r="D68" s="36" t="s">
        <v>154</v>
      </c>
      <c r="E68" s="42"/>
      <c r="F68" s="294"/>
      <c r="G68" s="294"/>
      <c r="H68" s="294"/>
      <c r="I68" s="294"/>
      <c r="J68" s="42"/>
      <c r="K68" s="6"/>
    </row>
    <row r="69" spans="2:11" ht="12.75">
      <c r="B69" s="3"/>
      <c r="C69" s="42"/>
      <c r="D69" s="36" t="s">
        <v>156</v>
      </c>
      <c r="E69" s="42"/>
      <c r="F69" s="294"/>
      <c r="G69" s="294"/>
      <c r="H69" s="294"/>
      <c r="I69" s="294"/>
      <c r="J69" s="42"/>
      <c r="K69" s="6"/>
    </row>
    <row r="70" spans="2:11" ht="12.75">
      <c r="B70" s="3"/>
      <c r="C70" s="42"/>
      <c r="D70" s="36" t="s">
        <v>165</v>
      </c>
      <c r="E70" s="42"/>
      <c r="F70" s="294"/>
      <c r="G70" s="294"/>
      <c r="H70" s="294"/>
      <c r="I70" s="294"/>
      <c r="J70" s="42"/>
      <c r="K70" s="6"/>
    </row>
    <row r="71" spans="2:11" ht="12.75">
      <c r="B71" s="3"/>
      <c r="C71" s="42"/>
      <c r="D71" s="36" t="s">
        <v>166</v>
      </c>
      <c r="E71" s="42"/>
      <c r="F71" s="294"/>
      <c r="G71" s="294"/>
      <c r="H71" s="294"/>
      <c r="I71" s="294"/>
      <c r="J71" s="42"/>
      <c r="K71" s="6"/>
    </row>
    <row r="72" spans="2:11" ht="12.75">
      <c r="B72" s="3"/>
      <c r="C72" s="42"/>
      <c r="D72" s="36" t="s">
        <v>167</v>
      </c>
      <c r="E72" s="42"/>
      <c r="F72" s="294"/>
      <c r="G72" s="294"/>
      <c r="H72" s="294"/>
      <c r="I72" s="294"/>
      <c r="J72" s="42"/>
      <c r="K72" s="6"/>
    </row>
    <row r="73" spans="2:11" ht="12.75">
      <c r="B73" s="3"/>
      <c r="C73" s="42"/>
      <c r="D73" s="36" t="s">
        <v>168</v>
      </c>
      <c r="E73" s="42"/>
      <c r="F73" s="294"/>
      <c r="G73" s="294"/>
      <c r="H73" s="294"/>
      <c r="I73" s="294"/>
      <c r="J73" s="42"/>
      <c r="K73" s="6"/>
    </row>
    <row r="74" spans="2:11" ht="12.75">
      <c r="B74" s="3"/>
      <c r="C74" s="42"/>
      <c r="D74" s="36" t="s">
        <v>169</v>
      </c>
      <c r="E74" s="42"/>
      <c r="F74" s="294"/>
      <c r="G74" s="294"/>
      <c r="H74" s="294"/>
      <c r="I74" s="294"/>
      <c r="J74" s="42"/>
      <c r="K74" s="6"/>
    </row>
    <row r="75" spans="2:11" ht="12.75">
      <c r="B75" s="3"/>
      <c r="C75" s="42"/>
      <c r="D75" s="36" t="s">
        <v>170</v>
      </c>
      <c r="E75" s="42"/>
      <c r="F75" s="294"/>
      <c r="G75" s="294"/>
      <c r="H75" s="294"/>
      <c r="I75" s="294"/>
      <c r="J75" s="42"/>
      <c r="K75" s="6"/>
    </row>
    <row r="76" spans="2:11" ht="12.75">
      <c r="B76" s="3"/>
      <c r="C76" s="42"/>
      <c r="D76" s="36" t="s">
        <v>171</v>
      </c>
      <c r="E76" s="42"/>
      <c r="F76" s="294"/>
      <c r="G76" s="294"/>
      <c r="H76" s="294"/>
      <c r="I76" s="294"/>
      <c r="J76" s="42"/>
      <c r="K76" s="6"/>
    </row>
    <row r="77" spans="2:11" ht="12.75">
      <c r="B77" s="3"/>
      <c r="C77" s="42"/>
      <c r="D77" s="36" t="s">
        <v>172</v>
      </c>
      <c r="E77" s="42"/>
      <c r="F77" s="294"/>
      <c r="G77" s="294"/>
      <c r="H77" s="294"/>
      <c r="I77" s="294"/>
      <c r="J77" s="42"/>
      <c r="K77" s="6"/>
    </row>
    <row r="78" spans="2:11" ht="12.75">
      <c r="B78" s="3"/>
      <c r="C78" s="42"/>
      <c r="D78" s="36" t="s">
        <v>153</v>
      </c>
      <c r="E78" s="42"/>
      <c r="F78" s="294"/>
      <c r="G78" s="294"/>
      <c r="H78" s="294"/>
      <c r="I78" s="294"/>
      <c r="J78" s="42"/>
      <c r="K78" s="6"/>
    </row>
    <row r="79" spans="2:11" ht="12.75">
      <c r="B79" s="3"/>
      <c r="C79" s="42"/>
      <c r="D79" s="36" t="s">
        <v>194</v>
      </c>
      <c r="E79" s="42"/>
      <c r="F79" s="294"/>
      <c r="G79" s="294"/>
      <c r="H79" s="294"/>
      <c r="I79" s="294"/>
      <c r="J79" s="42"/>
      <c r="K79" s="6"/>
    </row>
    <row r="80" spans="2:11" ht="12.75">
      <c r="B80" s="3"/>
      <c r="C80" s="42"/>
      <c r="D80" s="36" t="s">
        <v>195</v>
      </c>
      <c r="E80" s="42"/>
      <c r="F80" s="294"/>
      <c r="G80" s="294"/>
      <c r="H80" s="294"/>
      <c r="I80" s="294"/>
      <c r="J80" s="42"/>
      <c r="K80" s="6"/>
    </row>
    <row r="81" spans="2:11" ht="12.75">
      <c r="B81" s="3"/>
      <c r="C81" s="42"/>
      <c r="D81" s="42"/>
      <c r="E81" s="42"/>
      <c r="F81" s="42"/>
      <c r="G81" s="42"/>
      <c r="H81" s="277"/>
      <c r="I81" s="42"/>
      <c r="J81" s="42"/>
      <c r="K81" s="6"/>
    </row>
    <row r="82" spans="2:11" ht="12.75">
      <c r="B82" s="3"/>
      <c r="H82" s="107"/>
      <c r="K82" s="6"/>
    </row>
    <row r="83" spans="2:11" ht="13.5" thickBot="1">
      <c r="B83" s="13"/>
      <c r="C83" s="14"/>
      <c r="D83" s="14"/>
      <c r="E83" s="14"/>
      <c r="F83" s="14"/>
      <c r="G83" s="14"/>
      <c r="H83" s="278"/>
      <c r="I83" s="14"/>
      <c r="J83" s="14"/>
      <c r="K83" s="15"/>
    </row>
    <row r="84" ht="12.75">
      <c r="H84" s="107"/>
    </row>
    <row r="85" ht="12.75">
      <c r="H85" s="107"/>
    </row>
    <row r="86" ht="12.75">
      <c r="H86" s="107"/>
    </row>
    <row r="87" ht="12.75">
      <c r="H87" s="107"/>
    </row>
    <row r="88" ht="12.75">
      <c r="H88" s="107"/>
    </row>
    <row r="89" ht="12.75">
      <c r="H89" s="107"/>
    </row>
    <row r="90" ht="12.75">
      <c r="H90" s="107"/>
    </row>
    <row r="91" ht="12.75">
      <c r="H91" s="107"/>
    </row>
    <row r="92" ht="12.75">
      <c r="H92" s="107"/>
    </row>
    <row r="93" ht="12.75">
      <c r="H93" s="107"/>
    </row>
    <row r="94" ht="12.75">
      <c r="H94" s="107"/>
    </row>
    <row r="95" ht="12.75">
      <c r="H95" s="107"/>
    </row>
    <row r="96" ht="12.75">
      <c r="H96" s="107"/>
    </row>
    <row r="97" ht="12.75">
      <c r="H97" s="107"/>
    </row>
    <row r="98" ht="12.75">
      <c r="H98" s="107"/>
    </row>
    <row r="99" ht="12.75">
      <c r="H99" s="107"/>
    </row>
    <row r="100" ht="12.75">
      <c r="H100" s="107"/>
    </row>
    <row r="101" ht="12.75">
      <c r="H101" s="107"/>
    </row>
    <row r="102" ht="12.75">
      <c r="H102" s="107"/>
    </row>
    <row r="103" ht="12.75">
      <c r="H103" s="107"/>
    </row>
    <row r="104" ht="12.75">
      <c r="H104" s="107"/>
    </row>
    <row r="105" ht="12.75">
      <c r="H105" s="107"/>
    </row>
    <row r="106" ht="12.75">
      <c r="H106" s="107"/>
    </row>
    <row r="107" ht="12.75">
      <c r="H107" s="107"/>
    </row>
    <row r="108" ht="12.75">
      <c r="H108" s="107"/>
    </row>
    <row r="109" ht="12.75">
      <c r="H109" s="107"/>
    </row>
    <row r="110" ht="12.75">
      <c r="H110" s="107"/>
    </row>
    <row r="111" ht="12.75">
      <c r="H111" s="107"/>
    </row>
    <row r="112" ht="12.75">
      <c r="H112" s="107"/>
    </row>
    <row r="113" ht="12.75">
      <c r="H113" s="107"/>
    </row>
    <row r="114" ht="12.75">
      <c r="H114" s="107"/>
    </row>
    <row r="115" ht="12.75">
      <c r="H115" s="107"/>
    </row>
    <row r="116" ht="12.75">
      <c r="H116" s="107"/>
    </row>
    <row r="117" ht="12.75">
      <c r="H117" s="107"/>
    </row>
    <row r="118" ht="12.75">
      <c r="H118" s="107"/>
    </row>
    <row r="119" ht="12.75">
      <c r="H119" s="107"/>
    </row>
    <row r="120" ht="12.75">
      <c r="H120" s="107"/>
    </row>
    <row r="121" ht="12.75">
      <c r="H121" s="107"/>
    </row>
    <row r="122" ht="12.75">
      <c r="H122" s="107"/>
    </row>
    <row r="123" ht="12.75">
      <c r="H123" s="107"/>
    </row>
  </sheetData>
  <printOptions/>
  <pageMargins left="0.75" right="0.75" top="1" bottom="1" header="0.5" footer="0.5"/>
  <pageSetup horizontalDpi="600" verticalDpi="6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8"/>
  <dimension ref="B2:K170"/>
  <sheetViews>
    <sheetView showGridLines="0" zoomScale="85" zoomScaleNormal="85" workbookViewId="0" topLeftCell="A1">
      <pane ySplit="9" topLeftCell="BM10" activePane="bottomLeft" state="frozen"/>
      <selection pane="topLeft" activeCell="D44" sqref="D44"/>
      <selection pane="bottomLeft" activeCell="B2" sqref="B2"/>
    </sheetView>
  </sheetViews>
  <sheetFormatPr defaultColWidth="9.140625" defaultRowHeight="12.75"/>
  <cols>
    <col min="1" max="1" width="5.7109375" style="5" customWidth="1"/>
    <col min="2" max="3" width="2.7109375" style="5" customWidth="1"/>
    <col min="4" max="4" width="45.7109375" style="96" customWidth="1"/>
    <col min="5" max="5" width="2.7109375" style="5" customWidth="1"/>
    <col min="6" max="6" width="16.7109375" style="46" customWidth="1"/>
    <col min="7" max="9" width="16.7109375" style="53" customWidth="1"/>
    <col min="10" max="10" width="2.7109375" style="75" customWidth="1"/>
    <col min="11" max="11" width="2.57421875" style="5" customWidth="1"/>
    <col min="12" max="13" width="14.7109375" style="5" customWidth="1"/>
    <col min="14" max="16384" width="9.140625" style="5" customWidth="1"/>
  </cols>
  <sheetData>
    <row r="1" ht="12.75" customHeight="1" thickBot="1"/>
    <row r="2" spans="2:11" ht="12.75">
      <c r="B2" s="16"/>
      <c r="C2" s="1"/>
      <c r="D2" s="241"/>
      <c r="E2" s="1"/>
      <c r="F2" s="229"/>
      <c r="G2" s="242"/>
      <c r="H2" s="242"/>
      <c r="I2" s="242"/>
      <c r="J2" s="232"/>
      <c r="K2" s="2"/>
    </row>
    <row r="3" spans="2:11" ht="12.75">
      <c r="B3" s="3"/>
      <c r="K3" s="6"/>
    </row>
    <row r="4" spans="2:11" s="155" customFormat="1" ht="18">
      <c r="B4" s="26"/>
      <c r="C4" s="159" t="s">
        <v>34</v>
      </c>
      <c r="D4" s="235"/>
      <c r="F4" s="236"/>
      <c r="G4" s="237"/>
      <c r="H4" s="237"/>
      <c r="I4" s="237"/>
      <c r="J4" s="238"/>
      <c r="K4" s="219"/>
    </row>
    <row r="5" spans="2:11" ht="12.75">
      <c r="B5" s="3"/>
      <c r="K5" s="6"/>
    </row>
    <row r="6" spans="2:11" ht="12.75">
      <c r="B6" s="3"/>
      <c r="D6" s="239"/>
      <c r="K6" s="6"/>
    </row>
    <row r="7" spans="2:11" ht="12.75">
      <c r="B7" s="3"/>
      <c r="F7" s="5"/>
      <c r="G7" s="5"/>
      <c r="H7" s="5"/>
      <c r="I7" s="5"/>
      <c r="J7" s="5"/>
      <c r="K7" s="6"/>
    </row>
    <row r="8" spans="2:11" ht="12.75">
      <c r="B8" s="3"/>
      <c r="F8" s="25">
        <f>'begr(tot)'!F8</f>
        <v>2007</v>
      </c>
      <c r="G8" s="25">
        <f>'begr(tot)'!G8</f>
        <v>2008</v>
      </c>
      <c r="H8" s="25">
        <f>'begr(tot)'!H8</f>
        <v>2009</v>
      </c>
      <c r="I8" s="25">
        <f>'begr(tot)'!I8</f>
        <v>2010</v>
      </c>
      <c r="K8" s="6"/>
    </row>
    <row r="9" spans="2:11" ht="12.75">
      <c r="B9" s="3"/>
      <c r="F9" s="9"/>
      <c r="G9" s="9"/>
      <c r="H9" s="9"/>
      <c r="I9" s="9"/>
      <c r="K9" s="6"/>
    </row>
    <row r="10" spans="2:11" ht="12.75">
      <c r="B10" s="50"/>
      <c r="C10" s="54"/>
      <c r="F10" s="5"/>
      <c r="G10" s="5"/>
      <c r="H10" s="5"/>
      <c r="I10" s="5"/>
      <c r="J10" s="5"/>
      <c r="K10" s="6"/>
    </row>
    <row r="11" spans="2:11" ht="12.75">
      <c r="B11" s="50"/>
      <c r="C11" s="42"/>
      <c r="D11" s="38"/>
      <c r="E11" s="42"/>
      <c r="F11" s="132"/>
      <c r="G11" s="132"/>
      <c r="H11" s="132"/>
      <c r="I11" s="132"/>
      <c r="J11" s="42"/>
      <c r="K11" s="6"/>
    </row>
    <row r="12" spans="2:11" ht="12.75">
      <c r="B12" s="50"/>
      <c r="C12" s="42"/>
      <c r="D12" s="61" t="s">
        <v>300</v>
      </c>
      <c r="E12" s="42"/>
      <c r="F12" s="132"/>
      <c r="G12" s="132"/>
      <c r="H12" s="132"/>
      <c r="I12" s="132"/>
      <c r="J12" s="42"/>
      <c r="K12" s="6"/>
    </row>
    <row r="13" spans="2:11" ht="12.75">
      <c r="B13" s="50"/>
      <c r="C13" s="42"/>
      <c r="D13" s="42" t="s">
        <v>187</v>
      </c>
      <c r="E13" s="42"/>
      <c r="F13" s="116">
        <f>1!F39+2!F39+3!F39+4!F39+5!F39+6!F39+7!F39+8!F39+9!F39+'10'!F39+'11'!F39+'12'!F39+'13'!F39+'14'!F39+'15'!F39+'16'!F39+'17'!F39+'18'!F39+'19'!F39+'20'!F39</f>
        <v>22</v>
      </c>
      <c r="G13" s="116">
        <f>1!G39+2!G39+3!G39+4!G39+5!G39+6!G39+7!G39+8!G39+9!G39+'10'!G39+'11'!G39+'12'!G39+'13'!G39+'14'!G39+'15'!G39+'16'!G39+'17'!G39+'18'!G39+'19'!G39+'20'!G39</f>
        <v>22</v>
      </c>
      <c r="H13" s="116">
        <f>1!H39+2!H39+3!H39+4!H39+5!H39+6!H39+7!H39+8!H39+9!H39+'10'!H39+'11'!H39+'12'!H39+'13'!H39+'14'!H39+'15'!H39+'16'!H39+'17'!H39+'18'!H39+'19'!H39+'20'!H39</f>
        <v>22</v>
      </c>
      <c r="I13" s="116">
        <f>1!I39+2!I39+3!I39+4!I39+5!I39+6!I39+7!I39+8!I39+9!I39+'10'!I39+'11'!I39+'12'!I39+'13'!I39+'14'!I39+'15'!I39+'16'!I39+'17'!I39+'18'!I39+'19'!I39+'20'!I39</f>
        <v>22</v>
      </c>
      <c r="J13" s="42"/>
      <c r="K13" s="6"/>
    </row>
    <row r="14" spans="2:11" ht="12.75">
      <c r="B14" s="50"/>
      <c r="C14" s="42"/>
      <c r="D14" s="42" t="s">
        <v>188</v>
      </c>
      <c r="E14" s="42"/>
      <c r="F14" s="116">
        <f>1!F40+2!F40+3!F40+4!F40+5!F40+6!F40+7!F40+8!F40+9!F40+'10'!F40+'11'!F40+'12'!F40+'13'!F40+'14'!F40+'15'!F40+'16'!F40+'17'!F40+'18'!F40+'19'!F40+'20'!F40</f>
        <v>0</v>
      </c>
      <c r="G14" s="116">
        <f>1!G40+2!G40+3!G40+4!G40+5!G40+6!G40+7!G40+8!G40+9!G40+'10'!G40+'11'!G40+'12'!G40+'13'!G40+'14'!G40+'15'!G40+'16'!G40+'17'!G40+'18'!G40+'19'!G40+'20'!G40</f>
        <v>0</v>
      </c>
      <c r="H14" s="116">
        <f>1!H40+2!H40+3!H40+4!H40+5!H40+6!H40+7!H40+8!H40+9!H40+'10'!H40+'11'!H40+'12'!H40+'13'!H40+'14'!H40+'15'!H40+'16'!H40+'17'!H40+'18'!H40+'19'!H40+'20'!H40</f>
        <v>0</v>
      </c>
      <c r="I14" s="116">
        <f>1!I40+2!I40+3!I40+4!I40+5!I40+6!I40+7!I40+8!I40+9!I40+'10'!I40+'11'!I40+'12'!I40+'13'!I40+'14'!I40+'15'!I40+'16'!I40+'17'!I40+'18'!I40+'19'!I40+'20'!I40</f>
        <v>0</v>
      </c>
      <c r="J14" s="42"/>
      <c r="K14" s="6"/>
    </row>
    <row r="15" spans="2:11" ht="12.75">
      <c r="B15" s="50"/>
      <c r="C15" s="42"/>
      <c r="D15" s="36" t="s">
        <v>189</v>
      </c>
      <c r="E15" s="42"/>
      <c r="F15" s="116">
        <f>1!F41+2!F41+3!F41+4!F41+5!F41+6!F41+7!F41+8!F41+9!F41+'10'!F41+'11'!F41+'12'!F41+'13'!F41+'14'!F41+'15'!F41+'16'!F41+'17'!F41+'18'!F41+'19'!F41+'20'!F41</f>
        <v>0</v>
      </c>
      <c r="G15" s="116">
        <f>1!G41+2!G41+3!G41+4!G41+5!G41+6!G41+7!G41+8!G41+9!G41+'10'!G41+'11'!G41+'12'!G41+'13'!G41+'14'!G41+'15'!G41+'16'!G41+'17'!G41+'18'!G41+'19'!G41+'20'!G41</f>
        <v>0</v>
      </c>
      <c r="H15" s="116">
        <f>1!H41+2!H41+3!H41+4!H41+5!H41+6!H41+7!H41+8!H41+9!H41+'10'!H41+'11'!H41+'12'!H41+'13'!H41+'14'!H41+'15'!H41+'16'!H41+'17'!H41+'18'!H41+'19'!H41+'20'!H41</f>
        <v>0</v>
      </c>
      <c r="I15" s="116">
        <f>1!I41+2!I41+3!I41+4!I41+5!I41+6!I41+7!I41+8!I41+9!I41+'10'!I41+'11'!I41+'12'!I41+'13'!I41+'14'!I41+'15'!I41+'16'!I41+'17'!I41+'18'!I41+'19'!I41+'20'!I41</f>
        <v>0</v>
      </c>
      <c r="J15" s="42"/>
      <c r="K15" s="6"/>
    </row>
    <row r="16" spans="2:11" ht="12.75">
      <c r="B16" s="50"/>
      <c r="C16" s="42"/>
      <c r="D16" s="36" t="s">
        <v>190</v>
      </c>
      <c r="E16" s="42"/>
      <c r="F16" s="116">
        <f>1!F42+2!F42+3!F42+4!F42+5!F42+6!F42+7!F42+8!F42+9!F42+'10'!F42+'11'!F42+'12'!F42+'13'!F42+'14'!F42+'15'!F42+'16'!F42+'17'!F42+'18'!F42+'19'!F42+'20'!F42</f>
        <v>22</v>
      </c>
      <c r="G16" s="116">
        <f>1!G42+2!G42+3!G42+4!G42+5!G42+6!G42+7!G42+8!G42+9!G42+'10'!G42+'11'!G42+'12'!G42+'13'!G42+'14'!G42+'15'!G42+'16'!G42+'17'!G42+'18'!G42+'19'!G42+'20'!G42</f>
        <v>22</v>
      </c>
      <c r="H16" s="116">
        <f>1!H42+2!H42+3!H42+4!H42+5!H42+6!H42+7!H42+8!H42+9!H42+'10'!H42+'11'!H42+'12'!H42+'13'!H42+'14'!H42+'15'!H42+'16'!H42+'17'!H42+'18'!H42+'19'!H42+'20'!H42</f>
        <v>22</v>
      </c>
      <c r="I16" s="116">
        <f>1!I42+2!I42+3!I42+4!I42+5!I42+6!I42+7!I42+8!I42+9!I42+'10'!I42+'11'!I42+'12'!I42+'13'!I42+'14'!I42+'15'!I42+'16'!I42+'17'!I42+'18'!I42+'19'!I42+'20'!I42</f>
        <v>22</v>
      </c>
      <c r="J16" s="42"/>
      <c r="K16" s="6"/>
    </row>
    <row r="17" spans="2:11" ht="12.75">
      <c r="B17" s="50"/>
      <c r="C17" s="42"/>
      <c r="D17" s="36"/>
      <c r="E17" s="42"/>
      <c r="F17" s="66"/>
      <c r="G17" s="66"/>
      <c r="H17" s="66"/>
      <c r="I17" s="66"/>
      <c r="J17" s="42"/>
      <c r="K17" s="6"/>
    </row>
    <row r="18" spans="2:11" ht="12.75">
      <c r="B18" s="50"/>
      <c r="C18" s="42"/>
      <c r="D18" s="38" t="s">
        <v>301</v>
      </c>
      <c r="E18" s="42"/>
      <c r="F18" s="66"/>
      <c r="G18" s="66"/>
      <c r="H18" s="66"/>
      <c r="I18" s="66"/>
      <c r="J18" s="42"/>
      <c r="K18" s="6"/>
    </row>
    <row r="19" spans="2:11" ht="12.75">
      <c r="B19" s="50"/>
      <c r="C19" s="42"/>
      <c r="D19" s="36" t="s">
        <v>207</v>
      </c>
      <c r="E19" s="42"/>
      <c r="F19" s="116">
        <f>1!F43+2!F43+3!F43+4!F43+5!F43+6!F43+7!F43+8!F43+9!F43+'10'!F43+'11'!F43+'12'!F43+'13'!F43+'14'!F43+'15'!F43+'16'!F43+'17'!F43+'18'!F43+'19'!F43+'20'!F43</f>
        <v>200</v>
      </c>
      <c r="G19" s="116">
        <f>1!G43+2!G43+3!G43+4!G43+5!G43+6!G43+7!G43+8!G43+9!G43+'10'!G43+'11'!G43+'12'!G43+'13'!G43+'14'!G43+'15'!G43+'16'!G43+'17'!G43+'18'!G43+'19'!G43+'20'!G43</f>
        <v>200</v>
      </c>
      <c r="H19" s="116">
        <f>1!H43+2!H43+3!H43+4!H43+5!H43+6!H43+7!H43+8!H43+9!H43+'10'!H43+'11'!H43+'12'!H43+'13'!H43+'14'!H43+'15'!H43+'16'!H43+'17'!H43+'18'!H43+'19'!H43+'20'!H43</f>
        <v>200</v>
      </c>
      <c r="I19" s="116">
        <f>1!I43+2!I43+3!I43+4!I43+5!I43+6!I43+7!I43+8!I43+9!I43+'10'!I43+'11'!I43+'12'!I43+'13'!I43+'14'!I43+'15'!I43+'16'!I43+'17'!I43+'18'!I43+'19'!I43+'20'!I43</f>
        <v>200</v>
      </c>
      <c r="J19" s="42"/>
      <c r="K19" s="6"/>
    </row>
    <row r="20" spans="2:11" ht="12.75">
      <c r="B20" s="50"/>
      <c r="C20" s="42"/>
      <c r="D20" s="36" t="s">
        <v>287</v>
      </c>
      <c r="E20" s="42"/>
      <c r="F20" s="116">
        <f>1!F44+2!F44+3!F44+4!F44+5!F44+6!F44+7!F44+8!F44+9!F44+'10'!F44+'11'!F44+'12'!F44+'13'!F44+'14'!F44+'15'!F44+'16'!F44+'17'!F44+'18'!F44+'19'!F44+'20'!F44</f>
        <v>22</v>
      </c>
      <c r="G20" s="116">
        <f>1!G44+2!G44+3!G44+4!G44+5!G44+6!G44+7!G44+8!G44+9!G44+'10'!G44+'11'!G44+'12'!G44+'13'!G44+'14'!G44+'15'!G44+'16'!G44+'17'!G44+'18'!G44+'19'!G44+'20'!G44</f>
        <v>22</v>
      </c>
      <c r="H20" s="116">
        <f>1!H44+2!H44+3!H44+4!H44+5!H44+6!H44+7!H44+8!H44+9!H44+'10'!H44+'11'!H44+'12'!H44+'13'!H44+'14'!H44+'15'!H44+'16'!H44+'17'!H44+'18'!H44+'19'!H44+'20'!H44</f>
        <v>22</v>
      </c>
      <c r="I20" s="116">
        <f>1!I44+2!I44+3!I44+4!I44+5!I44+6!I44+7!I44+8!I44+9!I44+'10'!I44+'11'!I44+'12'!I44+'13'!I44+'14'!I44+'15'!I44+'16'!I44+'17'!I44+'18'!I44+'19'!I44+'20'!I44</f>
        <v>22</v>
      </c>
      <c r="J20" s="42"/>
      <c r="K20" s="6"/>
    </row>
    <row r="21" spans="2:11" ht="12.75">
      <c r="B21" s="50"/>
      <c r="C21" s="42"/>
      <c r="D21" s="36"/>
      <c r="E21" s="42"/>
      <c r="F21" s="66"/>
      <c r="G21" s="66"/>
      <c r="H21" s="66"/>
      <c r="I21" s="66"/>
      <c r="J21" s="42"/>
      <c r="K21" s="6"/>
    </row>
    <row r="22" spans="2:11" ht="12.75">
      <c r="B22" s="50"/>
      <c r="C22" s="42"/>
      <c r="D22" s="38" t="s">
        <v>302</v>
      </c>
      <c r="E22" s="42"/>
      <c r="F22" s="66"/>
      <c r="G22" s="66"/>
      <c r="H22" s="66"/>
      <c r="I22" s="66"/>
      <c r="J22" s="42"/>
      <c r="K22" s="6"/>
    </row>
    <row r="23" spans="2:11" ht="12.75">
      <c r="B23" s="50"/>
      <c r="C23" s="42"/>
      <c r="D23" s="36" t="s">
        <v>288</v>
      </c>
      <c r="E23" s="42"/>
      <c r="F23" s="116">
        <f>1!F45+2!F45+3!F45+4!F45+5!F45+6!F45+7!F45+8!F45+9!F45+'10'!F45+'11'!F45+'12'!F45+'13'!F45+'14'!F45+'15'!F45+'16'!F45+'17'!F45+'18'!F45+'19'!F45+'20'!F45</f>
        <v>22</v>
      </c>
      <c r="G23" s="116">
        <f>1!G45+2!G45+3!G45+4!G45+5!G45+6!G45+7!G45+8!G45+9!G45+'10'!G45+'11'!G45+'12'!G45+'13'!G45+'14'!G45+'15'!G45+'16'!G45+'17'!G45+'18'!G45+'19'!G45+'20'!G45</f>
        <v>22</v>
      </c>
      <c r="H23" s="116">
        <f>1!H45+2!H45+3!H45+4!H45+5!H45+6!H45+7!H45+8!H45+9!H45+'10'!H45+'11'!H45+'12'!H45+'13'!H45+'14'!H45+'15'!H45+'16'!H45+'17'!H45+'18'!H45+'19'!H45+'20'!H45</f>
        <v>22</v>
      </c>
      <c r="I23" s="116">
        <f>1!I45+2!I45+3!I45+4!I45+5!I45+6!I45+7!I45+8!I45+9!I45+'10'!I45+'11'!I45+'12'!I45+'13'!I45+'14'!I45+'15'!I45+'16'!I45+'17'!I45+'18'!I45+'19'!I45+'20'!I45</f>
        <v>22</v>
      </c>
      <c r="J23" s="42"/>
      <c r="K23" s="6"/>
    </row>
    <row r="24" spans="2:11" ht="12.75">
      <c r="B24" s="50"/>
      <c r="C24" s="42"/>
      <c r="D24" s="36" t="s">
        <v>289</v>
      </c>
      <c r="E24" s="42"/>
      <c r="F24" s="116">
        <f>1!F46+2!F46+3!F46+4!F46+5!F46+6!F46+7!F46+8!F46+9!F46+'10'!F46+'11'!F46+'12'!F46+'13'!F46+'14'!F46+'15'!F46+'16'!F46+'17'!F46+'18'!F46+'19'!F46+'20'!F46</f>
        <v>105</v>
      </c>
      <c r="G24" s="116">
        <f>1!G46+2!G46+3!G46+4!G46+5!G46+6!G46+7!G46+8!G46+9!G46+'10'!G46+'11'!G46+'12'!G46+'13'!G46+'14'!G46+'15'!G46+'16'!G46+'17'!G46+'18'!G46+'19'!G46+'20'!G46</f>
        <v>105</v>
      </c>
      <c r="H24" s="116">
        <f>1!H46+2!H46+3!H46+4!H46+5!H46+6!H46+7!H46+8!H46+9!H46+'10'!H46+'11'!H46+'12'!H46+'13'!H46+'14'!H46+'15'!H46+'16'!H46+'17'!H46+'18'!H46+'19'!H46+'20'!H46</f>
        <v>105</v>
      </c>
      <c r="I24" s="116">
        <f>1!I46+2!I46+3!I46+4!I46+5!I46+6!I46+7!I46+8!I46+9!I46+'10'!I46+'11'!I46+'12'!I46+'13'!I46+'14'!I46+'15'!I46+'16'!I46+'17'!I46+'18'!I46+'19'!I46+'20'!I46</f>
        <v>105</v>
      </c>
      <c r="J24" s="42"/>
      <c r="K24" s="6"/>
    </row>
    <row r="25" spans="2:11" ht="12.75">
      <c r="B25" s="50"/>
      <c r="C25" s="42"/>
      <c r="D25" s="36" t="s">
        <v>290</v>
      </c>
      <c r="E25" s="42"/>
      <c r="F25" s="116">
        <f>1!F47+2!F47+3!F47+4!F47+5!F47+6!F47+7!F47+8!F47+9!F47+'10'!F47+'11'!F47+'12'!F47+'13'!F47+'14'!F47+'15'!F47+'16'!F47+'17'!F47+'18'!F47+'19'!F47+'20'!F47</f>
        <v>127</v>
      </c>
      <c r="G25" s="116">
        <f>1!G47+2!G47+3!G47+4!G47+5!G47+6!G47+7!G47+8!G47+9!G47+'10'!G47+'11'!G47+'12'!G47+'13'!G47+'14'!G47+'15'!G47+'16'!G47+'17'!G47+'18'!G47+'19'!G47+'20'!G47</f>
        <v>127</v>
      </c>
      <c r="H25" s="116">
        <f>1!H47+2!H47+3!H47+4!H47+5!H47+6!H47+7!H47+8!H47+9!H47+'10'!H47+'11'!H47+'12'!H47+'13'!H47+'14'!H47+'15'!H47+'16'!H47+'17'!H47+'18'!H47+'19'!H47+'20'!H47</f>
        <v>127</v>
      </c>
      <c r="I25" s="116">
        <f>1!I47+2!I47+3!I47+4!I47+5!I47+6!I47+7!I47+8!I47+9!I47+'10'!I47+'11'!I47+'12'!I47+'13'!I47+'14'!I47+'15'!I47+'16'!I47+'17'!I47+'18'!I47+'19'!I47+'20'!I47</f>
        <v>127</v>
      </c>
      <c r="J25" s="42"/>
      <c r="K25" s="6"/>
    </row>
    <row r="26" spans="2:11" ht="12.75">
      <c r="B26" s="50"/>
      <c r="C26" s="42"/>
      <c r="D26" s="36" t="s">
        <v>291</v>
      </c>
      <c r="E26" s="42"/>
      <c r="F26" s="116">
        <f>1!F48+2!F48+3!F48+4!F48+5!F48+6!F48+7!F48+8!F48+9!F48+'10'!F48+'11'!F48+'12'!F48+'13'!F48+'14'!F48+'15'!F48+'16'!F48+'17'!F48+'18'!F48+'19'!F48+'20'!F48</f>
        <v>0</v>
      </c>
      <c r="G26" s="116">
        <f>1!G48+2!G48+3!G48+4!G48+5!G48+6!G48+7!G48+8!G48+9!G48+'10'!G48+'11'!G48+'12'!G48+'13'!G48+'14'!G48+'15'!G48+'16'!G48+'17'!G48+'18'!G48+'19'!G48+'20'!G48</f>
        <v>0</v>
      </c>
      <c r="H26" s="116">
        <f>1!H48+2!H48+3!H48+4!H48+5!H48+6!H48+7!H48+8!H48+9!H48+'10'!H48+'11'!H48+'12'!H48+'13'!H48+'14'!H48+'15'!H48+'16'!H48+'17'!H48+'18'!H48+'19'!H48+'20'!H48</f>
        <v>0</v>
      </c>
      <c r="I26" s="116">
        <f>1!I48+2!I48+3!I48+4!I48+5!I48+6!I48+7!I48+8!I48+9!I48+'10'!I48+'11'!I48+'12'!I48+'13'!I48+'14'!I48+'15'!I48+'16'!I48+'17'!I48+'18'!I48+'19'!I48+'20'!I48</f>
        <v>0</v>
      </c>
      <c r="J26" s="42"/>
      <c r="K26" s="6"/>
    </row>
    <row r="27" spans="2:11" ht="12.75">
      <c r="B27" s="50"/>
      <c r="C27" s="42"/>
      <c r="D27" s="400" t="s">
        <v>292</v>
      </c>
      <c r="E27" s="42"/>
      <c r="F27" s="116">
        <f>1!F49+2!F49+3!F49+4!F49+5!F49+6!F49+7!F49+8!F49+9!F49+'10'!F49+'11'!F49+'12'!F49+'13'!F49+'14'!F49+'15'!F49+'16'!F49+'17'!F49+'18'!F49+'19'!F49+'20'!F49</f>
        <v>69</v>
      </c>
      <c r="G27" s="116">
        <f>1!G49+2!G49+3!G49+4!G49+5!G49+6!G49+7!G49+8!G49+9!G49+'10'!G49+'11'!G49+'12'!G49+'13'!G49+'14'!G49+'15'!G49+'16'!G49+'17'!G49+'18'!G49+'19'!G49+'20'!G49</f>
        <v>69</v>
      </c>
      <c r="H27" s="116">
        <f>1!H49+2!H49+3!H49+4!H49+5!H49+6!H49+7!H49+8!H49+9!H49+'10'!H49+'11'!H49+'12'!H49+'13'!H49+'14'!H49+'15'!H49+'16'!H49+'17'!H49+'18'!H49+'19'!H49+'20'!H49</f>
        <v>69</v>
      </c>
      <c r="I27" s="116">
        <f>1!I49+2!I49+3!I49+4!I49+5!I49+6!I49+7!I49+8!I49+9!I49+'10'!I49+'11'!I49+'12'!I49+'13'!I49+'14'!I49+'15'!I49+'16'!I49+'17'!I49+'18'!I49+'19'!I49+'20'!I49</f>
        <v>69</v>
      </c>
      <c r="J27" s="42"/>
      <c r="K27" s="6"/>
    </row>
    <row r="28" spans="2:11" ht="12.75">
      <c r="B28" s="50"/>
      <c r="C28" s="42"/>
      <c r="D28" s="400" t="s">
        <v>293</v>
      </c>
      <c r="E28" s="42"/>
      <c r="F28" s="116">
        <f>1!F50+2!F50+3!F50+4!F50+5!F50+6!F50+7!F50+8!F50+9!F50+'10'!F50+'11'!F50+'12'!F50+'13'!F50+'14'!F50+'15'!F50+'16'!F50+'17'!F50+'18'!F50+'19'!F50+'20'!F50</f>
        <v>58</v>
      </c>
      <c r="G28" s="116">
        <f>1!G50+2!G50+3!G50+4!G50+5!G50+6!G50+7!G50+8!G50+9!G50+'10'!G50+'11'!G50+'12'!G50+'13'!G50+'14'!G50+'15'!G50+'16'!G50+'17'!G50+'18'!G50+'19'!G50+'20'!G50</f>
        <v>58</v>
      </c>
      <c r="H28" s="116">
        <f>1!H50+2!H50+3!H50+4!H50+5!H50+6!H50+7!H50+8!H50+9!H50+'10'!H50+'11'!H50+'12'!H50+'13'!H50+'14'!H50+'15'!H50+'16'!H50+'17'!H50+'18'!H50+'19'!H50+'20'!H50</f>
        <v>58</v>
      </c>
      <c r="I28" s="116">
        <f>1!I50+2!I50+3!I50+4!I50+5!I50+6!I50+7!I50+8!I50+9!I50+'10'!I50+'11'!I50+'12'!I50+'13'!I50+'14'!I50+'15'!I50+'16'!I50+'17'!I50+'18'!I50+'19'!I50+'20'!I50</f>
        <v>58</v>
      </c>
      <c r="J28" s="42"/>
      <c r="K28" s="6"/>
    </row>
    <row r="29" spans="2:11" ht="12.75">
      <c r="B29" s="50"/>
      <c r="C29" s="42"/>
      <c r="D29" s="400" t="s">
        <v>294</v>
      </c>
      <c r="E29" s="42"/>
      <c r="F29" s="116">
        <f>1!F51+2!F51+3!F51+4!F51+5!F51+6!F51+7!F51+8!F51+9!F51+'10'!F51+'11'!F51+'12'!F51+'13'!F51+'14'!F51+'15'!F51+'16'!F51+'17'!F51+'18'!F51+'19'!F51+'20'!F51</f>
        <v>1</v>
      </c>
      <c r="G29" s="116">
        <f>1!G51+2!G51+3!G51+4!G51+5!G51+6!G51+7!G51+8!G51+9!G51+'10'!G51+'11'!G51+'12'!G51+'13'!G51+'14'!G51+'15'!G51+'16'!G51+'17'!G51+'18'!G51+'19'!G51+'20'!G51</f>
        <v>1</v>
      </c>
      <c r="H29" s="116">
        <f>1!H51+2!H51+3!H51+4!H51+5!H51+6!H51+7!H51+8!H51+9!H51+'10'!H51+'11'!H51+'12'!H51+'13'!H51+'14'!H51+'15'!H51+'16'!H51+'17'!H51+'18'!H51+'19'!H51+'20'!H51</f>
        <v>1</v>
      </c>
      <c r="I29" s="116">
        <f>1!I51+2!I51+3!I51+4!I51+5!I51+6!I51+7!I51+8!I51+9!I51+'10'!I51+'11'!I51+'12'!I51+'13'!I51+'14'!I51+'15'!I51+'16'!I51+'17'!I51+'18'!I51+'19'!I51+'20'!I51</f>
        <v>1</v>
      </c>
      <c r="J29" s="42"/>
      <c r="K29" s="6"/>
    </row>
    <row r="30" spans="2:11" ht="12.75">
      <c r="B30" s="50"/>
      <c r="C30" s="42"/>
      <c r="D30" s="400" t="s">
        <v>295</v>
      </c>
      <c r="E30" s="42"/>
      <c r="F30" s="116">
        <f>1!F52+2!F52+3!F52+4!F52+5!F52+6!F52+7!F52+8!F52+9!F52+'10'!F52+'11'!F52+'12'!F52+'13'!F52+'14'!F52+'15'!F52+'16'!F52+'17'!F52+'18'!F52+'19'!F52+'20'!F52</f>
        <v>1</v>
      </c>
      <c r="G30" s="116">
        <f>1!G52+2!G52+3!G52+4!G52+5!G52+6!G52+7!G52+8!G52+9!G52+'10'!G52+'11'!G52+'12'!G52+'13'!G52+'14'!G52+'15'!G52+'16'!G52+'17'!G52+'18'!G52+'19'!G52+'20'!G52</f>
        <v>1</v>
      </c>
      <c r="H30" s="116">
        <f>1!H52+2!H52+3!H52+4!H52+5!H52+6!H52+7!H52+8!H52+9!H52+'10'!H52+'11'!H52+'12'!H52+'13'!H52+'14'!H52+'15'!H52+'16'!H52+'17'!H52+'18'!H52+'19'!H52+'20'!H52</f>
        <v>1</v>
      </c>
      <c r="I30" s="116">
        <f>1!I52+2!I52+3!I52+4!I52+5!I52+6!I52+7!I52+8!I52+9!I52+'10'!I52+'11'!I52+'12'!I52+'13'!I52+'14'!I52+'15'!I52+'16'!I52+'17'!I52+'18'!I52+'19'!I52+'20'!I52</f>
        <v>1</v>
      </c>
      <c r="J30" s="42"/>
      <c r="K30" s="6"/>
    </row>
    <row r="31" spans="2:11" ht="12.75">
      <c r="B31" s="50"/>
      <c r="C31" s="42"/>
      <c r="D31" s="400" t="s">
        <v>296</v>
      </c>
      <c r="E31" s="42"/>
      <c r="F31" s="116">
        <f>1!F53+2!F53+3!F53+4!F53+5!F53+6!F53+7!F53+8!F53+9!F53+'10'!F53+'11'!F53+'12'!F53+'13'!F53+'14'!F53+'15'!F53+'16'!F53+'17'!F53+'18'!F53+'19'!F53+'20'!F53</f>
        <v>127</v>
      </c>
      <c r="G31" s="116">
        <f>1!G53+2!G53+3!G53+4!G53+5!G53+6!G53+7!G53+8!G53+9!G53+'10'!G53+'11'!G53+'12'!G53+'13'!G53+'14'!G53+'15'!G53+'16'!G53+'17'!G53+'18'!G53+'19'!G53+'20'!G53</f>
        <v>127</v>
      </c>
      <c r="H31" s="116">
        <f>1!H53+2!H53+3!H53+4!H53+5!H53+6!H53+7!H53+8!H53+9!H53+'10'!H53+'11'!H53+'12'!H53+'13'!H53+'14'!H53+'15'!H53+'16'!H53+'17'!H53+'18'!H53+'19'!H53+'20'!H53</f>
        <v>127</v>
      </c>
      <c r="I31" s="116">
        <f>1!I53+2!I53+3!I53+4!I53+5!I53+6!I53+7!I53+8!I53+9!I53+'10'!I53+'11'!I53+'12'!I53+'13'!I53+'14'!I53+'15'!I53+'16'!I53+'17'!I53+'18'!I53+'19'!I53+'20'!I53</f>
        <v>127</v>
      </c>
      <c r="J31" s="42"/>
      <c r="K31" s="6"/>
    </row>
    <row r="32" spans="2:11" ht="12.75">
      <c r="B32" s="50"/>
      <c r="C32" s="42"/>
      <c r="D32" s="400" t="s">
        <v>297</v>
      </c>
      <c r="E32" s="42"/>
      <c r="F32" s="116">
        <f>1!F54+2!F54+3!F54+4!F54+5!F54+6!F54+7!F54+8!F54+9!F54+'10'!F54+'11'!F54+'12'!F54+'13'!F54+'14'!F54+'15'!F54+'16'!F54+'17'!F54+'18'!F54+'19'!F54+'20'!F54</f>
        <v>0</v>
      </c>
      <c r="G32" s="116"/>
      <c r="H32" s="116"/>
      <c r="I32" s="116"/>
      <c r="J32" s="42"/>
      <c r="K32" s="6"/>
    </row>
    <row r="33" spans="2:11" ht="12.75">
      <c r="B33" s="50"/>
      <c r="C33" s="42"/>
      <c r="D33" s="400" t="s">
        <v>298</v>
      </c>
      <c r="E33" s="42"/>
      <c r="F33" s="116">
        <f>1!F55+2!F55+3!F55+4!F55+5!F55+6!F55+7!F55+8!F55+9!F55+'10'!F55+'11'!F55+'12'!F55+'13'!F55+'14'!F55+'15'!F55+'16'!F55+'17'!F55+'18'!F55+'19'!F55+'20'!F55</f>
        <v>1</v>
      </c>
      <c r="G33" s="116"/>
      <c r="H33" s="116"/>
      <c r="I33" s="116"/>
      <c r="J33" s="42"/>
      <c r="K33" s="6"/>
    </row>
    <row r="34" spans="2:11" ht="12.75">
      <c r="B34" s="50"/>
      <c r="C34" s="42"/>
      <c r="D34" s="400" t="s">
        <v>299</v>
      </c>
      <c r="E34" s="42"/>
      <c r="F34" s="116">
        <f>1!F56+2!F56+3!F56+4!F56+5!F56+6!F56+7!F56+8!F56+9!F56+'10'!F56+'11'!F56+'12'!F56+'13'!F56+'14'!F56+'15'!F56+'16'!F56+'17'!F56+'18'!F56+'19'!F56+'20'!F56</f>
        <v>1</v>
      </c>
      <c r="G34" s="116"/>
      <c r="H34" s="116"/>
      <c r="I34" s="116"/>
      <c r="J34" s="42"/>
      <c r="K34" s="6"/>
    </row>
    <row r="35" spans="2:11" ht="12.75">
      <c r="B35" s="50"/>
      <c r="C35" s="42"/>
      <c r="D35" s="42"/>
      <c r="E35" s="42"/>
      <c r="F35" s="132"/>
      <c r="G35" s="132"/>
      <c r="H35" s="132"/>
      <c r="I35" s="132"/>
      <c r="J35" s="42"/>
      <c r="K35" s="6"/>
    </row>
    <row r="36" spans="2:11" ht="12.75">
      <c r="B36" s="50"/>
      <c r="D36" s="5"/>
      <c r="F36" s="75"/>
      <c r="G36" s="75"/>
      <c r="H36" s="75"/>
      <c r="I36" s="75"/>
      <c r="J36" s="5"/>
      <c r="K36" s="6"/>
    </row>
    <row r="37" spans="2:11" ht="12.75">
      <c r="B37" s="50"/>
      <c r="C37" s="42"/>
      <c r="D37" s="42"/>
      <c r="E37" s="42"/>
      <c r="F37" s="132"/>
      <c r="G37" s="132"/>
      <c r="H37" s="132"/>
      <c r="I37" s="132"/>
      <c r="J37" s="42"/>
      <c r="K37" s="6"/>
    </row>
    <row r="38" spans="2:11" ht="12.75">
      <c r="B38" s="50"/>
      <c r="C38" s="42"/>
      <c r="D38" s="60" t="s">
        <v>191</v>
      </c>
      <c r="E38" s="42"/>
      <c r="F38" s="32">
        <f>1!F59+2!F59+3!F59+4!F59+5!F59+6!F59+7!F59+8!F59+9!F59+'10'!F59+'11'!F59+'12'!F59+'13'!F59+'14'!F59+'15'!F59+'16'!F59+'17'!F59+'18'!F59+'19'!F59+'20'!F59</f>
        <v>3.0987999999999998</v>
      </c>
      <c r="G38" s="32">
        <f>1!G59+2!G59+3!G59+4!G59+5!G59+6!G59+7!G59+8!G59+9!G59+'10'!G59+'11'!G59+'12'!G59+'13'!G59+'14'!G59+'15'!G59+'16'!G59+'17'!G59+'18'!G59+'19'!G59+'20'!G59</f>
        <v>3.0987999999999998</v>
      </c>
      <c r="H38" s="32">
        <f>1!H59+2!H59+3!H59+4!H59+5!H59+6!H59+7!H59+8!H59+9!H59+'10'!H59+'11'!H59+'12'!H59+'13'!H59+'14'!H59+'15'!H59+'16'!H59+'17'!H59+'18'!H59+'19'!H59+'20'!H59</f>
        <v>3.0987999999999998</v>
      </c>
      <c r="I38" s="32">
        <f>1!I59+2!I59+3!I59+4!I59+5!I59+6!I59+7!I59+8!I59+9!I59+'10'!I59+'11'!I59+'12'!I59+'13'!I59+'14'!I59+'15'!I59+'16'!I59+'17'!I59+'18'!I59+'19'!I59+'20'!I59</f>
        <v>3.0987999999999998</v>
      </c>
      <c r="J38" s="42"/>
      <c r="K38" s="6"/>
    </row>
    <row r="39" spans="2:11" ht="12.75">
      <c r="B39" s="50"/>
      <c r="C39" s="42"/>
      <c r="D39" s="60" t="s">
        <v>192</v>
      </c>
      <c r="E39" s="42"/>
      <c r="F39" s="32">
        <f>1!F60+2!F60+3!F60+4!F60+5!F60+6!F60+7!F60+8!F60+9!F60+'10'!F60+'11'!F60+'12'!F60+'13'!F60+'14'!F60+'15'!F60+'16'!F60+'17'!F60+'18'!F60+'19'!F60+'20'!F60</f>
        <v>14.0235</v>
      </c>
      <c r="G39" s="32">
        <f>1!G60+2!G60+3!G60+4!G60+5!G60+6!G60+7!G60+8!G60+9!G60+'10'!G60+'11'!G60+'12'!G60+'13'!G60+'14'!G60+'15'!G60+'16'!G60+'17'!G60+'18'!G60+'19'!G60+'20'!G60</f>
        <v>14.0235</v>
      </c>
      <c r="H39" s="32">
        <f>1!H60+2!H60+3!H60+4!H60+5!H60+6!H60+7!H60+8!H60+9!H60+'10'!H60+'11'!H60+'12'!H60+'13'!H60+'14'!H60+'15'!H60+'16'!H60+'17'!H60+'18'!H60+'19'!H60+'20'!H60</f>
        <v>14.0235</v>
      </c>
      <c r="I39" s="32">
        <f>1!I60+2!I60+3!I60+4!I60+5!I60+6!I60+7!I60+8!I60+9!I60+'10'!I60+'11'!I60+'12'!I60+'13'!I60+'14'!I60+'15'!I60+'16'!I60+'17'!I60+'18'!I60+'19'!I60+'20'!I60</f>
        <v>14.0235</v>
      </c>
      <c r="J39" s="42"/>
      <c r="K39" s="6"/>
    </row>
    <row r="40" spans="2:11" ht="12.75">
      <c r="B40" s="50"/>
      <c r="C40" s="42"/>
      <c r="D40" s="60" t="s">
        <v>193</v>
      </c>
      <c r="E40" s="42"/>
      <c r="F40" s="32">
        <f>1!F61+2!F61+3!F61+4!F61+5!F61+6!F61+7!F61+8!F61+9!F61+'10'!F61+'11'!F61+'12'!F61+'13'!F61+'14'!F61+'15'!F61+'16'!F61+'17'!F61+'18'!F61+'19'!F61+'20'!F61</f>
        <v>4.3415</v>
      </c>
      <c r="G40" s="32">
        <f>1!G61+2!G61+3!G61+4!G61+5!G61+6!G61+7!G61+8!G61+9!G61+'10'!G61+'11'!G61+'12'!G61+'13'!G61+'14'!G61+'15'!G61+'16'!G61+'17'!G61+'18'!G61+'19'!G61+'20'!G61</f>
        <v>4.3415</v>
      </c>
      <c r="H40" s="32">
        <f>1!H61+2!H61+3!H61+4!H61+5!H61+6!H61+7!H61+8!H61+9!H61+'10'!H61+'11'!H61+'12'!H61+'13'!H61+'14'!H61+'15'!H61+'16'!H61+'17'!H61+'18'!H61+'19'!H61+'20'!H61</f>
        <v>4.3415</v>
      </c>
      <c r="I40" s="32">
        <f>1!I61+2!I61+3!I61+4!I61+5!I61+6!I61+7!I61+8!I61+9!I61+'10'!I61+'11'!I61+'12'!I61+'13'!I61+'14'!I61+'15'!I61+'16'!I61+'17'!I61+'18'!I61+'19'!I61+'20'!I61</f>
        <v>4.3415</v>
      </c>
      <c r="J40" s="42"/>
      <c r="K40" s="6"/>
    </row>
    <row r="41" spans="2:11" ht="12.75">
      <c r="B41" s="50"/>
      <c r="C41" s="42"/>
      <c r="D41" s="60" t="s">
        <v>259</v>
      </c>
      <c r="E41" s="42"/>
      <c r="F41" s="32">
        <f>7/12*loonkn!R38+5/12*loonkn!R73</f>
        <v>1.7974999999999999</v>
      </c>
      <c r="G41" s="32">
        <f>7/12*loonkn!R73+5/12*loonkn!R108</f>
        <v>1.7974999999999999</v>
      </c>
      <c r="H41" s="32">
        <f>7/12*loonkn!R108+5/12*loonkn!R143</f>
        <v>1.7974999999999999</v>
      </c>
      <c r="I41" s="32">
        <f>7/12*loonkn!R143+5/12*loonkn!R178</f>
        <v>1.7974999999999999</v>
      </c>
      <c r="J41" s="42"/>
      <c r="K41" s="6"/>
    </row>
    <row r="42" spans="2:11" ht="12.75">
      <c r="B42" s="50"/>
      <c r="C42" s="42"/>
      <c r="D42" s="60"/>
      <c r="E42" s="42"/>
      <c r="F42" s="132"/>
      <c r="G42" s="132"/>
      <c r="H42" s="132"/>
      <c r="I42" s="132"/>
      <c r="J42" s="42"/>
      <c r="K42" s="6"/>
    </row>
    <row r="43" spans="2:11" ht="12.75">
      <c r="B43" s="50"/>
      <c r="C43" s="54"/>
      <c r="F43" s="5"/>
      <c r="G43" s="5"/>
      <c r="H43" s="5"/>
      <c r="I43" s="5"/>
      <c r="J43" s="5"/>
      <c r="K43" s="6"/>
    </row>
    <row r="44" spans="2:11" ht="12.75">
      <c r="B44" s="50"/>
      <c r="C44" s="54"/>
      <c r="F44" s="5"/>
      <c r="G44" s="5"/>
      <c r="H44" s="5"/>
      <c r="I44" s="5"/>
      <c r="J44" s="5"/>
      <c r="K44" s="6"/>
    </row>
    <row r="45" spans="2:11" ht="12.75">
      <c r="B45" s="50"/>
      <c r="C45" s="42"/>
      <c r="D45" s="42"/>
      <c r="E45" s="42"/>
      <c r="F45" s="42"/>
      <c r="G45" s="42"/>
      <c r="H45" s="42"/>
      <c r="I45" s="42"/>
      <c r="J45" s="42"/>
      <c r="K45" s="6"/>
    </row>
    <row r="46" spans="2:11" ht="12.75">
      <c r="B46" s="50"/>
      <c r="C46" s="42"/>
      <c r="D46" s="40" t="s">
        <v>151</v>
      </c>
      <c r="E46" s="42"/>
      <c r="F46" s="42"/>
      <c r="G46" s="42"/>
      <c r="H46" s="42"/>
      <c r="I46" s="42"/>
      <c r="J46" s="42"/>
      <c r="K46" s="6"/>
    </row>
    <row r="47" spans="2:11" ht="12.75">
      <c r="B47" s="50"/>
      <c r="C47" s="42"/>
      <c r="D47" s="42"/>
      <c r="E47" s="42"/>
      <c r="F47" s="42"/>
      <c r="G47" s="42"/>
      <c r="H47" s="42"/>
      <c r="I47" s="42"/>
      <c r="J47" s="42"/>
      <c r="K47" s="6"/>
    </row>
    <row r="48" spans="2:11" ht="12.75">
      <c r="B48" s="50"/>
      <c r="C48" s="42"/>
      <c r="D48" s="42"/>
      <c r="E48" s="42"/>
      <c r="F48" s="42"/>
      <c r="G48" s="42"/>
      <c r="H48" s="42"/>
      <c r="I48" s="42"/>
      <c r="J48" s="42"/>
      <c r="K48" s="6"/>
    </row>
    <row r="49" spans="2:11" ht="12.75">
      <c r="B49" s="50"/>
      <c r="C49" s="42"/>
      <c r="D49" s="38" t="s">
        <v>119</v>
      </c>
      <c r="E49" s="42"/>
      <c r="F49" s="42"/>
      <c r="G49" s="42"/>
      <c r="H49" s="42"/>
      <c r="I49" s="42"/>
      <c r="J49" s="42"/>
      <c r="K49" s="6"/>
    </row>
    <row r="50" spans="2:11" ht="12.75">
      <c r="B50" s="50"/>
      <c r="C50" s="42"/>
      <c r="D50" s="36" t="s">
        <v>184</v>
      </c>
      <c r="E50" s="42"/>
      <c r="F50" s="165">
        <f>1!F66+2!F66+3!F66+4!F66+5!F66+6!F66+7!F66+8!F66+9!F66+'10'!F66+'11'!F66+'12'!F66+'13'!F66+'14'!F66+'15'!F66+'16'!F66+'17'!F66+'18'!F66+'19'!F66+'20'!F66</f>
        <v>2729588.0527066668</v>
      </c>
      <c r="G50" s="165">
        <f>1!G66+2!G66+3!G66+4!G66+5!G66+6!G66+7!G66+8!G66+9!G66+'10'!G66+'11'!G66+'12'!G66+'13'!G66+'14'!G66+'15'!G66+'16'!G66+'17'!G66+'18'!G66+'19'!G66+'20'!G66</f>
        <v>3631160.4840623336</v>
      </c>
      <c r="H50" s="165">
        <f>1!H66+2!H66+3!H66+4!H66+5!H66+6!H66+7!H66+8!H66+9!H66+'10'!H66+'11'!H66+'12'!H66+'13'!H66+'14'!H66+'15'!H66+'16'!H66+'17'!H66+'18'!H66+'19'!H66+'20'!H66</f>
        <v>3685715.7913283333</v>
      </c>
      <c r="I50" s="165">
        <f>1!I66+2!I66+3!I66+4!I66+5!I66+6!I66+7!I66+8!I66+9!I66+'10'!I66+'11'!I66+'12'!I66+'13'!I66+'14'!I66+'15'!I66+'16'!I66+'17'!I66+'18'!I66+'19'!I66+'20'!I66</f>
        <v>3758911.9332653335</v>
      </c>
      <c r="J50" s="42"/>
      <c r="K50" s="6"/>
    </row>
    <row r="51" spans="2:11" ht="12.75">
      <c r="B51" s="50"/>
      <c r="C51" s="42"/>
      <c r="D51" s="36" t="s">
        <v>185</v>
      </c>
      <c r="E51" s="42"/>
      <c r="F51" s="165">
        <f>'begr(bk)'!F40+'begr(bk)'!F181+'begr(bk)'!F191</f>
        <v>325143.2501666667</v>
      </c>
      <c r="G51" s="165">
        <f>'begr(bk)'!G40+'begr(bk)'!G181+'begr(bk)'!G191</f>
        <v>325726.5835</v>
      </c>
      <c r="H51" s="165">
        <f>'begr(bk)'!H40+'begr(bk)'!H181+'begr(bk)'!H191</f>
        <v>325726.5835</v>
      </c>
      <c r="I51" s="165">
        <f>'begr(bk)'!I40+'begr(bk)'!I181+'begr(bk)'!I191</f>
        <v>325726.5835</v>
      </c>
      <c r="J51" s="42"/>
      <c r="K51" s="6"/>
    </row>
    <row r="52" spans="2:11" ht="12.75">
      <c r="B52" s="50"/>
      <c r="C52" s="42"/>
      <c r="D52" s="37" t="s">
        <v>112</v>
      </c>
      <c r="E52" s="42"/>
      <c r="F52" s="140">
        <f>SUM(F50:F51)</f>
        <v>3054731.3028733335</v>
      </c>
      <c r="G52" s="140">
        <f>SUM(G50:G51)</f>
        <v>3956887.067562334</v>
      </c>
      <c r="H52" s="140">
        <f>SUM(H50:H51)</f>
        <v>4011442.3748283335</v>
      </c>
      <c r="I52" s="140">
        <f>SUM(I50:I51)</f>
        <v>4084638.5167653337</v>
      </c>
      <c r="J52" s="42"/>
      <c r="K52" s="6"/>
    </row>
    <row r="53" spans="2:11" ht="12.75">
      <c r="B53" s="50"/>
      <c r="C53" s="42"/>
      <c r="D53" s="38" t="s">
        <v>182</v>
      </c>
      <c r="E53" s="42"/>
      <c r="F53" s="165">
        <f>F52/(F$16+F$19+F$25)</f>
        <v>8752.81175608405</v>
      </c>
      <c r="G53" s="165">
        <f>G52/(G$16+G$19+G$25)</f>
        <v>11337.785293874882</v>
      </c>
      <c r="H53" s="165">
        <f>H52/(H$16+H$19+H$25)</f>
        <v>11494.10422586915</v>
      </c>
      <c r="I53" s="165">
        <f>I52/(I$16+I$19+I$25)</f>
        <v>11703.835291591215</v>
      </c>
      <c r="J53" s="42"/>
      <c r="K53" s="6"/>
    </row>
    <row r="54" spans="2:11" ht="12.75">
      <c r="B54" s="50"/>
      <c r="C54" s="42"/>
      <c r="D54" s="36"/>
      <c r="E54" s="42"/>
      <c r="F54" s="132"/>
      <c r="G54" s="132"/>
      <c r="H54" s="132"/>
      <c r="I54" s="132"/>
      <c r="J54" s="42"/>
      <c r="K54" s="6"/>
    </row>
    <row r="55" spans="2:11" ht="12.75">
      <c r="B55" s="50"/>
      <c r="C55" s="42"/>
      <c r="D55" s="38" t="s">
        <v>155</v>
      </c>
      <c r="E55" s="42"/>
      <c r="F55" s="132"/>
      <c r="G55" s="132"/>
      <c r="H55" s="132"/>
      <c r="I55" s="132"/>
      <c r="J55" s="42"/>
      <c r="K55" s="6"/>
    </row>
    <row r="56" spans="2:11" ht="12.75">
      <c r="B56" s="50"/>
      <c r="C56" s="42"/>
      <c r="D56" s="36" t="s">
        <v>184</v>
      </c>
      <c r="E56" s="42"/>
      <c r="F56" s="165">
        <f>1!F67+2!F67+3!F67+4!F67+5!F67+6!F67+7!F67+8!F67+9!F67+'10'!F67+'11'!F67+'12'!F67+'13'!F67+'14'!F67+'15'!F67+'16'!F67+'17'!F67+'18'!F67+'19'!F67+'20'!F67</f>
        <v>0</v>
      </c>
      <c r="G56" s="165">
        <f>1!G67+2!G67+3!G67+4!G67+5!G67+6!G67+7!G67+8!G67+9!G67+'10'!G67+'11'!G67+'12'!G67+'13'!G67+'14'!G67+'15'!G67+'16'!G67+'17'!G67+'18'!G67+'19'!G67+'20'!G67</f>
        <v>0</v>
      </c>
      <c r="H56" s="165">
        <f>1!H67+2!H67+3!H67+4!H67+5!H67+6!H67+7!H67+8!H67+9!H67+'10'!H67+'11'!H67+'12'!H67+'13'!H67+'14'!H67+'15'!H67+'16'!H67+'17'!H67+'18'!H67+'19'!H67+'20'!H67</f>
        <v>0</v>
      </c>
      <c r="I56" s="165">
        <f>1!I67+2!I67+3!I67+4!I67+5!I67+6!I67+7!I67+8!I67+9!I67+'10'!I67+'11'!I67+'12'!I67+'13'!I67+'14'!I67+'15'!I67+'16'!I67+'17'!I67+'18'!I67+'19'!I67+'20'!I67</f>
        <v>0</v>
      </c>
      <c r="J56" s="42"/>
      <c r="K56" s="6"/>
    </row>
    <row r="57" spans="2:11" ht="12.75">
      <c r="B57" s="50"/>
      <c r="C57" s="42"/>
      <c r="D57" s="36" t="s">
        <v>185</v>
      </c>
      <c r="E57" s="42"/>
      <c r="F57" s="165">
        <f>'begr(bk)'!F28</f>
        <v>0</v>
      </c>
      <c r="G57" s="165">
        <f>'begr(bk)'!G28</f>
        <v>0</v>
      </c>
      <c r="H57" s="165">
        <f>'begr(bk)'!H28</f>
        <v>0</v>
      </c>
      <c r="I57" s="165">
        <f>'begr(bk)'!I28</f>
        <v>0</v>
      </c>
      <c r="J57" s="42"/>
      <c r="K57" s="6"/>
    </row>
    <row r="58" spans="2:11" ht="12.75">
      <c r="B58" s="50"/>
      <c r="C58" s="42"/>
      <c r="D58" s="37" t="s">
        <v>112</v>
      </c>
      <c r="E58" s="42"/>
      <c r="F58" s="140">
        <f>SUM(F56:F57)</f>
        <v>0</v>
      </c>
      <c r="G58" s="140">
        <f>SUM(G56:G57)</f>
        <v>0</v>
      </c>
      <c r="H58" s="140">
        <f>SUM(H56:H57)</f>
        <v>0</v>
      </c>
      <c r="I58" s="140">
        <f>SUM(I56:I57)</f>
        <v>0</v>
      </c>
      <c r="J58" s="42"/>
      <c r="K58" s="6"/>
    </row>
    <row r="59" spans="2:11" ht="12.75">
      <c r="B59" s="10"/>
      <c r="C59" s="42"/>
      <c r="D59" s="38" t="s">
        <v>182</v>
      </c>
      <c r="E59" s="42"/>
      <c r="F59" s="165">
        <f>F58/(F$16+F$19+F$25)</f>
        <v>0</v>
      </c>
      <c r="G59" s="165">
        <f>G58/(G$16+G$19+G$25)</f>
        <v>0</v>
      </c>
      <c r="H59" s="165">
        <f>H58/(H$16+H$19+H$25)</f>
        <v>0</v>
      </c>
      <c r="I59" s="165">
        <f>I58/(I$16+I$19+I$25)</f>
        <v>0</v>
      </c>
      <c r="J59" s="42"/>
      <c r="K59" s="6"/>
    </row>
    <row r="60" spans="2:11" ht="12.75">
      <c r="B60" s="50"/>
      <c r="C60" s="61"/>
      <c r="D60" s="36"/>
      <c r="E60" s="61"/>
      <c r="F60" s="288"/>
      <c r="G60" s="288"/>
      <c r="H60" s="288"/>
      <c r="I60" s="288"/>
      <c r="J60" s="42"/>
      <c r="K60" s="6"/>
    </row>
    <row r="61" spans="2:11" ht="12.75">
      <c r="B61" s="50"/>
      <c r="C61" s="61"/>
      <c r="D61" s="38" t="s">
        <v>154</v>
      </c>
      <c r="E61" s="61"/>
      <c r="F61" s="288"/>
      <c r="G61" s="288"/>
      <c r="H61" s="288"/>
      <c r="I61" s="288"/>
      <c r="J61" s="42"/>
      <c r="K61" s="6"/>
    </row>
    <row r="62" spans="2:11" ht="12.75">
      <c r="B62" s="50"/>
      <c r="C62" s="42"/>
      <c r="D62" s="36" t="s">
        <v>184</v>
      </c>
      <c r="E62" s="42"/>
      <c r="F62" s="165">
        <f>1!F68+2!F68+3!F68+4!F68+5!F68+6!F68+7!F68+8!F68+9!F68+'10'!F68+'11'!F68+'12'!F68+'13'!F68+'14'!F68+'15'!F68+'16'!F68+'17'!F68+'18'!F68+'19'!F68+'20'!F68</f>
        <v>0</v>
      </c>
      <c r="G62" s="165">
        <f>1!G68+2!G68+3!G68+4!G68+5!G68+6!G68+7!G68+8!G68+9!G68+'10'!G68+'11'!G68+'12'!G68+'13'!G68+'14'!G68+'15'!G68+'16'!G68+'17'!G68+'18'!G68+'19'!G68+'20'!G68</f>
        <v>0</v>
      </c>
      <c r="H62" s="165">
        <f>1!H68+2!H68+3!H68+4!H68+5!H68+6!H68+7!H68+8!H68+9!H68+'10'!H68+'11'!H68+'12'!H68+'13'!H68+'14'!H68+'15'!H68+'16'!H68+'17'!H68+'18'!H68+'19'!H68+'20'!H68</f>
        <v>0</v>
      </c>
      <c r="I62" s="165">
        <f>1!I68+2!I68+3!I68+4!I68+5!I68+6!I68+7!I68+8!I68+9!I68+'10'!I68+'11'!I68+'12'!I68+'13'!I68+'14'!I68+'15'!I68+'16'!I68+'17'!I68+'18'!I68+'19'!I68+'20'!I68</f>
        <v>0</v>
      </c>
      <c r="J62" s="42"/>
      <c r="K62" s="6"/>
    </row>
    <row r="63" spans="2:11" ht="12.75">
      <c r="B63" s="50"/>
      <c r="C63" s="42"/>
      <c r="D63" s="36" t="s">
        <v>185</v>
      </c>
      <c r="E63" s="42"/>
      <c r="F63" s="165">
        <f>'begr(bk)'!F32</f>
        <v>25000</v>
      </c>
      <c r="G63" s="165">
        <f>'begr(bk)'!G32</f>
        <v>25000</v>
      </c>
      <c r="H63" s="165">
        <f>'begr(bk)'!H32</f>
        <v>25000</v>
      </c>
      <c r="I63" s="165">
        <f>'begr(bk)'!I32</f>
        <v>25000</v>
      </c>
      <c r="J63" s="42"/>
      <c r="K63" s="6"/>
    </row>
    <row r="64" spans="2:11" ht="12.75">
      <c r="B64" s="50"/>
      <c r="C64" s="42"/>
      <c r="D64" s="37" t="s">
        <v>112</v>
      </c>
      <c r="E64" s="42"/>
      <c r="F64" s="140">
        <f>SUM(F62:F63)</f>
        <v>25000</v>
      </c>
      <c r="G64" s="140">
        <f>SUM(G62:G63)</f>
        <v>25000</v>
      </c>
      <c r="H64" s="140">
        <f>SUM(H62:H63)</f>
        <v>25000</v>
      </c>
      <c r="I64" s="140">
        <f>SUM(I62:I63)</f>
        <v>25000</v>
      </c>
      <c r="J64" s="42"/>
      <c r="K64" s="6"/>
    </row>
    <row r="65" spans="2:11" ht="12.75">
      <c r="B65" s="50"/>
      <c r="C65" s="42"/>
      <c r="D65" s="38" t="s">
        <v>182</v>
      </c>
      <c r="E65" s="42"/>
      <c r="F65" s="165">
        <f>F64/(F$16+F$19+F$25)</f>
        <v>71.63323782234957</v>
      </c>
      <c r="G65" s="165">
        <f>G64/(G$16+G$19+G$25)</f>
        <v>71.63323782234957</v>
      </c>
      <c r="H65" s="165">
        <f>H64/(H$16+H$19+H$25)</f>
        <v>71.63323782234957</v>
      </c>
      <c r="I65" s="165">
        <f>I64/(I$16+I$19+I$25)</f>
        <v>71.63323782234957</v>
      </c>
      <c r="J65" s="42"/>
      <c r="K65" s="6"/>
    </row>
    <row r="66" spans="2:11" ht="12.75">
      <c r="B66" s="50"/>
      <c r="C66" s="61"/>
      <c r="D66" s="36"/>
      <c r="E66" s="61"/>
      <c r="F66" s="288"/>
      <c r="G66" s="288"/>
      <c r="H66" s="288"/>
      <c r="I66" s="288"/>
      <c r="J66" s="42"/>
      <c r="K66" s="6"/>
    </row>
    <row r="67" spans="2:11" ht="12.75">
      <c r="B67" s="50"/>
      <c r="C67" s="61"/>
      <c r="D67" s="38" t="s">
        <v>156</v>
      </c>
      <c r="E67" s="61"/>
      <c r="F67" s="288"/>
      <c r="G67" s="288"/>
      <c r="H67" s="288"/>
      <c r="I67" s="288"/>
      <c r="J67" s="42"/>
      <c r="K67" s="6"/>
    </row>
    <row r="68" spans="2:11" ht="12.75">
      <c r="B68" s="50"/>
      <c r="C68" s="42"/>
      <c r="D68" s="36" t="s">
        <v>184</v>
      </c>
      <c r="E68" s="42"/>
      <c r="F68" s="165">
        <f>1!F69+2!F69+3!F69+4!F69+5!F69+6!F69+7!F69+8!F69+9!F69+'10'!F69+'11'!F69+'12'!F69+'13'!F69+'14'!F69+'15'!F69+'16'!F69+'17'!F69+'18'!F69+'19'!F69+'20'!F69</f>
        <v>0</v>
      </c>
      <c r="G68" s="165">
        <f>1!G69+2!G69+3!G69+4!G69+5!G69+6!G69+7!G69+8!G69+9!G69+'10'!G69+'11'!G69+'12'!G69+'13'!G69+'14'!G69+'15'!G69+'16'!G69+'17'!G69+'18'!G69+'19'!G69+'20'!G69</f>
        <v>0</v>
      </c>
      <c r="H68" s="165">
        <f>1!H69+2!H69+3!H69+4!H69+5!H69+6!H69+7!H69+8!H69+9!H69+'10'!H69+'11'!H69+'12'!H69+'13'!H69+'14'!H69+'15'!H69+'16'!H69+'17'!H69+'18'!H69+'19'!H69+'20'!H69</f>
        <v>0</v>
      </c>
      <c r="I68" s="165">
        <f>1!I69+2!I69+3!I69+4!I69+5!I69+6!I69+7!I69+8!I69+9!I69+'10'!I69+'11'!I69+'12'!I69+'13'!I69+'14'!I69+'15'!I69+'16'!I69+'17'!I69+'18'!I69+'19'!I69+'20'!I69</f>
        <v>0</v>
      </c>
      <c r="J68" s="42"/>
      <c r="K68" s="6"/>
    </row>
    <row r="69" spans="2:11" ht="12.75">
      <c r="B69" s="50"/>
      <c r="C69" s="42"/>
      <c r="D69" s="36" t="s">
        <v>185</v>
      </c>
      <c r="E69" s="42"/>
      <c r="F69" s="165">
        <f>'begr(bk)'!F20</f>
        <v>55000</v>
      </c>
      <c r="G69" s="165">
        <f>'begr(bk)'!G20</f>
        <v>55000</v>
      </c>
      <c r="H69" s="165">
        <f>'begr(bk)'!H20</f>
        <v>55000</v>
      </c>
      <c r="I69" s="165">
        <f>'begr(bk)'!I20</f>
        <v>55000</v>
      </c>
      <c r="J69" s="42"/>
      <c r="K69" s="6"/>
    </row>
    <row r="70" spans="2:11" ht="12.75">
      <c r="B70" s="50"/>
      <c r="C70" s="42"/>
      <c r="D70" s="37" t="s">
        <v>112</v>
      </c>
      <c r="E70" s="42"/>
      <c r="F70" s="140">
        <f>SUM(F68:F69)</f>
        <v>55000</v>
      </c>
      <c r="G70" s="140">
        <f>SUM(G68:G69)</f>
        <v>55000</v>
      </c>
      <c r="H70" s="140">
        <f>SUM(H68:H69)</f>
        <v>55000</v>
      </c>
      <c r="I70" s="140">
        <f>SUM(I68:I69)</f>
        <v>55000</v>
      </c>
      <c r="J70" s="42"/>
      <c r="K70" s="6"/>
    </row>
    <row r="71" spans="2:11" ht="12.75">
      <c r="B71" s="50"/>
      <c r="C71" s="42"/>
      <c r="D71" s="38" t="s">
        <v>182</v>
      </c>
      <c r="E71" s="42"/>
      <c r="F71" s="165">
        <f>F70/(F$16+F$19+F$25)</f>
        <v>157.59312320916905</v>
      </c>
      <c r="G71" s="165">
        <f>G70/(G$16+G$19+G$25)</f>
        <v>157.59312320916905</v>
      </c>
      <c r="H71" s="165">
        <f>H70/(H$16+H$19+H$25)</f>
        <v>157.59312320916905</v>
      </c>
      <c r="I71" s="165">
        <f>I70/(I$16+I$19+I$25)</f>
        <v>157.59312320916905</v>
      </c>
      <c r="J71" s="42"/>
      <c r="K71" s="6"/>
    </row>
    <row r="72" spans="2:11" ht="12.75">
      <c r="B72" s="50"/>
      <c r="C72" s="61"/>
      <c r="D72" s="36"/>
      <c r="E72" s="61"/>
      <c r="F72" s="288"/>
      <c r="G72" s="288"/>
      <c r="H72" s="288"/>
      <c r="I72" s="288"/>
      <c r="J72" s="42"/>
      <c r="K72" s="6"/>
    </row>
    <row r="73" spans="2:11" ht="12.75">
      <c r="B73" s="50"/>
      <c r="C73" s="61"/>
      <c r="D73" s="38" t="s">
        <v>165</v>
      </c>
      <c r="E73" s="61"/>
      <c r="F73" s="288"/>
      <c r="G73" s="288"/>
      <c r="H73" s="288"/>
      <c r="I73" s="288"/>
      <c r="J73" s="42"/>
      <c r="K73" s="6"/>
    </row>
    <row r="74" spans="2:11" ht="12.75">
      <c r="B74" s="50"/>
      <c r="C74" s="42"/>
      <c r="D74" s="36" t="s">
        <v>184</v>
      </c>
      <c r="E74" s="42"/>
      <c r="F74" s="165">
        <f>1!F70+2!F70+3!F70+4!F70+5!F70+6!F70+7!F70+8!F70+9!F70+'10'!F70+'11'!F70+'12'!F70+'13'!F70+'14'!F70+'15'!F70+'16'!F70+'17'!F70+'18'!F70+'19'!F70+'20'!F70</f>
        <v>1723094.4711905555</v>
      </c>
      <c r="G74" s="165">
        <f>1!G70+2!G70+3!G70+4!G70+5!G70+6!G70+7!G70+8!G70+9!G70+'10'!G70+'11'!G70+'12'!G70+'13'!G70+'14'!G70+'15'!G70+'16'!G70+'17'!G70+'18'!G70+'19'!G70+'20'!G70</f>
        <v>1835320.8390639555</v>
      </c>
      <c r="H74" s="165">
        <f>1!H70+2!H70+3!H70+4!H70+5!H70+6!H70+7!H70+8!H70+9!H70+'10'!H70+'11'!H70+'12'!H70+'13'!H70+'14'!H70+'15'!H70+'16'!H70+'17'!H70+'18'!H70+'19'!H70+'20'!H70</f>
        <v>1866723.7552796556</v>
      </c>
      <c r="I74" s="165">
        <f>1!I70+2!I70+3!I70+4!I70+5!I70+6!I70+7!I70+8!I70+9!I70+'10'!I70+'11'!I70+'12'!I70+'13'!I70+'14'!I70+'15'!I70+'16'!I70+'17'!I70+'18'!I70+'19'!I70+'20'!I70</f>
        <v>1887207.3254365555</v>
      </c>
      <c r="J74" s="42"/>
      <c r="K74" s="6"/>
    </row>
    <row r="75" spans="2:11" ht="12.75">
      <c r="B75" s="50"/>
      <c r="C75" s="42"/>
      <c r="D75" s="36" t="s">
        <v>185</v>
      </c>
      <c r="E75" s="42"/>
      <c r="F75" s="165">
        <f>'begr(bk)'!F170+'begr(bk)'!F182+'begr(bk)'!F192</f>
        <v>778622.8123949999</v>
      </c>
      <c r="G75" s="165">
        <f>'begr(bk)'!G170+'begr(bk)'!G182+'begr(bk)'!G192</f>
        <v>782687.0803275</v>
      </c>
      <c r="H75" s="165">
        <f>'begr(bk)'!H170+'begr(bk)'!H182+'begr(bk)'!H192</f>
        <v>786821.317745</v>
      </c>
      <c r="I75" s="165">
        <f>'begr(bk)'!I170+'begr(bk)'!I182+'begr(bk)'!I192</f>
        <v>790069.076695</v>
      </c>
      <c r="J75" s="42"/>
      <c r="K75" s="6"/>
    </row>
    <row r="76" spans="2:11" ht="12.75">
      <c r="B76" s="50"/>
      <c r="C76" s="42"/>
      <c r="D76" s="37" t="s">
        <v>112</v>
      </c>
      <c r="E76" s="42"/>
      <c r="F76" s="140">
        <f>SUM(F74:F75)</f>
        <v>2501717.2835855554</v>
      </c>
      <c r="G76" s="140">
        <f>SUM(G74:G75)</f>
        <v>2618007.9193914556</v>
      </c>
      <c r="H76" s="140">
        <f>SUM(H74:H75)</f>
        <v>2653545.0730246557</v>
      </c>
      <c r="I76" s="140">
        <f>SUM(I74:I75)</f>
        <v>2677276.4021315556</v>
      </c>
      <c r="J76" s="42"/>
      <c r="K76" s="6"/>
    </row>
    <row r="77" spans="2:11" ht="12.75">
      <c r="B77" s="50"/>
      <c r="C77" s="42"/>
      <c r="D77" s="38" t="s">
        <v>182</v>
      </c>
      <c r="E77" s="42"/>
      <c r="F77" s="165">
        <f>F76/(F$16+F$19+F$25)</f>
        <v>7168.244365574657</v>
      </c>
      <c r="G77" s="165">
        <f>G76/(G$16+G$19+G$25)</f>
        <v>7501.455356422509</v>
      </c>
      <c r="H77" s="165">
        <f>H76/(H$16+H$19+H$25)</f>
        <v>7603.281011531964</v>
      </c>
      <c r="I77" s="165">
        <f>I76/(I$16+I$19+I$25)</f>
        <v>7671.279089202165</v>
      </c>
      <c r="J77" s="42"/>
      <c r="K77" s="6"/>
    </row>
    <row r="78" spans="2:11" ht="12.75">
      <c r="B78" s="50"/>
      <c r="C78" s="61"/>
      <c r="D78" s="36"/>
      <c r="E78" s="61"/>
      <c r="F78" s="288"/>
      <c r="G78" s="288"/>
      <c r="H78" s="288"/>
      <c r="I78" s="288"/>
      <c r="J78" s="42"/>
      <c r="K78" s="6"/>
    </row>
    <row r="79" spans="2:11" ht="12.75">
      <c r="B79" s="50"/>
      <c r="C79" s="61"/>
      <c r="D79" s="38" t="s">
        <v>256</v>
      </c>
      <c r="E79" s="61"/>
      <c r="F79" s="288"/>
      <c r="G79" s="288"/>
      <c r="H79" s="288"/>
      <c r="I79" s="288"/>
      <c r="J79" s="42"/>
      <c r="K79" s="6"/>
    </row>
    <row r="80" spans="2:11" ht="12.75">
      <c r="B80" s="50"/>
      <c r="C80" s="42"/>
      <c r="D80" s="36" t="s">
        <v>184</v>
      </c>
      <c r="E80" s="42"/>
      <c r="F80" s="165">
        <f>1!F71+2!F71+3!F71+4!F71+5!F71+6!F71+7!F71+8!F71+9!F71+'10'!F71+'11'!F71+'12'!F71+'13'!F71+'14'!F71+'15'!F71+'16'!F71+'17'!F71+'18'!F71+'19'!F71+'20'!F71</f>
        <v>983804.9156350001</v>
      </c>
      <c r="G80" s="165">
        <f>1!G71+2!G71+3!G71+4!G71+5!G71+6!G71+7!G71+8!G71+9!G71+'10'!G71+'11'!G71+'12'!G71+'13'!G71+'14'!G71+'15'!G71+'16'!G71+'17'!G71+'18'!G71+'19'!G71+'20'!G71</f>
        <v>1096031.2835084</v>
      </c>
      <c r="H80" s="165">
        <f>1!H71+2!H71+3!H71+4!H71+5!H71+6!H71+7!H71+8!H71+9!H71+'10'!H71+'11'!H71+'12'!H71+'13'!H71+'14'!H71+'15'!H71+'16'!H71+'17'!H71+'18'!H71+'19'!H71+'20'!H71</f>
        <v>1127434.1997241</v>
      </c>
      <c r="I80" s="165">
        <f>1!I71+2!I71+3!I71+4!I71+5!I71+6!I71+7!I71+8!I71+9!I71+'10'!I71+'11'!I71+'12'!I71+'13'!I71+'14'!I71+'15'!I71+'16'!I71+'17'!I71+'18'!I71+'19'!I71+'20'!I71</f>
        <v>1147917.769881</v>
      </c>
      <c r="J80" s="42"/>
      <c r="K80" s="6"/>
    </row>
    <row r="81" spans="2:11" ht="12.75">
      <c r="B81" s="50"/>
      <c r="C81" s="42"/>
      <c r="D81" s="36" t="s">
        <v>185</v>
      </c>
      <c r="E81" s="42"/>
      <c r="F81" s="165">
        <f>'begr(bk)'!F45</f>
        <v>145622.81239499996</v>
      </c>
      <c r="G81" s="165">
        <f>'begr(bk)'!G45</f>
        <v>149687.08032749998</v>
      </c>
      <c r="H81" s="165">
        <f>'begr(bk)'!H45</f>
        <v>153821.317745</v>
      </c>
      <c r="I81" s="165">
        <f>'begr(bk)'!I45</f>
        <v>157069.076695</v>
      </c>
      <c r="J81" s="42"/>
      <c r="K81" s="6"/>
    </row>
    <row r="82" spans="2:11" ht="12.75">
      <c r="B82" s="50"/>
      <c r="C82" s="42"/>
      <c r="D82" s="37" t="s">
        <v>112</v>
      </c>
      <c r="E82" s="42"/>
      <c r="F82" s="140">
        <f>SUM(F80:F81)</f>
        <v>1129427.72803</v>
      </c>
      <c r="G82" s="140">
        <f>SUM(G80:G81)</f>
        <v>1245718.3638358999</v>
      </c>
      <c r="H82" s="140">
        <f>SUM(H80:H81)</f>
        <v>1281255.5174691002</v>
      </c>
      <c r="I82" s="140">
        <f>SUM(I80:I81)</f>
        <v>1304986.846576</v>
      </c>
      <c r="J82" s="42"/>
      <c r="K82" s="6"/>
    </row>
    <row r="83" spans="2:11" ht="12.75">
      <c r="B83" s="50"/>
      <c r="C83" s="42"/>
      <c r="D83" s="38" t="s">
        <v>182</v>
      </c>
      <c r="E83" s="42"/>
      <c r="F83" s="165">
        <f>F82/(F$16+F$19+F$25)</f>
        <v>3236.182601805158</v>
      </c>
      <c r="G83" s="165">
        <f>G82/(G$16+G$19+G$25)</f>
        <v>3569.393592653008</v>
      </c>
      <c r="H83" s="165">
        <f>H82/(H$16+H$19+H$25)</f>
        <v>3671.219247762465</v>
      </c>
      <c r="I83" s="165">
        <f>I82/(I$16+I$19+I$25)</f>
        <v>3739.217325432665</v>
      </c>
      <c r="J83" s="40"/>
      <c r="K83" s="6"/>
    </row>
    <row r="84" spans="2:11" ht="12.75">
      <c r="B84" s="50"/>
      <c r="C84" s="42"/>
      <c r="D84" s="36"/>
      <c r="E84" s="42"/>
      <c r="F84" s="132"/>
      <c r="G84" s="132"/>
      <c r="H84" s="132"/>
      <c r="I84" s="132"/>
      <c r="J84" s="42"/>
      <c r="K84" s="6"/>
    </row>
    <row r="85" spans="2:11" ht="12.75">
      <c r="B85" s="50"/>
      <c r="C85" s="42"/>
      <c r="D85" s="38" t="s">
        <v>167</v>
      </c>
      <c r="E85" s="42"/>
      <c r="F85" s="132"/>
      <c r="G85" s="132"/>
      <c r="H85" s="132"/>
      <c r="I85" s="132"/>
      <c r="J85" s="42"/>
      <c r="K85" s="6"/>
    </row>
    <row r="86" spans="2:11" ht="12.75">
      <c r="B86" s="50"/>
      <c r="C86" s="42"/>
      <c r="D86" s="36" t="s">
        <v>184</v>
      </c>
      <c r="E86" s="42"/>
      <c r="F86" s="165">
        <f>1!F72+2!F72+3!F72+4!F72+5!F72+6!F72+7!F72+8!F72+9!F72+'10'!F72+'11'!F72+'12'!F72+'13'!F72+'14'!F72+'15'!F72+'16'!F72+'17'!F72+'18'!F72+'19'!F72+'20'!F72</f>
        <v>80000</v>
      </c>
      <c r="G86" s="165">
        <f>1!G72+2!G72+3!G72+4!G72+5!G72+6!G72+7!G72+8!G72+9!G72+'10'!G72+'11'!G72+'12'!G72+'13'!G72+'14'!G72+'15'!G72+'16'!G72+'17'!G72+'18'!G72+'19'!G72+'20'!G72</f>
        <v>80000</v>
      </c>
      <c r="H86" s="165">
        <f>1!H72+2!H72+3!H72+4!H72+5!H72+6!H72+7!H72+8!H72+9!H72+'10'!H72+'11'!H72+'12'!H72+'13'!H72+'14'!H72+'15'!H72+'16'!H72+'17'!H72+'18'!H72+'19'!H72+'20'!H72</f>
        <v>80000</v>
      </c>
      <c r="I86" s="165">
        <f>1!I72+2!I72+3!I72+4!I72+5!I72+6!I72+7!I72+8!I72+9!I72+'10'!I72+'11'!I72+'12'!I72+'13'!I72+'14'!I72+'15'!I72+'16'!I72+'17'!I72+'18'!I72+'19'!I72+'20'!I72</f>
        <v>80000</v>
      </c>
      <c r="J86" s="42"/>
      <c r="K86" s="6"/>
    </row>
    <row r="87" spans="2:11" ht="12.75">
      <c r="B87" s="50"/>
      <c r="C87" s="42"/>
      <c r="D87" s="36" t="s">
        <v>185</v>
      </c>
      <c r="E87" s="42"/>
      <c r="F87" s="165">
        <f>'begr(bk)'!F124+'begr(bk)'!F125</f>
        <v>100000</v>
      </c>
      <c r="G87" s="165">
        <f>'begr(bk)'!G124+'begr(bk)'!G125</f>
        <v>100000</v>
      </c>
      <c r="H87" s="165">
        <f>'begr(bk)'!H124+'begr(bk)'!H125</f>
        <v>100000</v>
      </c>
      <c r="I87" s="165">
        <f>'begr(bk)'!I124+'begr(bk)'!I125</f>
        <v>100000</v>
      </c>
      <c r="J87" s="42"/>
      <c r="K87" s="6"/>
    </row>
    <row r="88" spans="2:11" ht="12.75">
      <c r="B88" s="50"/>
      <c r="C88" s="42"/>
      <c r="D88" s="36" t="s">
        <v>210</v>
      </c>
      <c r="E88" s="42"/>
      <c r="F88" s="221">
        <v>0</v>
      </c>
      <c r="G88" s="221">
        <v>0</v>
      </c>
      <c r="H88" s="221">
        <v>0</v>
      </c>
      <c r="I88" s="221">
        <v>0</v>
      </c>
      <c r="J88" s="42"/>
      <c r="K88" s="6"/>
    </row>
    <row r="89" spans="2:11" ht="12.75">
      <c r="B89" s="50"/>
      <c r="C89" s="42"/>
      <c r="D89" s="37" t="s">
        <v>112</v>
      </c>
      <c r="E89" s="42"/>
      <c r="F89" s="140">
        <f>SUM(F86:F88)</f>
        <v>180000</v>
      </c>
      <c r="G89" s="140">
        <f>SUM(G86:G88)</f>
        <v>180000</v>
      </c>
      <c r="H89" s="140">
        <f>SUM(H86:H88)</f>
        <v>180000</v>
      </c>
      <c r="I89" s="140">
        <f>SUM(I86:I88)</f>
        <v>180000</v>
      </c>
      <c r="J89" s="42"/>
      <c r="K89" s="6"/>
    </row>
    <row r="90" spans="2:11" ht="12.75">
      <c r="B90" s="50"/>
      <c r="C90" s="42"/>
      <c r="D90" s="38" t="s">
        <v>182</v>
      </c>
      <c r="E90" s="42"/>
      <c r="F90" s="165">
        <f>F89/(F$16+F$19+F$25)</f>
        <v>515.7593123209169</v>
      </c>
      <c r="G90" s="165">
        <f>G89/(G$16+G$19+G$25)</f>
        <v>515.7593123209169</v>
      </c>
      <c r="H90" s="165">
        <f>H89/(H$16+H$19+H$25)</f>
        <v>515.7593123209169</v>
      </c>
      <c r="I90" s="165">
        <f>I89/(I$16+I$19+I$25)</f>
        <v>515.7593123209169</v>
      </c>
      <c r="J90" s="42"/>
      <c r="K90" s="6"/>
    </row>
    <row r="91" spans="2:11" ht="12.75">
      <c r="B91" s="10"/>
      <c r="C91" s="42"/>
      <c r="D91" s="36"/>
      <c r="E91" s="42"/>
      <c r="F91" s="130"/>
      <c r="G91" s="130"/>
      <c r="H91" s="130"/>
      <c r="I91" s="130"/>
      <c r="J91" s="42"/>
      <c r="K91" s="6"/>
    </row>
    <row r="92" spans="2:11" ht="12.75">
      <c r="B92" s="10"/>
      <c r="D92" s="5"/>
      <c r="F92" s="5"/>
      <c r="G92" s="5"/>
      <c r="H92" s="5"/>
      <c r="I92" s="5"/>
      <c r="J92" s="5"/>
      <c r="K92" s="6"/>
    </row>
    <row r="93" spans="2:11" ht="13.5" thickBot="1">
      <c r="B93" s="289"/>
      <c r="C93" s="14"/>
      <c r="D93" s="316"/>
      <c r="E93" s="14"/>
      <c r="F93" s="244"/>
      <c r="G93" s="244"/>
      <c r="H93" s="244"/>
      <c r="I93" s="244"/>
      <c r="J93" s="14"/>
      <c r="K93" s="15"/>
    </row>
    <row r="94" spans="2:11" ht="12.75">
      <c r="B94" s="315"/>
      <c r="C94" s="1"/>
      <c r="D94" s="261"/>
      <c r="E94" s="1"/>
      <c r="F94" s="232"/>
      <c r="G94" s="232"/>
      <c r="H94" s="232"/>
      <c r="I94" s="232"/>
      <c r="J94" s="1"/>
      <c r="K94" s="2"/>
    </row>
    <row r="95" spans="2:11" ht="12.75">
      <c r="B95" s="50"/>
      <c r="D95" s="11"/>
      <c r="F95" s="75"/>
      <c r="G95" s="75"/>
      <c r="H95" s="75"/>
      <c r="I95" s="75"/>
      <c r="J95" s="5"/>
      <c r="K95" s="6"/>
    </row>
    <row r="96" spans="2:11" ht="12.75">
      <c r="B96" s="50"/>
      <c r="D96" s="11"/>
      <c r="F96" s="75"/>
      <c r="G96" s="75"/>
      <c r="H96" s="75"/>
      <c r="I96" s="75"/>
      <c r="J96" s="5"/>
      <c r="K96" s="6"/>
    </row>
    <row r="97" spans="2:11" ht="12.75">
      <c r="B97" s="50"/>
      <c r="D97" s="11"/>
      <c r="F97" s="25">
        <f>F8</f>
        <v>2007</v>
      </c>
      <c r="G97" s="25">
        <f>G8</f>
        <v>2008</v>
      </c>
      <c r="H97" s="25">
        <f>H8</f>
        <v>2009</v>
      </c>
      <c r="I97" s="25">
        <f>I8</f>
        <v>2010</v>
      </c>
      <c r="J97" s="5"/>
      <c r="K97" s="6"/>
    </row>
    <row r="98" spans="2:11" ht="12.75">
      <c r="B98" s="50"/>
      <c r="D98" s="11"/>
      <c r="F98" s="9"/>
      <c r="G98" s="9"/>
      <c r="H98" s="9"/>
      <c r="I98" s="9"/>
      <c r="J98" s="5"/>
      <c r="K98" s="6"/>
    </row>
    <row r="99" spans="2:11" ht="12.75">
      <c r="B99" s="50"/>
      <c r="D99" s="11"/>
      <c r="F99" s="75"/>
      <c r="G99" s="75"/>
      <c r="H99" s="75"/>
      <c r="I99" s="75"/>
      <c r="J99" s="5"/>
      <c r="K99" s="6"/>
    </row>
    <row r="100" spans="2:11" ht="12.75">
      <c r="B100" s="50"/>
      <c r="C100" s="42"/>
      <c r="D100" s="36"/>
      <c r="E100" s="42"/>
      <c r="F100" s="132"/>
      <c r="G100" s="132"/>
      <c r="H100" s="132"/>
      <c r="I100" s="132"/>
      <c r="J100" s="42"/>
      <c r="K100" s="6"/>
    </row>
    <row r="101" spans="2:11" ht="12.75">
      <c r="B101" s="50"/>
      <c r="C101" s="42"/>
      <c r="D101" s="38" t="s">
        <v>168</v>
      </c>
      <c r="E101" s="42"/>
      <c r="F101" s="130"/>
      <c r="G101" s="130"/>
      <c r="H101" s="130"/>
      <c r="I101" s="130"/>
      <c r="J101" s="42"/>
      <c r="K101" s="6"/>
    </row>
    <row r="102" spans="2:11" ht="12.75">
      <c r="B102" s="50"/>
      <c r="C102" s="61"/>
      <c r="D102" s="36" t="s">
        <v>184</v>
      </c>
      <c r="E102" s="61"/>
      <c r="F102" s="165">
        <f>1!F73+2!F73+3!F73+4!F73+5!F73+6!F73+7!F73+8!F73+9!F73+'10'!F73+'11'!F73+'12'!F73+'13'!F73+'14'!F73+'15'!F73+'16'!F73+'17'!F73+'18'!F73+'19'!F73+'20'!F73</f>
        <v>100000</v>
      </c>
      <c r="G102" s="165">
        <f>1!G73+2!G73+3!G73+4!G73+5!G73+6!G73+7!G73+8!G73+9!G73+'10'!G73+'11'!G73+'12'!G73+'13'!G73+'14'!G73+'15'!G73+'16'!G73+'17'!G73+'18'!G73+'19'!G73+'20'!G73</f>
        <v>100000</v>
      </c>
      <c r="H102" s="165">
        <f>1!H73+2!H73+3!H73+4!H73+5!H73+6!H73+7!H73+8!H73+9!H73+'10'!H73+'11'!H73+'12'!H73+'13'!H73+'14'!H73+'15'!H73+'16'!H73+'17'!H73+'18'!H73+'19'!H73+'20'!H73</f>
        <v>100000</v>
      </c>
      <c r="I102" s="165">
        <f>1!I73+2!I73+3!I73+4!I73+5!I73+6!I73+7!I73+8!I73+9!I73+'10'!I73+'11'!I73+'12'!I73+'13'!I73+'14'!I73+'15'!I73+'16'!I73+'17'!I73+'18'!I73+'19'!I73+'20'!I73</f>
        <v>100000</v>
      </c>
      <c r="J102" s="42"/>
      <c r="K102" s="6"/>
    </row>
    <row r="103" spans="2:11" ht="12.75">
      <c r="B103" s="50"/>
      <c r="C103" s="61"/>
      <c r="D103" s="36" t="s">
        <v>185</v>
      </c>
      <c r="E103" s="61"/>
      <c r="F103" s="165">
        <f>'begr(bk)'!F109+'begr(bk)'!F110</f>
        <v>0</v>
      </c>
      <c r="G103" s="165">
        <f>'begr(bk)'!G109+'begr(bk)'!G110</f>
        <v>0</v>
      </c>
      <c r="H103" s="165">
        <f>'begr(bk)'!H109+'begr(bk)'!H110</f>
        <v>0</v>
      </c>
      <c r="I103" s="165">
        <f>'begr(bk)'!I109+'begr(bk)'!I110</f>
        <v>0</v>
      </c>
      <c r="J103" s="42"/>
      <c r="K103" s="6"/>
    </row>
    <row r="104" spans="2:11" ht="12.75">
      <c r="B104" s="50"/>
      <c r="C104" s="42"/>
      <c r="D104" s="36" t="s">
        <v>212</v>
      </c>
      <c r="E104" s="42"/>
      <c r="F104" s="221">
        <v>0</v>
      </c>
      <c r="G104" s="221">
        <v>0</v>
      </c>
      <c r="H104" s="221">
        <v>0</v>
      </c>
      <c r="I104" s="221">
        <v>0</v>
      </c>
      <c r="J104" s="42"/>
      <c r="K104" s="6"/>
    </row>
    <row r="105" spans="2:11" ht="12.75">
      <c r="B105" s="50"/>
      <c r="C105" s="61"/>
      <c r="D105" s="37" t="s">
        <v>112</v>
      </c>
      <c r="E105" s="61"/>
      <c r="F105" s="140">
        <f>SUM(F102:F104)</f>
        <v>100000</v>
      </c>
      <c r="G105" s="140">
        <f>SUM(G102:G104)</f>
        <v>100000</v>
      </c>
      <c r="H105" s="140">
        <f>SUM(H102:H104)</f>
        <v>100000</v>
      </c>
      <c r="I105" s="140">
        <f>SUM(I102:I104)</f>
        <v>100000</v>
      </c>
      <c r="J105" s="42"/>
      <c r="K105" s="6"/>
    </row>
    <row r="106" spans="2:11" ht="12.75">
      <c r="B106" s="50"/>
      <c r="C106" s="42"/>
      <c r="D106" s="38" t="s">
        <v>182</v>
      </c>
      <c r="E106" s="42"/>
      <c r="F106" s="165">
        <f>F105/(F$16+F$19+F$25)</f>
        <v>286.5329512893983</v>
      </c>
      <c r="G106" s="165">
        <f>G105/(G$16+G$19+G$25)</f>
        <v>286.5329512893983</v>
      </c>
      <c r="H106" s="165">
        <f>H105/(H$16+H$19+H$25)</f>
        <v>286.5329512893983</v>
      </c>
      <c r="I106" s="165">
        <f>I105/(I$16+I$19+I$25)</f>
        <v>286.5329512893983</v>
      </c>
      <c r="J106" s="42"/>
      <c r="K106" s="6"/>
    </row>
    <row r="107" spans="2:11" ht="12.75">
      <c r="B107" s="50"/>
      <c r="C107" s="42"/>
      <c r="D107" s="36"/>
      <c r="E107" s="42"/>
      <c r="F107" s="132"/>
      <c r="G107" s="132"/>
      <c r="H107" s="132"/>
      <c r="I107" s="132"/>
      <c r="J107" s="42"/>
      <c r="K107" s="6"/>
    </row>
    <row r="108" spans="2:11" ht="12.75">
      <c r="B108" s="50"/>
      <c r="C108" s="42"/>
      <c r="D108" s="38" t="s">
        <v>169</v>
      </c>
      <c r="E108" s="42"/>
      <c r="F108" s="132"/>
      <c r="G108" s="132"/>
      <c r="H108" s="132"/>
      <c r="I108" s="132"/>
      <c r="J108" s="42"/>
      <c r="K108" s="6"/>
    </row>
    <row r="109" spans="2:11" ht="12.75">
      <c r="B109" s="50"/>
      <c r="C109" s="42"/>
      <c r="D109" s="36" t="s">
        <v>184</v>
      </c>
      <c r="E109" s="42"/>
      <c r="F109" s="165">
        <f>1!F74+2!F74+3!F74+4!F74+5!F74+6!F74+7!F74+8!F74+9!F74+'10'!F74+'11'!F74+'12'!F74+'13'!F74+'14'!F74+'15'!F74+'16'!F74+'17'!F74+'18'!F74+'19'!F74+'20'!F74</f>
        <v>8166.666666666667</v>
      </c>
      <c r="G109" s="165">
        <f>1!G74+2!G74+3!G74+4!G74+5!G74+6!G74+7!G74+8!G74+9!G74+'10'!G74+'11'!G74+'12'!G74+'13'!G74+'14'!G74+'15'!G74+'16'!G74+'17'!G74+'18'!G74+'19'!G74+'20'!G74</f>
        <v>8166.666666666667</v>
      </c>
      <c r="H109" s="165">
        <f>1!H74+2!H74+3!H74+4!H74+5!H74+6!H74+7!H74+8!H74+9!H74+'10'!H74+'11'!H74+'12'!H74+'13'!H74+'14'!H74+'15'!H74+'16'!H74+'17'!H74+'18'!H74+'19'!H74+'20'!H74</f>
        <v>8166.666666666667</v>
      </c>
      <c r="I109" s="165">
        <f>1!I74+2!I74+3!I74+4!I74+5!I74+6!I74+7!I74+8!I74+9!I74+'10'!I74+'11'!I74+'12'!I74+'13'!I74+'14'!I74+'15'!I74+'16'!I74+'17'!I74+'18'!I74+'19'!I74+'20'!I74</f>
        <v>8166.666666666667</v>
      </c>
      <c r="J109" s="42"/>
      <c r="K109" s="6"/>
    </row>
    <row r="110" spans="2:11" ht="12.75">
      <c r="B110" s="50"/>
      <c r="C110" s="42"/>
      <c r="D110" s="36" t="s">
        <v>185</v>
      </c>
      <c r="E110" s="42"/>
      <c r="F110" s="165">
        <f>'begr(bk)'!F126+'begr(bk)'!F127+'begr(bk)'!F95</f>
        <v>25000</v>
      </c>
      <c r="G110" s="165">
        <f>'begr(bk)'!G126+'begr(bk)'!G127+'begr(bk)'!G95</f>
        <v>25000</v>
      </c>
      <c r="H110" s="165">
        <f>'begr(bk)'!H126+'begr(bk)'!H127+'begr(bk)'!H95</f>
        <v>25000</v>
      </c>
      <c r="I110" s="165">
        <f>'begr(bk)'!I126+'begr(bk)'!I127+'begr(bk)'!I95</f>
        <v>25000</v>
      </c>
      <c r="J110" s="42"/>
      <c r="K110" s="6"/>
    </row>
    <row r="111" spans="2:11" ht="12.75">
      <c r="B111" s="50"/>
      <c r="C111" s="42"/>
      <c r="D111" s="37" t="s">
        <v>112</v>
      </c>
      <c r="E111" s="42"/>
      <c r="F111" s="140">
        <f>SUM(F109:F110)</f>
        <v>33166.666666666664</v>
      </c>
      <c r="G111" s="140">
        <f>SUM(G109:G110)</f>
        <v>33166.666666666664</v>
      </c>
      <c r="H111" s="140">
        <f>SUM(H109:H110)</f>
        <v>33166.666666666664</v>
      </c>
      <c r="I111" s="140">
        <f>SUM(I109:I110)</f>
        <v>33166.666666666664</v>
      </c>
      <c r="J111" s="42"/>
      <c r="K111" s="6"/>
    </row>
    <row r="112" spans="2:11" ht="12.75">
      <c r="B112" s="50"/>
      <c r="C112" s="42"/>
      <c r="D112" s="38" t="s">
        <v>182</v>
      </c>
      <c r="E112" s="42"/>
      <c r="F112" s="165">
        <f>F111/(F$16+F$19+F$25)</f>
        <v>95.03342884431709</v>
      </c>
      <c r="G112" s="165">
        <f>G111/(G$16+G$19+G$25)</f>
        <v>95.03342884431709</v>
      </c>
      <c r="H112" s="165">
        <f>H111/(H$16+H$19+H$25)</f>
        <v>95.03342884431709</v>
      </c>
      <c r="I112" s="165">
        <f>I111/(I$16+I$19+I$25)</f>
        <v>95.03342884431709</v>
      </c>
      <c r="J112" s="42"/>
      <c r="K112" s="6"/>
    </row>
    <row r="113" spans="2:11" ht="12.75">
      <c r="B113" s="50"/>
      <c r="C113" s="42"/>
      <c r="D113" s="36"/>
      <c r="E113" s="42"/>
      <c r="F113" s="132"/>
      <c r="G113" s="132"/>
      <c r="H113" s="132"/>
      <c r="I113" s="132"/>
      <c r="J113" s="42"/>
      <c r="K113" s="6"/>
    </row>
    <row r="114" spans="2:11" ht="12.75">
      <c r="B114" s="50"/>
      <c r="C114" s="42"/>
      <c r="D114" s="38" t="s">
        <v>170</v>
      </c>
      <c r="E114" s="42"/>
      <c r="F114" s="132"/>
      <c r="G114" s="132"/>
      <c r="H114" s="132"/>
      <c r="I114" s="132"/>
      <c r="J114" s="42"/>
      <c r="K114" s="6"/>
    </row>
    <row r="115" spans="2:11" ht="12.75">
      <c r="B115" s="50"/>
      <c r="C115" s="42"/>
      <c r="D115" s="36" t="s">
        <v>184</v>
      </c>
      <c r="E115" s="42"/>
      <c r="F115" s="165">
        <f>1!F75+2!F75+3!F75+4!F75+5!F75+6!F75+7!F75+8!F75+9!F75+'10'!F75+'11'!F75+'12'!F75+'13'!F75+'14'!F75+'15'!F75+'16'!F75+'17'!F75+'18'!F75+'19'!F75+'20'!F75</f>
        <v>43888.88888888889</v>
      </c>
      <c r="G115" s="165">
        <f>1!G75+2!G75+3!G75+4!G75+5!G75+6!G75+7!G75+8!G75+9!G75+'10'!G75+'11'!G75+'12'!G75+'13'!G75+'14'!G75+'15'!G75+'16'!G75+'17'!G75+'18'!G75+'19'!G75+'20'!G75</f>
        <v>43888.88888888889</v>
      </c>
      <c r="H115" s="165">
        <f>1!H75+2!H75+3!H75+4!H75+5!H75+6!H75+7!H75+8!H75+9!H75+'10'!H75+'11'!H75+'12'!H75+'13'!H75+'14'!H75+'15'!H75+'16'!H75+'17'!H75+'18'!H75+'19'!H75+'20'!H75</f>
        <v>43888.88888888889</v>
      </c>
      <c r="I115" s="165">
        <f>1!I75+2!I75+3!I75+4!I75+5!I75+6!I75+7!I75+8!I75+9!I75+'10'!I75+'11'!I75+'12'!I75+'13'!I75+'14'!I75+'15'!I75+'16'!I75+'17'!I75+'18'!I75+'19'!I75+'20'!I75</f>
        <v>43888.88888888889</v>
      </c>
      <c r="J115" s="42"/>
      <c r="K115" s="6"/>
    </row>
    <row r="116" spans="2:11" ht="12.75">
      <c r="B116" s="50"/>
      <c r="C116" s="42"/>
      <c r="D116" s="36" t="s">
        <v>185</v>
      </c>
      <c r="E116" s="42"/>
      <c r="F116" s="165">
        <f>'begr(bk)'!F167+'begr(bk)'!F96</f>
        <v>0</v>
      </c>
      <c r="G116" s="165">
        <f>'begr(bk)'!G167+'begr(bk)'!G96</f>
        <v>0</v>
      </c>
      <c r="H116" s="165">
        <f>'begr(bk)'!H167+'begr(bk)'!H96</f>
        <v>0</v>
      </c>
      <c r="I116" s="165">
        <f>'begr(bk)'!I167+'begr(bk)'!I96</f>
        <v>0</v>
      </c>
      <c r="J116" s="42"/>
      <c r="K116" s="6"/>
    </row>
    <row r="117" spans="2:11" ht="12.75">
      <c r="B117" s="50"/>
      <c r="C117" s="42"/>
      <c r="D117" s="37" t="s">
        <v>112</v>
      </c>
      <c r="E117" s="42"/>
      <c r="F117" s="140">
        <f>SUM(F115:F116)</f>
        <v>43888.88888888889</v>
      </c>
      <c r="G117" s="140">
        <f>SUM(G115:G116)</f>
        <v>43888.88888888889</v>
      </c>
      <c r="H117" s="140">
        <f>SUM(H115:H116)</f>
        <v>43888.88888888889</v>
      </c>
      <c r="I117" s="140">
        <f>SUM(I115:I116)</f>
        <v>43888.88888888889</v>
      </c>
      <c r="J117" s="42"/>
      <c r="K117" s="6"/>
    </row>
    <row r="118" spans="2:11" ht="12.75">
      <c r="B118" s="10"/>
      <c r="C118" s="42"/>
      <c r="D118" s="38" t="s">
        <v>182</v>
      </c>
      <c r="E118" s="40"/>
      <c r="F118" s="165">
        <f>F117/(F$16+F$19+F$25)</f>
        <v>125.75612862145815</v>
      </c>
      <c r="G118" s="165">
        <f>G117/(G$16+G$19+G$25)</f>
        <v>125.75612862145815</v>
      </c>
      <c r="H118" s="165">
        <f>H117/(H$16+H$19+H$25)</f>
        <v>125.75612862145815</v>
      </c>
      <c r="I118" s="165">
        <f>I117/(I$16+I$19+I$25)</f>
        <v>125.75612862145815</v>
      </c>
      <c r="J118" s="42"/>
      <c r="K118" s="6"/>
    </row>
    <row r="119" spans="2:11" ht="12.75">
      <c r="B119" s="50"/>
      <c r="C119" s="61"/>
      <c r="D119" s="36"/>
      <c r="E119" s="61"/>
      <c r="F119" s="288"/>
      <c r="G119" s="288"/>
      <c r="H119" s="288"/>
      <c r="I119" s="288"/>
      <c r="J119" s="42"/>
      <c r="K119" s="6"/>
    </row>
    <row r="120" spans="2:11" ht="12.75">
      <c r="B120" s="50"/>
      <c r="C120" s="61"/>
      <c r="D120" s="36"/>
      <c r="E120" s="61"/>
      <c r="F120" s="288"/>
      <c r="G120" s="288"/>
      <c r="H120" s="288"/>
      <c r="I120" s="288"/>
      <c r="J120" s="42"/>
      <c r="K120" s="6"/>
    </row>
    <row r="121" spans="2:11" ht="12.75">
      <c r="B121" s="50"/>
      <c r="C121" s="61"/>
      <c r="D121" s="38" t="s">
        <v>171</v>
      </c>
      <c r="E121" s="61"/>
      <c r="F121" s="288"/>
      <c r="G121" s="288"/>
      <c r="H121" s="288"/>
      <c r="I121" s="288"/>
      <c r="J121" s="42"/>
      <c r="K121" s="6"/>
    </row>
    <row r="122" spans="2:11" ht="12.75">
      <c r="B122" s="50"/>
      <c r="C122" s="42"/>
      <c r="D122" s="36" t="s">
        <v>184</v>
      </c>
      <c r="E122" s="42"/>
      <c r="F122" s="165">
        <f>1!F76+2!F76+3!F76+4!F76+5!F76+6!F76+7!F76+8!F76+9!F76+'10'!F76+'11'!F76+'12'!F76+'13'!F76+'14'!F76+'15'!F76+'16'!F76+'17'!F76+'18'!F76+'19'!F76+'20'!F76</f>
        <v>0</v>
      </c>
      <c r="G122" s="165">
        <f>1!G76+2!G76+3!G76+4!G76+5!G76+6!G76+7!G76+8!G76+9!G76+'10'!G76+'11'!G76+'12'!G76+'13'!G76+'14'!G76+'15'!G76+'16'!G76+'17'!G76+'18'!G76+'19'!G76+'20'!G76</f>
        <v>0</v>
      </c>
      <c r="H122" s="165">
        <f>1!H76+2!H76+3!H76+4!H76+5!H76+6!H76+7!H76+8!H76+9!H76+'10'!H76+'11'!H76+'12'!H76+'13'!H76+'14'!H76+'15'!H76+'16'!H76+'17'!H76+'18'!H76+'19'!H76+'20'!H76</f>
        <v>0</v>
      </c>
      <c r="I122" s="165">
        <f>1!I76+2!I76+3!I76+4!I76+5!I76+6!I76+7!I76+8!I76+9!I76+'10'!I76+'11'!I76+'12'!I76+'13'!I76+'14'!I76+'15'!I76+'16'!I76+'17'!I76+'18'!I76+'19'!I76+'20'!I76</f>
        <v>0</v>
      </c>
      <c r="J122" s="42"/>
      <c r="K122" s="6"/>
    </row>
    <row r="123" spans="2:11" ht="12.75">
      <c r="B123" s="50"/>
      <c r="C123" s="42"/>
      <c r="D123" s="36" t="s">
        <v>185</v>
      </c>
      <c r="E123" s="42"/>
      <c r="F123" s="165">
        <f>'begr(bk)'!F94+'begr(bk)'!F108+'begr(bk)'!F111+'begr(bk)'!F112+'begr(bk)'!F113</f>
        <v>50000</v>
      </c>
      <c r="G123" s="165">
        <f>'begr(bk)'!G94+'begr(bk)'!G108+'begr(bk)'!G111+'begr(bk)'!G112+'begr(bk)'!G113</f>
        <v>50000</v>
      </c>
      <c r="H123" s="165">
        <f>'begr(bk)'!H94+'begr(bk)'!H108+'begr(bk)'!H111+'begr(bk)'!H112+'begr(bk)'!H113</f>
        <v>50000</v>
      </c>
      <c r="I123" s="165">
        <f>'begr(bk)'!I94+'begr(bk)'!I108+'begr(bk)'!I111+'begr(bk)'!I112+'begr(bk)'!I113</f>
        <v>50000</v>
      </c>
      <c r="J123" s="42"/>
      <c r="K123" s="6"/>
    </row>
    <row r="124" spans="2:11" ht="12.75">
      <c r="B124" s="50"/>
      <c r="C124" s="42"/>
      <c r="D124" s="36" t="s">
        <v>271</v>
      </c>
      <c r="E124" s="42"/>
      <c r="F124" s="221">
        <v>0</v>
      </c>
      <c r="G124" s="221">
        <v>0</v>
      </c>
      <c r="H124" s="221">
        <v>0</v>
      </c>
      <c r="I124" s="221">
        <v>0</v>
      </c>
      <c r="J124" s="42"/>
      <c r="K124" s="6"/>
    </row>
    <row r="125" spans="2:11" ht="12.75">
      <c r="B125" s="50"/>
      <c r="C125" s="42"/>
      <c r="D125" s="37" t="s">
        <v>112</v>
      </c>
      <c r="E125" s="42"/>
      <c r="F125" s="140">
        <f>SUM(F122:F124)</f>
        <v>50000</v>
      </c>
      <c r="G125" s="140">
        <f>SUM(G122:G124)</f>
        <v>50000</v>
      </c>
      <c r="H125" s="140">
        <f>SUM(H122:H124)</f>
        <v>50000</v>
      </c>
      <c r="I125" s="140">
        <f>SUM(I122:I124)</f>
        <v>50000</v>
      </c>
      <c r="J125" s="42"/>
      <c r="K125" s="6"/>
    </row>
    <row r="126" spans="2:11" ht="12.75">
      <c r="B126" s="50"/>
      <c r="C126" s="42"/>
      <c r="D126" s="38" t="s">
        <v>182</v>
      </c>
      <c r="E126" s="42"/>
      <c r="F126" s="165">
        <f>F125/(F$16+F$19+F$25)</f>
        <v>143.26647564469914</v>
      </c>
      <c r="G126" s="165">
        <f>G125/(G$16+G$19+G$25)</f>
        <v>143.26647564469914</v>
      </c>
      <c r="H126" s="165">
        <f>H125/(H$16+H$19+H$25)</f>
        <v>143.26647564469914</v>
      </c>
      <c r="I126" s="165">
        <f>I125/(I$16+I$19+I$25)</f>
        <v>143.26647564469914</v>
      </c>
      <c r="J126" s="42"/>
      <c r="K126" s="6"/>
    </row>
    <row r="127" spans="2:11" ht="12.75">
      <c r="B127" s="50"/>
      <c r="C127" s="42"/>
      <c r="D127" s="36"/>
      <c r="E127" s="42"/>
      <c r="F127" s="132"/>
      <c r="G127" s="132"/>
      <c r="H127" s="132"/>
      <c r="I127" s="132"/>
      <c r="J127" s="42"/>
      <c r="K127" s="6"/>
    </row>
    <row r="128" spans="2:11" ht="12.75">
      <c r="B128" s="50"/>
      <c r="C128" s="42"/>
      <c r="D128" s="38" t="s">
        <v>172</v>
      </c>
      <c r="E128" s="42"/>
      <c r="F128" s="132"/>
      <c r="G128" s="132"/>
      <c r="H128" s="132"/>
      <c r="I128" s="132"/>
      <c r="J128" s="42"/>
      <c r="K128" s="6"/>
    </row>
    <row r="129" spans="2:11" ht="12.75">
      <c r="B129" s="50"/>
      <c r="C129" s="42"/>
      <c r="D129" s="36" t="s">
        <v>184</v>
      </c>
      <c r="E129" s="42"/>
      <c r="F129" s="165">
        <f>1!F77+2!F77+3!F77+4!F77+5!F77+6!F77+7!F77+8!F77+9!F77+'10'!F77+'11'!F77+'12'!F77+'13'!F77+'14'!F77+'15'!F77+'16'!F77+'17'!F77+'18'!F77+'19'!F77+'20'!F77</f>
        <v>0</v>
      </c>
      <c r="G129" s="165">
        <f>1!G77+2!G77+3!G77+4!G77+5!G77+6!G77+7!G77+8!G77+9!G77+'10'!G77+'11'!G77+'12'!G77+'13'!G77+'14'!G77+'15'!G77+'16'!G77+'17'!G77+'18'!G77+'19'!G77+'20'!G77</f>
        <v>0</v>
      </c>
      <c r="H129" s="165">
        <f>1!H77+2!H77+3!H77+4!H77+5!H77+6!H77+7!H77+8!H77+9!H77+'10'!H77+'11'!H77+'12'!H77+'13'!H77+'14'!H77+'15'!H77+'16'!H77+'17'!H77+'18'!H77+'19'!H77+'20'!H77</f>
        <v>0</v>
      </c>
      <c r="I129" s="165">
        <f>1!I77+2!I77+3!I77+4!I77+5!I77+6!I77+7!I77+8!I77+9!I77+'10'!I77+'11'!I77+'12'!I77+'13'!I77+'14'!I77+'15'!I77+'16'!I77+'17'!I77+'18'!I77+'19'!I77+'20'!I77</f>
        <v>0</v>
      </c>
      <c r="J129" s="42"/>
      <c r="K129" s="6"/>
    </row>
    <row r="130" spans="2:11" ht="12.75">
      <c r="B130" s="50"/>
      <c r="C130" s="42"/>
      <c r="D130" s="36" t="s">
        <v>185</v>
      </c>
      <c r="E130" s="42"/>
      <c r="F130" s="165">
        <f>'begr(bk)'!F114</f>
        <v>0</v>
      </c>
      <c r="G130" s="165">
        <f>'begr(bk)'!G114</f>
        <v>0</v>
      </c>
      <c r="H130" s="165">
        <f>'begr(bk)'!H114</f>
        <v>0</v>
      </c>
      <c r="I130" s="165">
        <f>'begr(bk)'!I114</f>
        <v>0</v>
      </c>
      <c r="J130" s="42"/>
      <c r="K130" s="6"/>
    </row>
    <row r="131" spans="2:11" ht="12.75">
      <c r="B131" s="50"/>
      <c r="C131" s="42"/>
      <c r="D131" s="37" t="s">
        <v>112</v>
      </c>
      <c r="E131" s="42"/>
      <c r="F131" s="140">
        <f>SUM(F129:F130)</f>
        <v>0</v>
      </c>
      <c r="G131" s="140">
        <f>SUM(G129:G130)</f>
        <v>0</v>
      </c>
      <c r="H131" s="140">
        <f>SUM(H129:H130)</f>
        <v>0</v>
      </c>
      <c r="I131" s="140">
        <f>SUM(I129:I130)</f>
        <v>0</v>
      </c>
      <c r="J131" s="42"/>
      <c r="K131" s="6"/>
    </row>
    <row r="132" spans="2:11" ht="12.75">
      <c r="B132" s="50"/>
      <c r="C132" s="42"/>
      <c r="D132" s="38" t="s">
        <v>182</v>
      </c>
      <c r="E132" s="42"/>
      <c r="F132" s="165">
        <f>F131/(F$16+F$19+F$25)</f>
        <v>0</v>
      </c>
      <c r="G132" s="165">
        <f>G131/(G$16+G$19+G$25)</f>
        <v>0</v>
      </c>
      <c r="H132" s="165">
        <f>H131/(H$16+H$19+H$25)</f>
        <v>0</v>
      </c>
      <c r="I132" s="165">
        <f>I131/(I$16+I$19+I$25)</f>
        <v>0</v>
      </c>
      <c r="J132" s="42"/>
      <c r="K132" s="6"/>
    </row>
    <row r="133" spans="2:11" ht="12.75">
      <c r="B133" s="10"/>
      <c r="C133" s="42"/>
      <c r="D133" s="36"/>
      <c r="E133" s="40"/>
      <c r="F133" s="130"/>
      <c r="G133" s="130"/>
      <c r="H133" s="130"/>
      <c r="I133" s="130"/>
      <c r="J133" s="42"/>
      <c r="K133" s="6"/>
    </row>
    <row r="134" spans="2:11" ht="12.75">
      <c r="B134" s="10"/>
      <c r="C134" s="42"/>
      <c r="D134" s="38" t="s">
        <v>153</v>
      </c>
      <c r="E134" s="40"/>
      <c r="F134" s="130"/>
      <c r="G134" s="130"/>
      <c r="H134" s="130"/>
      <c r="I134" s="130"/>
      <c r="J134" s="42"/>
      <c r="K134" s="6"/>
    </row>
    <row r="135" spans="2:11" ht="12.75">
      <c r="B135" s="50"/>
      <c r="C135" s="61"/>
      <c r="D135" s="36" t="s">
        <v>184</v>
      </c>
      <c r="E135" s="61"/>
      <c r="F135" s="165">
        <f>1!F78+2!F78+3!F78+4!F78+5!F78+6!F78+7!F78+8!F78+9!F78+'10'!F78+'11'!F78+'12'!F78+'13'!F78+'14'!F78+'15'!F78+'16'!F78+'17'!F78+'18'!F78+'19'!F78+'20'!F78</f>
        <v>0</v>
      </c>
      <c r="G135" s="165">
        <f>1!G78+2!G78+3!G78+4!G78+5!G78+6!G78+7!G78+8!G78+9!G78+'10'!G78+'11'!G78+'12'!G78+'13'!G78+'14'!G78+'15'!G78+'16'!G78+'17'!G78+'18'!G78+'19'!G78+'20'!G78</f>
        <v>0</v>
      </c>
      <c r="H135" s="165">
        <f>1!H78+2!H78+3!H78+4!H78+5!H78+6!H78+7!H78+8!H78+9!H78+'10'!H78+'11'!H78+'12'!H78+'13'!H78+'14'!H78+'15'!H78+'16'!H78+'17'!H78+'18'!H78+'19'!H78+'20'!H78</f>
        <v>0</v>
      </c>
      <c r="I135" s="165">
        <f>1!I78+2!I78+3!I78+4!I78+5!I78+6!I78+7!I78+8!I78+9!I78+'10'!I78+'11'!I78+'12'!I78+'13'!I78+'14'!I78+'15'!I78+'16'!I78+'17'!I78+'18'!I78+'19'!I78+'20'!I78</f>
        <v>0</v>
      </c>
      <c r="J135" s="42"/>
      <c r="K135" s="6"/>
    </row>
    <row r="136" spans="2:11" ht="12.75">
      <c r="B136" s="50"/>
      <c r="C136" s="42"/>
      <c r="D136" s="36" t="s">
        <v>211</v>
      </c>
      <c r="E136" s="42"/>
      <c r="F136" s="221">
        <v>0</v>
      </c>
      <c r="G136" s="221">
        <v>0</v>
      </c>
      <c r="H136" s="221">
        <v>0</v>
      </c>
      <c r="I136" s="221">
        <v>0</v>
      </c>
      <c r="J136" s="42"/>
      <c r="K136" s="6"/>
    </row>
    <row r="137" spans="2:11" ht="12.75">
      <c r="B137" s="50"/>
      <c r="C137" s="61"/>
      <c r="D137" s="37" t="s">
        <v>112</v>
      </c>
      <c r="E137" s="61"/>
      <c r="F137" s="140">
        <f>SUM(F135:F136)</f>
        <v>0</v>
      </c>
      <c r="G137" s="140">
        <f>SUM(G135:G136)</f>
        <v>0</v>
      </c>
      <c r="H137" s="140">
        <f>SUM(H135:H136)</f>
        <v>0</v>
      </c>
      <c r="I137" s="140">
        <f>SUM(I135:I136)</f>
        <v>0</v>
      </c>
      <c r="J137" s="42"/>
      <c r="K137" s="6"/>
    </row>
    <row r="138" spans="2:11" ht="12.75">
      <c r="B138" s="50"/>
      <c r="C138" s="42"/>
      <c r="D138" s="38" t="s">
        <v>182</v>
      </c>
      <c r="E138" s="42"/>
      <c r="F138" s="165">
        <f>F137/(F$16+F$19+F$25)</f>
        <v>0</v>
      </c>
      <c r="G138" s="165">
        <f>G137/(G$16+G$19+G$25)</f>
        <v>0</v>
      </c>
      <c r="H138" s="165">
        <f>H137/(H$16+H$19+H$25)</f>
        <v>0</v>
      </c>
      <c r="I138" s="165">
        <f>I137/(I$16+I$19+I$25)</f>
        <v>0</v>
      </c>
      <c r="J138" s="42"/>
      <c r="K138" s="6"/>
    </row>
    <row r="139" spans="2:11" ht="12.75">
      <c r="B139" s="50"/>
      <c r="C139" s="42"/>
      <c r="D139" s="38"/>
      <c r="E139" s="42"/>
      <c r="F139" s="132"/>
      <c r="G139" s="132"/>
      <c r="H139" s="132"/>
      <c r="I139" s="132"/>
      <c r="J139" s="42"/>
      <c r="K139" s="6"/>
    </row>
    <row r="140" spans="2:11" ht="12.75">
      <c r="B140" s="50"/>
      <c r="D140" s="45"/>
      <c r="F140" s="75"/>
      <c r="G140" s="75"/>
      <c r="H140" s="75"/>
      <c r="I140" s="75"/>
      <c r="J140" s="5"/>
      <c r="K140" s="6"/>
    </row>
    <row r="141" spans="2:11" ht="12.75">
      <c r="B141" s="50"/>
      <c r="C141" s="42"/>
      <c r="D141" s="38"/>
      <c r="E141" s="42"/>
      <c r="F141" s="132"/>
      <c r="G141" s="132"/>
      <c r="H141" s="132"/>
      <c r="I141" s="132"/>
      <c r="J141" s="42"/>
      <c r="K141" s="6"/>
    </row>
    <row r="142" spans="2:11" ht="12.75">
      <c r="B142" s="10"/>
      <c r="C142" s="42"/>
      <c r="D142" s="38" t="s">
        <v>208</v>
      </c>
      <c r="E142" s="40"/>
      <c r="F142" s="130"/>
      <c r="G142" s="130"/>
      <c r="H142" s="130"/>
      <c r="I142" s="130"/>
      <c r="J142" s="42"/>
      <c r="K142" s="6"/>
    </row>
    <row r="143" spans="2:11" ht="12.75">
      <c r="B143" s="50"/>
      <c r="C143" s="61"/>
      <c r="D143" s="36" t="s">
        <v>184</v>
      </c>
      <c r="E143" s="61"/>
      <c r="F143" s="165">
        <f>1!F79+2!F79+3!F79+4!F79+5!F79+6!F79+7!F79+8!F79+9!F79+'10'!F79+'11'!F79+'12'!F79+'13'!F79+'14'!F79+'15'!F79+'16'!F79+'17'!F79+'18'!F79+'19'!F79+'20'!F79</f>
        <v>0</v>
      </c>
      <c r="G143" s="165">
        <f>1!G79+2!G79+3!G79+4!G79+5!G79+6!G79+7!G79+8!G79+9!G79+'10'!G79+'11'!G79+'12'!G79+'13'!G79+'14'!G79+'15'!G79+'16'!G79+'17'!G79+'18'!G79+'19'!G79+'20'!G79</f>
        <v>0</v>
      </c>
      <c r="H143" s="165">
        <f>1!H79+2!H79+3!H79+4!H79+5!H79+6!H79+7!H79+8!H79+9!H79+'10'!H79+'11'!H79+'12'!H79+'13'!H79+'14'!H79+'15'!H79+'16'!H79+'17'!H79+'18'!H79+'19'!H79+'20'!H79</f>
        <v>0</v>
      </c>
      <c r="I143" s="165">
        <f>1!I79+2!I79+3!I79+4!I79+5!I79+6!I79+7!I79+8!I79+9!I79+'10'!I79+'11'!I79+'12'!I79+'13'!I79+'14'!I79+'15'!I79+'16'!I79+'17'!I79+'18'!I79+'19'!I79+'20'!I79</f>
        <v>0</v>
      </c>
      <c r="J143" s="42"/>
      <c r="K143" s="6"/>
    </row>
    <row r="144" spans="2:11" ht="12.75">
      <c r="B144" s="50"/>
      <c r="C144" s="61"/>
      <c r="D144" s="37" t="s">
        <v>112</v>
      </c>
      <c r="E144" s="61"/>
      <c r="F144" s="140">
        <f>SUM(F143:F143)</f>
        <v>0</v>
      </c>
      <c r="G144" s="140">
        <f>SUM(G143:G143)</f>
        <v>0</v>
      </c>
      <c r="H144" s="140">
        <f>SUM(H143:H143)</f>
        <v>0</v>
      </c>
      <c r="I144" s="140">
        <f>SUM(I143:I143)</f>
        <v>0</v>
      </c>
      <c r="J144" s="42"/>
      <c r="K144" s="6"/>
    </row>
    <row r="145" spans="2:11" ht="12.75">
      <c r="B145" s="50"/>
      <c r="C145" s="42"/>
      <c r="D145" s="38" t="s">
        <v>182</v>
      </c>
      <c r="E145" s="42"/>
      <c r="F145" s="165">
        <f>F144/(F$16+F$19+F$25)</f>
        <v>0</v>
      </c>
      <c r="G145" s="165">
        <f>G144/(G$16+G$19+G$25)</f>
        <v>0</v>
      </c>
      <c r="H145" s="165">
        <f>H144/(H$16+H$19+H$25)</f>
        <v>0</v>
      </c>
      <c r="I145" s="165">
        <f>I144/(I$16+I$19+I$25)</f>
        <v>0</v>
      </c>
      <c r="J145" s="42"/>
      <c r="K145" s="6"/>
    </row>
    <row r="146" spans="2:11" ht="12.75">
      <c r="B146" s="50"/>
      <c r="C146" s="42"/>
      <c r="D146" s="38"/>
      <c r="E146" s="42"/>
      <c r="F146" s="132"/>
      <c r="G146" s="132"/>
      <c r="H146" s="132"/>
      <c r="I146" s="132"/>
      <c r="J146" s="42"/>
      <c r="K146" s="6"/>
    </row>
    <row r="147" spans="2:11" ht="12.75">
      <c r="B147" s="10"/>
      <c r="C147" s="42"/>
      <c r="D147" s="38" t="s">
        <v>209</v>
      </c>
      <c r="E147" s="40"/>
      <c r="F147" s="130"/>
      <c r="G147" s="130"/>
      <c r="H147" s="130"/>
      <c r="I147" s="130"/>
      <c r="J147" s="42"/>
      <c r="K147" s="6"/>
    </row>
    <row r="148" spans="2:11" ht="12.75">
      <c r="B148" s="50"/>
      <c r="C148" s="61"/>
      <c r="D148" s="36" t="s">
        <v>184</v>
      </c>
      <c r="E148" s="61"/>
      <c r="F148" s="165">
        <f>1!F80+2!F80+3!F80+4!F80+5!F80+6!F80+7!F80+8!F80+9!F80+'10'!F80+'11'!F80+'12'!F80+'13'!F80+'14'!F80+'15'!F80+'16'!F80+'17'!F80+'18'!F80+'19'!F80+'20'!F80</f>
        <v>35678</v>
      </c>
      <c r="G148" s="165">
        <f>1!G80+2!G80+3!G80+4!G80+5!G80+6!G80+7!G80+8!G80+9!G80+'10'!G80+'11'!G80+'12'!G80+'13'!G80+'14'!G80+'15'!G80+'16'!G80+'17'!G80+'18'!G80+'19'!G80+'20'!G80</f>
        <v>35678</v>
      </c>
      <c r="H148" s="165">
        <f>1!H80+2!H80+3!H80+4!H80+5!H80+6!H80+7!H80+8!H80+9!H80+'10'!H80+'11'!H80+'12'!H80+'13'!H80+'14'!H80+'15'!H80+'16'!H80+'17'!H80+'18'!H80+'19'!H80+'20'!H80</f>
        <v>35678</v>
      </c>
      <c r="I148" s="165">
        <f>1!I80+2!I80+3!I80+4!I80+5!I80+6!I80+7!I80+8!I80+9!I80+'10'!I80+'11'!I80+'12'!I80+'13'!I80+'14'!I80+'15'!I80+'16'!I80+'17'!I80+'18'!I80+'19'!I80+'20'!I80</f>
        <v>35678</v>
      </c>
      <c r="J148" s="42"/>
      <c r="K148" s="6"/>
    </row>
    <row r="149" spans="2:11" ht="12.75">
      <c r="B149" s="50"/>
      <c r="C149" s="61"/>
      <c r="D149" s="36" t="s">
        <v>185</v>
      </c>
      <c r="E149" s="61"/>
      <c r="F149" s="165">
        <f>'begr(bk)'!F33</f>
        <v>0</v>
      </c>
      <c r="G149" s="165">
        <f>'begr(bk)'!G33</f>
        <v>0</v>
      </c>
      <c r="H149" s="165">
        <f>'begr(bk)'!H33</f>
        <v>0</v>
      </c>
      <c r="I149" s="165">
        <f>'begr(bk)'!I33</f>
        <v>0</v>
      </c>
      <c r="J149" s="42"/>
      <c r="K149" s="6"/>
    </row>
    <row r="150" spans="2:11" ht="12.75">
      <c r="B150" s="50"/>
      <c r="C150" s="61"/>
      <c r="D150" s="37" t="s">
        <v>112</v>
      </c>
      <c r="E150" s="61"/>
      <c r="F150" s="140">
        <f>SUM(F148:F149)</f>
        <v>35678</v>
      </c>
      <c r="G150" s="140">
        <f>SUM(G148:G149)</f>
        <v>35678</v>
      </c>
      <c r="H150" s="140">
        <f>SUM(H148:H149)</f>
        <v>35678</v>
      </c>
      <c r="I150" s="140">
        <f>SUM(I148:I149)</f>
        <v>35678</v>
      </c>
      <c r="J150" s="42"/>
      <c r="K150" s="6"/>
    </row>
    <row r="151" spans="2:11" ht="12.75">
      <c r="B151" s="50"/>
      <c r="C151" s="42"/>
      <c r="D151" s="38" t="s">
        <v>182</v>
      </c>
      <c r="E151" s="42"/>
      <c r="F151" s="165">
        <f>F150/(F$16+F$19+F$25)</f>
        <v>102.22922636103152</v>
      </c>
      <c r="G151" s="165">
        <f>G150/(G$16+G$19+G$25)</f>
        <v>102.22922636103152</v>
      </c>
      <c r="H151" s="165">
        <f>H150/(H$16+H$19+H$25)</f>
        <v>102.22922636103152</v>
      </c>
      <c r="I151" s="165">
        <f>I150/(I$16+I$19+I$25)</f>
        <v>102.22922636103152</v>
      </c>
      <c r="J151" s="42"/>
      <c r="K151" s="6"/>
    </row>
    <row r="152" spans="2:11" ht="12.75">
      <c r="B152" s="50"/>
      <c r="C152" s="42"/>
      <c r="D152" s="38"/>
      <c r="E152" s="42"/>
      <c r="F152" s="132"/>
      <c r="G152" s="132"/>
      <c r="H152" s="132"/>
      <c r="I152" s="132"/>
      <c r="J152" s="42"/>
      <c r="K152" s="6"/>
    </row>
    <row r="153" spans="2:11" ht="12.75">
      <c r="B153" s="50"/>
      <c r="D153" s="45"/>
      <c r="F153" s="75"/>
      <c r="G153" s="75"/>
      <c r="H153" s="75"/>
      <c r="I153" s="75"/>
      <c r="J153" s="5"/>
      <c r="K153" s="6"/>
    </row>
    <row r="154" spans="2:11" ht="13.5" thickBot="1">
      <c r="B154" s="289"/>
      <c r="C154" s="14"/>
      <c r="D154" s="234"/>
      <c r="E154" s="14"/>
      <c r="F154" s="244"/>
      <c r="G154" s="244"/>
      <c r="H154" s="244"/>
      <c r="I154" s="244"/>
      <c r="J154" s="14"/>
      <c r="K154" s="15"/>
    </row>
    <row r="157" spans="7:9" ht="12.75">
      <c r="G157" s="46"/>
      <c r="H157" s="46"/>
      <c r="I157" s="46"/>
    </row>
    <row r="158" spans="7:9" ht="12.75">
      <c r="G158" s="46"/>
      <c r="H158" s="46"/>
      <c r="I158" s="46"/>
    </row>
    <row r="159" spans="7:9" ht="12.75">
      <c r="G159" s="46"/>
      <c r="H159" s="46"/>
      <c r="I159" s="46"/>
    </row>
    <row r="160" spans="7:9" ht="12.75">
      <c r="G160" s="46"/>
      <c r="H160" s="46"/>
      <c r="I160" s="46"/>
    </row>
    <row r="161" spans="7:9" ht="12.75">
      <c r="G161" s="46"/>
      <c r="H161" s="46"/>
      <c r="I161" s="46"/>
    </row>
    <row r="162" spans="7:9" ht="12.75">
      <c r="G162" s="46"/>
      <c r="H162" s="46"/>
      <c r="I162" s="46"/>
    </row>
    <row r="163" spans="7:9" ht="12.75">
      <c r="G163" s="46"/>
      <c r="H163" s="46"/>
      <c r="I163" s="46"/>
    </row>
    <row r="164" spans="7:9" ht="12.75">
      <c r="G164" s="46"/>
      <c r="H164" s="46"/>
      <c r="I164" s="46"/>
    </row>
    <row r="165" spans="7:9" ht="12.75">
      <c r="G165" s="46"/>
      <c r="H165" s="46"/>
      <c r="I165" s="46"/>
    </row>
    <row r="166" spans="7:9" ht="12.75">
      <c r="G166" s="46"/>
      <c r="H166" s="46"/>
      <c r="I166" s="46"/>
    </row>
    <row r="167" spans="7:9" ht="12.75">
      <c r="G167" s="46"/>
      <c r="H167" s="46"/>
      <c r="I167" s="46"/>
    </row>
    <row r="168" spans="7:9" ht="12.75">
      <c r="G168" s="46"/>
      <c r="H168" s="46"/>
      <c r="I168" s="46"/>
    </row>
    <row r="169" spans="7:9" ht="12.75">
      <c r="G169" s="46"/>
      <c r="H169" s="46"/>
      <c r="I169" s="46"/>
    </row>
    <row r="170" spans="7:9" ht="12.75">
      <c r="G170" s="46"/>
      <c r="H170" s="46"/>
      <c r="I170" s="46"/>
    </row>
  </sheetData>
  <sheetProtection password="DE55" sheet="1" objects="1" scenarios="1"/>
  <printOptions/>
  <pageMargins left="0.75" right="0.75" top="1" bottom="1" header="0.5" footer="0.5"/>
  <pageSetup horizontalDpi="600" verticalDpi="600" orientation="portrait" paperSize="9" scale="60" r:id="rId2"/>
  <headerFooter alignWithMargins="0">
    <oddHeader>&amp;CVOS/ABB</oddHeader>
    <oddFooter>&amp;L&amp;D&amp;C&amp;F / &amp;A&amp;Rpagina &amp;P</oddFooter>
  </headerFooter>
  <rowBreaks count="1" manualBreakCount="1">
    <brk id="93" min="1" max="10" man="1"/>
  </rowBreaks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2:K123"/>
  <sheetViews>
    <sheetView zoomScale="85" zoomScaleNormal="85" workbookViewId="0" topLeftCell="A1">
      <pane ySplit="5" topLeftCell="BM6" activePane="bottomLeft" state="frozen"/>
      <selection pane="topLeft" activeCell="B2" sqref="B2"/>
      <selection pane="bottomLeft" activeCell="B2" sqref="B2"/>
    </sheetView>
  </sheetViews>
  <sheetFormatPr defaultColWidth="9.140625" defaultRowHeight="12.75"/>
  <cols>
    <col min="1" max="1" width="5.7109375" style="5" customWidth="1"/>
    <col min="2" max="2" width="2.7109375" style="5" customWidth="1"/>
    <col min="3" max="3" width="1.7109375" style="5" customWidth="1"/>
    <col min="4" max="4" width="45.7109375" style="5" customWidth="1"/>
    <col min="5" max="5" width="2.7109375" style="5" customWidth="1"/>
    <col min="6" max="9" width="16.8515625" style="5" customWidth="1"/>
    <col min="10" max="11" width="2.57421875" style="5" customWidth="1"/>
    <col min="12" max="16384" width="9.140625" style="248" customWidth="1"/>
  </cols>
  <sheetData>
    <row r="1" ht="13.5" thickBot="1"/>
    <row r="2" spans="2:11" s="5" customFormat="1" ht="12.75">
      <c r="B2" s="401"/>
      <c r="C2" s="1"/>
      <c r="D2" s="281"/>
      <c r="E2" s="1"/>
      <c r="F2" s="402"/>
      <c r="G2" s="1"/>
      <c r="H2" s="1"/>
      <c r="I2" s="1"/>
      <c r="J2" s="1"/>
      <c r="K2" s="2"/>
    </row>
    <row r="3" spans="2:11" ht="12.75">
      <c r="B3" s="3"/>
      <c r="K3" s="6"/>
    </row>
    <row r="4" spans="2:11" ht="12.75">
      <c r="B4" s="3"/>
      <c r="D4" s="56" t="s">
        <v>98</v>
      </c>
      <c r="E4" s="67"/>
      <c r="F4" s="25">
        <f>tab!F13</f>
        <v>2007</v>
      </c>
      <c r="G4" s="25">
        <f>F4+1</f>
        <v>2008</v>
      </c>
      <c r="H4" s="25">
        <f>G4+1</f>
        <v>2009</v>
      </c>
      <c r="I4" s="25">
        <f>H4+1</f>
        <v>2010</v>
      </c>
      <c r="J4" s="166"/>
      <c r="K4" s="173"/>
    </row>
    <row r="5" spans="2:11" ht="12.75">
      <c r="B5" s="3"/>
      <c r="E5" s="67"/>
      <c r="J5" s="166"/>
      <c r="K5" s="173"/>
    </row>
    <row r="6" spans="2:11" ht="12.75">
      <c r="B6" s="3"/>
      <c r="E6" s="67"/>
      <c r="J6" s="166"/>
      <c r="K6" s="173"/>
    </row>
    <row r="7" spans="2:11" ht="12.75">
      <c r="B7" s="3"/>
      <c r="C7" s="42"/>
      <c r="D7" s="42"/>
      <c r="E7" s="164"/>
      <c r="F7" s="42"/>
      <c r="G7" s="42"/>
      <c r="H7" s="42"/>
      <c r="I7" s="42"/>
      <c r="J7" s="168"/>
      <c r="K7" s="6"/>
    </row>
    <row r="8" spans="2:11" ht="12.75">
      <c r="B8" s="3"/>
      <c r="C8" s="42"/>
      <c r="D8" s="36" t="s">
        <v>177</v>
      </c>
      <c r="E8" s="42"/>
      <c r="F8" s="291"/>
      <c r="G8" s="279"/>
      <c r="H8" s="279"/>
      <c r="I8" s="292"/>
      <c r="J8" s="42"/>
      <c r="K8" s="6"/>
    </row>
    <row r="9" spans="2:11" ht="12.75">
      <c r="B9" s="3"/>
      <c r="C9" s="42"/>
      <c r="D9" s="36" t="s">
        <v>178</v>
      </c>
      <c r="E9" s="42"/>
      <c r="F9" s="291"/>
      <c r="G9" s="279"/>
      <c r="H9" s="279"/>
      <c r="I9" s="292"/>
      <c r="J9" s="42"/>
      <c r="K9" s="6"/>
    </row>
    <row r="10" spans="2:11" ht="12.75">
      <c r="B10" s="3"/>
      <c r="C10" s="42"/>
      <c r="D10" s="36" t="s">
        <v>180</v>
      </c>
      <c r="E10" s="42"/>
      <c r="F10" s="293"/>
      <c r="G10" s="279"/>
      <c r="H10" s="279"/>
      <c r="I10" s="292"/>
      <c r="J10" s="42"/>
      <c r="K10" s="6"/>
    </row>
    <row r="11" spans="2:11" ht="12.75">
      <c r="B11" s="3"/>
      <c r="C11" s="42"/>
      <c r="D11" s="38"/>
      <c r="E11" s="42"/>
      <c r="F11" s="344"/>
      <c r="G11" s="279"/>
      <c r="H11" s="279"/>
      <c r="I11" s="292"/>
      <c r="J11" s="42"/>
      <c r="K11" s="6"/>
    </row>
    <row r="12" spans="1:11" ht="12.75">
      <c r="A12" s="54"/>
      <c r="B12" s="50"/>
      <c r="C12" s="64"/>
      <c r="D12" s="36" t="s">
        <v>0</v>
      </c>
      <c r="E12" s="42"/>
      <c r="F12" s="294"/>
      <c r="G12" s="294"/>
      <c r="H12" s="294"/>
      <c r="I12" s="294"/>
      <c r="J12" s="64"/>
      <c r="K12" s="52"/>
    </row>
    <row r="13" spans="1:11" ht="12.75">
      <c r="A13" s="54"/>
      <c r="B13" s="50"/>
      <c r="C13" s="64"/>
      <c r="D13" s="36" t="s">
        <v>100</v>
      </c>
      <c r="E13" s="64"/>
      <c r="F13" s="294"/>
      <c r="G13" s="294"/>
      <c r="H13" s="294"/>
      <c r="I13" s="294"/>
      <c r="J13" s="64"/>
      <c r="K13" s="52"/>
    </row>
    <row r="14" spans="2:11" ht="12.75">
      <c r="B14" s="3"/>
      <c r="C14" s="42"/>
      <c r="D14" s="42" t="s">
        <v>99</v>
      </c>
      <c r="E14" s="42"/>
      <c r="F14" s="294"/>
      <c r="G14" s="294"/>
      <c r="H14" s="294"/>
      <c r="I14" s="294"/>
      <c r="J14" s="42"/>
      <c r="K14" s="6"/>
    </row>
    <row r="15" spans="2:11" ht="12.75">
      <c r="B15" s="3"/>
      <c r="C15" s="42"/>
      <c r="D15" s="42" t="s">
        <v>1</v>
      </c>
      <c r="E15" s="42"/>
      <c r="F15" s="294"/>
      <c r="G15" s="294"/>
      <c r="H15" s="294"/>
      <c r="I15" s="294"/>
      <c r="J15" s="42"/>
      <c r="K15" s="6"/>
    </row>
    <row r="16" spans="2:11" ht="12.75">
      <c r="B16" s="3"/>
      <c r="C16" s="42"/>
      <c r="D16" s="42" t="s">
        <v>101</v>
      </c>
      <c r="E16" s="42"/>
      <c r="F16" s="294"/>
      <c r="G16" s="294"/>
      <c r="H16" s="294"/>
      <c r="I16" s="294"/>
      <c r="J16" s="42"/>
      <c r="K16" s="6"/>
    </row>
    <row r="17" spans="2:11" ht="12.75">
      <c r="B17" s="3"/>
      <c r="C17" s="42"/>
      <c r="D17" s="42" t="s">
        <v>102</v>
      </c>
      <c r="E17" s="42"/>
      <c r="F17" s="294"/>
      <c r="G17" s="294"/>
      <c r="H17" s="294"/>
      <c r="I17" s="294"/>
      <c r="J17" s="42"/>
      <c r="K17" s="6"/>
    </row>
    <row r="18" spans="2:11" ht="12.75">
      <c r="B18" s="3"/>
      <c r="C18" s="42"/>
      <c r="D18" s="42" t="s">
        <v>103</v>
      </c>
      <c r="E18" s="42"/>
      <c r="F18" s="294"/>
      <c r="G18" s="294"/>
      <c r="H18" s="294"/>
      <c r="I18" s="294"/>
      <c r="J18" s="42"/>
      <c r="K18" s="6"/>
    </row>
    <row r="19" spans="2:11" ht="12.75">
      <c r="B19" s="3"/>
      <c r="C19" s="42"/>
      <c r="D19" s="42" t="s">
        <v>122</v>
      </c>
      <c r="E19" s="42"/>
      <c r="F19" s="294"/>
      <c r="G19" s="294"/>
      <c r="H19" s="294"/>
      <c r="I19" s="294"/>
      <c r="J19" s="42"/>
      <c r="K19" s="6"/>
    </row>
    <row r="20" spans="2:11" ht="12.75">
      <c r="B20" s="3"/>
      <c r="C20" s="42"/>
      <c r="D20" s="36" t="s">
        <v>83</v>
      </c>
      <c r="E20" s="61"/>
      <c r="F20" s="294"/>
      <c r="G20" s="294"/>
      <c r="H20" s="294"/>
      <c r="I20" s="294"/>
      <c r="J20" s="42"/>
      <c r="K20" s="6"/>
    </row>
    <row r="21" spans="2:11" ht="12.75">
      <c r="B21" s="3"/>
      <c r="C21" s="42"/>
      <c r="D21" s="36" t="s">
        <v>86</v>
      </c>
      <c r="E21" s="61"/>
      <c r="F21" s="294"/>
      <c r="G21" s="294"/>
      <c r="H21" s="294"/>
      <c r="I21" s="294"/>
      <c r="J21" s="42"/>
      <c r="K21" s="6"/>
    </row>
    <row r="22" spans="2:11" ht="12.75">
      <c r="B22" s="3"/>
      <c r="C22" s="42"/>
      <c r="D22" s="36" t="s">
        <v>84</v>
      </c>
      <c r="E22" s="61"/>
      <c r="F22" s="294"/>
      <c r="G22" s="294"/>
      <c r="H22" s="294"/>
      <c r="I22" s="294"/>
      <c r="J22" s="42"/>
      <c r="K22" s="6"/>
    </row>
    <row r="23" spans="2:11" ht="12.75">
      <c r="B23" s="3"/>
      <c r="C23" s="42"/>
      <c r="D23" s="36" t="s">
        <v>85</v>
      </c>
      <c r="E23" s="61"/>
      <c r="F23" s="294"/>
      <c r="G23" s="294"/>
      <c r="H23" s="294"/>
      <c r="I23" s="294"/>
      <c r="J23" s="42"/>
      <c r="K23" s="6"/>
    </row>
    <row r="24" spans="2:11" ht="12.75">
      <c r="B24" s="3"/>
      <c r="C24" s="42"/>
      <c r="D24" s="36" t="s">
        <v>186</v>
      </c>
      <c r="E24" s="61"/>
      <c r="F24" s="294"/>
      <c r="G24" s="294"/>
      <c r="H24" s="294"/>
      <c r="I24" s="294"/>
      <c r="J24" s="42"/>
      <c r="K24" s="6"/>
    </row>
    <row r="25" spans="2:11" ht="12.75">
      <c r="B25" s="3"/>
      <c r="C25" s="42"/>
      <c r="D25" s="36"/>
      <c r="E25" s="61"/>
      <c r="F25" s="294"/>
      <c r="G25" s="294"/>
      <c r="H25" s="294"/>
      <c r="I25" s="294"/>
      <c r="J25" s="42"/>
      <c r="K25" s="6"/>
    </row>
    <row r="26" spans="2:11" ht="12.75">
      <c r="B26" s="3"/>
      <c r="C26" s="42"/>
      <c r="D26" s="42" t="s">
        <v>135</v>
      </c>
      <c r="E26" s="42"/>
      <c r="F26" s="294"/>
      <c r="G26" s="294"/>
      <c r="H26" s="294"/>
      <c r="I26" s="294"/>
      <c r="J26" s="42"/>
      <c r="K26" s="6"/>
    </row>
    <row r="27" spans="2:11" ht="12.75">
      <c r="B27" s="3"/>
      <c r="C27" s="42"/>
      <c r="D27" s="42" t="s">
        <v>137</v>
      </c>
      <c r="E27" s="42"/>
      <c r="F27" s="294"/>
      <c r="G27" s="294"/>
      <c r="H27" s="294"/>
      <c r="I27" s="294"/>
      <c r="J27" s="42"/>
      <c r="K27" s="6"/>
    </row>
    <row r="28" spans="2:11" ht="12.75">
      <c r="B28" s="3"/>
      <c r="C28" s="42"/>
      <c r="D28" s="42" t="s">
        <v>136</v>
      </c>
      <c r="E28" s="42"/>
      <c r="F28" s="294"/>
      <c r="G28" s="294"/>
      <c r="H28" s="294"/>
      <c r="I28" s="294"/>
      <c r="J28" s="42"/>
      <c r="K28" s="6"/>
    </row>
    <row r="29" spans="2:11" ht="12.75">
      <c r="B29" s="3"/>
      <c r="C29" s="42"/>
      <c r="D29" s="42" t="s">
        <v>2</v>
      </c>
      <c r="E29" s="42"/>
      <c r="F29" s="294"/>
      <c r="G29" s="294"/>
      <c r="H29" s="294"/>
      <c r="I29" s="294"/>
      <c r="J29" s="42"/>
      <c r="K29" s="6"/>
    </row>
    <row r="30" spans="2:11" ht="12.75">
      <c r="B30" s="3"/>
      <c r="C30" s="42"/>
      <c r="D30" s="42" t="s">
        <v>3</v>
      </c>
      <c r="E30" s="42"/>
      <c r="F30" s="294"/>
      <c r="G30" s="294"/>
      <c r="H30" s="294"/>
      <c r="I30" s="294"/>
      <c r="J30" s="42"/>
      <c r="K30" s="6"/>
    </row>
    <row r="31" spans="2:11" ht="12.75">
      <c r="B31" s="3"/>
      <c r="C31" s="42"/>
      <c r="D31" s="42" t="s">
        <v>257</v>
      </c>
      <c r="E31" s="42"/>
      <c r="F31" s="294"/>
      <c r="G31" s="294"/>
      <c r="H31" s="294"/>
      <c r="I31" s="294"/>
      <c r="J31" s="42"/>
      <c r="K31" s="6"/>
    </row>
    <row r="32" spans="2:11" ht="12.75">
      <c r="B32" s="3"/>
      <c r="C32" s="42"/>
      <c r="D32" s="42" t="s">
        <v>138</v>
      </c>
      <c r="E32" s="42"/>
      <c r="F32" s="294"/>
      <c r="G32" s="294"/>
      <c r="H32" s="294"/>
      <c r="I32" s="294"/>
      <c r="J32" s="42"/>
      <c r="K32" s="6"/>
    </row>
    <row r="33" spans="2:11" ht="12.75">
      <c r="B33" s="3"/>
      <c r="C33" s="42"/>
      <c r="D33" s="42" t="s">
        <v>4</v>
      </c>
      <c r="E33" s="42"/>
      <c r="F33" s="294"/>
      <c r="G33" s="294"/>
      <c r="H33" s="294"/>
      <c r="I33" s="294"/>
      <c r="J33" s="42"/>
      <c r="K33" s="6"/>
    </row>
    <row r="34" spans="2:11" ht="12.75">
      <c r="B34" s="3"/>
      <c r="C34" s="42"/>
      <c r="D34" s="42" t="s">
        <v>121</v>
      </c>
      <c r="E34" s="42"/>
      <c r="F34" s="294"/>
      <c r="G34" s="294"/>
      <c r="H34" s="294"/>
      <c r="I34" s="294"/>
      <c r="J34" s="42"/>
      <c r="K34" s="6"/>
    </row>
    <row r="35" spans="2:11" ht="12.75">
      <c r="B35" s="3"/>
      <c r="C35" s="42"/>
      <c r="D35" s="42" t="s">
        <v>57</v>
      </c>
      <c r="E35" s="42"/>
      <c r="F35" s="294"/>
      <c r="G35" s="294"/>
      <c r="H35" s="294"/>
      <c r="I35" s="294"/>
      <c r="J35" s="42"/>
      <c r="K35" s="6"/>
    </row>
    <row r="36" spans="2:11" ht="12.75">
      <c r="B36" s="3"/>
      <c r="C36" s="42"/>
      <c r="D36" s="42" t="s">
        <v>35</v>
      </c>
      <c r="E36" s="42"/>
      <c r="F36" s="294"/>
      <c r="G36" s="294"/>
      <c r="H36" s="294"/>
      <c r="I36" s="294"/>
      <c r="J36" s="42"/>
      <c r="K36" s="6"/>
    </row>
    <row r="37" spans="2:11" ht="12.75">
      <c r="B37" s="3"/>
      <c r="C37" s="42"/>
      <c r="D37" s="42" t="s">
        <v>36</v>
      </c>
      <c r="E37" s="42"/>
      <c r="F37" s="294"/>
      <c r="G37" s="294"/>
      <c r="H37" s="294"/>
      <c r="I37" s="294"/>
      <c r="J37" s="42"/>
      <c r="K37" s="6"/>
    </row>
    <row r="38" spans="2:11" ht="12.75">
      <c r="B38" s="3"/>
      <c r="C38" s="42"/>
      <c r="D38" s="42"/>
      <c r="E38" s="42"/>
      <c r="F38" s="294"/>
      <c r="G38" s="294"/>
      <c r="H38" s="294"/>
      <c r="I38" s="294"/>
      <c r="J38" s="42"/>
      <c r="K38" s="6"/>
    </row>
    <row r="39" spans="2:11" ht="12.75">
      <c r="B39" s="3"/>
      <c r="C39" s="42"/>
      <c r="D39" s="42" t="s">
        <v>187</v>
      </c>
      <c r="E39" s="42"/>
      <c r="F39" s="342"/>
      <c r="G39" s="342"/>
      <c r="H39" s="342"/>
      <c r="I39" s="342"/>
      <c r="J39" s="42"/>
      <c r="K39" s="6"/>
    </row>
    <row r="40" spans="2:11" ht="12.75">
      <c r="B40" s="3"/>
      <c r="C40" s="42"/>
      <c r="D40" s="42" t="s">
        <v>188</v>
      </c>
      <c r="E40" s="42"/>
      <c r="F40" s="342"/>
      <c r="G40" s="342"/>
      <c r="H40" s="342"/>
      <c r="I40" s="342"/>
      <c r="J40" s="42"/>
      <c r="K40" s="6"/>
    </row>
    <row r="41" spans="2:11" ht="12.75">
      <c r="B41" s="3"/>
      <c r="C41" s="42"/>
      <c r="D41" s="36" t="s">
        <v>189</v>
      </c>
      <c r="E41" s="42"/>
      <c r="F41" s="342"/>
      <c r="G41" s="342"/>
      <c r="H41" s="342"/>
      <c r="I41" s="342"/>
      <c r="J41" s="42"/>
      <c r="K41" s="6"/>
    </row>
    <row r="42" spans="2:11" ht="12.75">
      <c r="B42" s="3"/>
      <c r="C42" s="42"/>
      <c r="D42" s="36" t="s">
        <v>190</v>
      </c>
      <c r="E42" s="42"/>
      <c r="F42" s="342"/>
      <c r="G42" s="342"/>
      <c r="H42" s="342"/>
      <c r="I42" s="342"/>
      <c r="J42" s="42"/>
      <c r="K42" s="6"/>
    </row>
    <row r="43" spans="2:11" ht="12.75">
      <c r="B43" s="3"/>
      <c r="C43" s="42"/>
      <c r="D43" s="36" t="s">
        <v>207</v>
      </c>
      <c r="E43" s="42"/>
      <c r="F43" s="342"/>
      <c r="G43" s="342"/>
      <c r="H43" s="342"/>
      <c r="I43" s="342"/>
      <c r="J43" s="42"/>
      <c r="K43" s="6"/>
    </row>
    <row r="44" spans="2:11" ht="12.75">
      <c r="B44" s="3"/>
      <c r="C44" s="42"/>
      <c r="D44" s="36" t="s">
        <v>346</v>
      </c>
      <c r="E44" s="42"/>
      <c r="F44" s="342"/>
      <c r="G44" s="342"/>
      <c r="H44" s="342"/>
      <c r="I44" s="342"/>
      <c r="J44" s="42"/>
      <c r="K44" s="6"/>
    </row>
    <row r="45" spans="2:11" ht="12.75">
      <c r="B45" s="3"/>
      <c r="C45" s="42"/>
      <c r="D45" s="36" t="s">
        <v>288</v>
      </c>
      <c r="E45" s="42"/>
      <c r="F45" s="342"/>
      <c r="G45" s="342"/>
      <c r="H45" s="342"/>
      <c r="I45" s="342"/>
      <c r="J45" s="42"/>
      <c r="K45" s="6"/>
    </row>
    <row r="46" spans="2:11" ht="12.75">
      <c r="B46" s="3"/>
      <c r="C46" s="42"/>
      <c r="D46" s="36" t="s">
        <v>289</v>
      </c>
      <c r="E46" s="42"/>
      <c r="F46" s="342"/>
      <c r="G46" s="342"/>
      <c r="H46" s="342"/>
      <c r="I46" s="342"/>
      <c r="J46" s="42"/>
      <c r="K46" s="6"/>
    </row>
    <row r="47" spans="2:11" ht="12.75">
      <c r="B47" s="3"/>
      <c r="C47" s="42"/>
      <c r="D47" s="36" t="s">
        <v>290</v>
      </c>
      <c r="E47" s="42"/>
      <c r="F47" s="342"/>
      <c r="G47" s="342"/>
      <c r="H47" s="342"/>
      <c r="I47" s="342"/>
      <c r="J47" s="42"/>
      <c r="K47" s="6"/>
    </row>
    <row r="48" spans="2:11" ht="12.75">
      <c r="B48" s="3"/>
      <c r="C48" s="42"/>
      <c r="D48" s="36" t="s">
        <v>291</v>
      </c>
      <c r="E48" s="42"/>
      <c r="F48" s="342"/>
      <c r="G48" s="342"/>
      <c r="H48" s="342"/>
      <c r="I48" s="342"/>
      <c r="J48" s="42"/>
      <c r="K48" s="6"/>
    </row>
    <row r="49" spans="2:11" ht="12.75">
      <c r="B49" s="3"/>
      <c r="C49" s="42"/>
      <c r="D49" s="400" t="s">
        <v>292</v>
      </c>
      <c r="E49" s="42"/>
      <c r="F49" s="342"/>
      <c r="G49" s="342"/>
      <c r="H49" s="342"/>
      <c r="I49" s="342"/>
      <c r="J49" s="42"/>
      <c r="K49" s="6"/>
    </row>
    <row r="50" spans="2:11" ht="12.75">
      <c r="B50" s="3"/>
      <c r="C50" s="42"/>
      <c r="D50" s="400" t="s">
        <v>293</v>
      </c>
      <c r="E50" s="42"/>
      <c r="F50" s="342"/>
      <c r="G50" s="342"/>
      <c r="H50" s="342"/>
      <c r="I50" s="342"/>
      <c r="J50" s="42"/>
      <c r="K50" s="6"/>
    </row>
    <row r="51" spans="2:11" ht="12.75">
      <c r="B51" s="3"/>
      <c r="C51" s="42"/>
      <c r="D51" s="400" t="s">
        <v>294</v>
      </c>
      <c r="E51" s="42"/>
      <c r="F51" s="342"/>
      <c r="G51" s="342"/>
      <c r="H51" s="342"/>
      <c r="I51" s="342"/>
      <c r="J51" s="42"/>
      <c r="K51" s="6"/>
    </row>
    <row r="52" spans="2:11" ht="12.75">
      <c r="B52" s="3"/>
      <c r="C52" s="42"/>
      <c r="D52" s="400" t="s">
        <v>295</v>
      </c>
      <c r="E52" s="42"/>
      <c r="F52" s="342"/>
      <c r="G52" s="342"/>
      <c r="H52" s="342"/>
      <c r="I52" s="342"/>
      <c r="J52" s="42"/>
      <c r="K52" s="6"/>
    </row>
    <row r="53" spans="2:11" ht="12.75">
      <c r="B53" s="3"/>
      <c r="C53" s="42"/>
      <c r="D53" s="400" t="s">
        <v>296</v>
      </c>
      <c r="E53" s="42"/>
      <c r="F53" s="342"/>
      <c r="G53" s="342"/>
      <c r="H53" s="342"/>
      <c r="I53" s="342"/>
      <c r="J53" s="42"/>
      <c r="K53" s="6"/>
    </row>
    <row r="54" spans="2:11" ht="12.75">
      <c r="B54" s="3"/>
      <c r="C54" s="42"/>
      <c r="D54" s="400" t="s">
        <v>297</v>
      </c>
      <c r="E54" s="42"/>
      <c r="F54" s="342"/>
      <c r="G54" s="342"/>
      <c r="H54" s="342"/>
      <c r="I54" s="342"/>
      <c r="J54" s="42"/>
      <c r="K54" s="6"/>
    </row>
    <row r="55" spans="2:11" ht="12.75">
      <c r="B55" s="3"/>
      <c r="C55" s="42"/>
      <c r="D55" s="400" t="s">
        <v>298</v>
      </c>
      <c r="E55" s="42"/>
      <c r="F55" s="342"/>
      <c r="G55" s="342"/>
      <c r="H55" s="342"/>
      <c r="I55" s="342"/>
      <c r="J55" s="42"/>
      <c r="K55" s="6"/>
    </row>
    <row r="56" spans="2:11" ht="12.75">
      <c r="B56" s="3"/>
      <c r="C56" s="42"/>
      <c r="D56" s="400" t="s">
        <v>299</v>
      </c>
      <c r="E56" s="42"/>
      <c r="F56" s="342"/>
      <c r="G56" s="342"/>
      <c r="H56" s="342"/>
      <c r="I56" s="342"/>
      <c r="J56" s="42"/>
      <c r="K56" s="6"/>
    </row>
    <row r="57" spans="2:11" ht="12.75">
      <c r="B57" s="3"/>
      <c r="C57" s="42"/>
      <c r="D57" s="36"/>
      <c r="E57" s="42"/>
      <c r="F57" s="294"/>
      <c r="G57" s="294"/>
      <c r="H57" s="294"/>
      <c r="I57" s="294"/>
      <c r="J57" s="42"/>
      <c r="K57" s="6"/>
    </row>
    <row r="58" spans="2:11" ht="12.75">
      <c r="B58" s="3"/>
      <c r="C58" s="42"/>
      <c r="D58" s="42" t="s">
        <v>206</v>
      </c>
      <c r="E58" s="42"/>
      <c r="F58" s="294"/>
      <c r="G58" s="294"/>
      <c r="H58" s="294"/>
      <c r="I58" s="294"/>
      <c r="J58" s="42"/>
      <c r="K58" s="6"/>
    </row>
    <row r="59" spans="2:11" ht="12.75">
      <c r="B59" s="3"/>
      <c r="C59" s="42"/>
      <c r="D59" s="60" t="s">
        <v>191</v>
      </c>
      <c r="E59" s="42"/>
      <c r="F59" s="295"/>
      <c r="G59" s="295"/>
      <c r="H59" s="295"/>
      <c r="I59" s="295"/>
      <c r="J59" s="42"/>
      <c r="K59" s="6"/>
    </row>
    <row r="60" spans="2:11" ht="12.75">
      <c r="B60" s="3"/>
      <c r="C60" s="42"/>
      <c r="D60" s="60" t="s">
        <v>192</v>
      </c>
      <c r="E60" s="42"/>
      <c r="F60" s="295"/>
      <c r="G60" s="295"/>
      <c r="H60" s="295"/>
      <c r="I60" s="295"/>
      <c r="J60" s="42"/>
      <c r="K60" s="6"/>
    </row>
    <row r="61" spans="2:11" ht="12.75">
      <c r="B61" s="3"/>
      <c r="C61" s="42"/>
      <c r="D61" s="60" t="s">
        <v>193</v>
      </c>
      <c r="E61" s="42"/>
      <c r="F61" s="295"/>
      <c r="G61" s="295"/>
      <c r="H61" s="295"/>
      <c r="I61" s="295"/>
      <c r="J61" s="42"/>
      <c r="K61" s="6"/>
    </row>
    <row r="62" spans="2:11" ht="12.75">
      <c r="B62" s="3"/>
      <c r="C62" s="42"/>
      <c r="D62" s="42"/>
      <c r="E62" s="42"/>
      <c r="F62" s="294"/>
      <c r="G62" s="294"/>
      <c r="H62" s="294"/>
      <c r="I62" s="294"/>
      <c r="J62" s="42"/>
      <c r="K62" s="6"/>
    </row>
    <row r="63" spans="2:11" ht="12.75">
      <c r="B63" s="3"/>
      <c r="C63" s="42"/>
      <c r="D63" s="42" t="s">
        <v>173</v>
      </c>
      <c r="E63" s="42"/>
      <c r="F63" s="294"/>
      <c r="G63" s="294"/>
      <c r="H63" s="294"/>
      <c r="I63" s="294"/>
      <c r="J63" s="42"/>
      <c r="K63" s="6"/>
    </row>
    <row r="64" spans="2:11" ht="12.75">
      <c r="B64" s="3"/>
      <c r="C64" s="42"/>
      <c r="D64" s="42" t="s">
        <v>174</v>
      </c>
      <c r="E64" s="42"/>
      <c r="F64" s="294"/>
      <c r="G64" s="294"/>
      <c r="H64" s="294"/>
      <c r="I64" s="294"/>
      <c r="J64" s="42"/>
      <c r="K64" s="6"/>
    </row>
    <row r="65" spans="2:11" ht="12.75">
      <c r="B65" s="3"/>
      <c r="C65" s="42"/>
      <c r="D65" s="42"/>
      <c r="E65" s="42"/>
      <c r="F65" s="294"/>
      <c r="G65" s="294"/>
      <c r="H65" s="294"/>
      <c r="I65" s="294"/>
      <c r="J65" s="42"/>
      <c r="K65" s="6"/>
    </row>
    <row r="66" spans="2:11" ht="12.75">
      <c r="B66" s="3"/>
      <c r="C66" s="42"/>
      <c r="D66" s="36" t="s">
        <v>119</v>
      </c>
      <c r="E66" s="42"/>
      <c r="F66" s="294"/>
      <c r="G66" s="294"/>
      <c r="H66" s="294"/>
      <c r="I66" s="294"/>
      <c r="J66" s="42"/>
      <c r="K66" s="6"/>
    </row>
    <row r="67" spans="2:11" ht="12.75">
      <c r="B67" s="3"/>
      <c r="C67" s="42"/>
      <c r="D67" s="36" t="s">
        <v>155</v>
      </c>
      <c r="E67" s="42"/>
      <c r="F67" s="294"/>
      <c r="G67" s="294"/>
      <c r="H67" s="294"/>
      <c r="I67" s="294"/>
      <c r="J67" s="42"/>
      <c r="K67" s="6"/>
    </row>
    <row r="68" spans="2:11" ht="12.75">
      <c r="B68" s="3"/>
      <c r="C68" s="42"/>
      <c r="D68" s="36" t="s">
        <v>154</v>
      </c>
      <c r="E68" s="42"/>
      <c r="F68" s="294"/>
      <c r="G68" s="294"/>
      <c r="H68" s="294"/>
      <c r="I68" s="294"/>
      <c r="J68" s="42"/>
      <c r="K68" s="6"/>
    </row>
    <row r="69" spans="2:11" ht="12.75">
      <c r="B69" s="3"/>
      <c r="C69" s="42"/>
      <c r="D69" s="36" t="s">
        <v>156</v>
      </c>
      <c r="E69" s="42"/>
      <c r="F69" s="294"/>
      <c r="G69" s="294"/>
      <c r="H69" s="294"/>
      <c r="I69" s="294"/>
      <c r="J69" s="42"/>
      <c r="K69" s="6"/>
    </row>
    <row r="70" spans="2:11" ht="12.75">
      <c r="B70" s="3"/>
      <c r="C70" s="42"/>
      <c r="D70" s="36" t="s">
        <v>165</v>
      </c>
      <c r="E70" s="42"/>
      <c r="F70" s="294"/>
      <c r="G70" s="294"/>
      <c r="H70" s="294"/>
      <c r="I70" s="294"/>
      <c r="J70" s="42"/>
      <c r="K70" s="6"/>
    </row>
    <row r="71" spans="2:11" ht="12.75">
      <c r="B71" s="3"/>
      <c r="C71" s="42"/>
      <c r="D71" s="36" t="s">
        <v>166</v>
      </c>
      <c r="E71" s="42"/>
      <c r="F71" s="294"/>
      <c r="G71" s="294"/>
      <c r="H71" s="294"/>
      <c r="I71" s="294"/>
      <c r="J71" s="42"/>
      <c r="K71" s="6"/>
    </row>
    <row r="72" spans="2:11" ht="12.75">
      <c r="B72" s="3"/>
      <c r="C72" s="42"/>
      <c r="D72" s="36" t="s">
        <v>167</v>
      </c>
      <c r="E72" s="42"/>
      <c r="F72" s="294"/>
      <c r="G72" s="294"/>
      <c r="H72" s="294"/>
      <c r="I72" s="294"/>
      <c r="J72" s="42"/>
      <c r="K72" s="6"/>
    </row>
    <row r="73" spans="2:11" ht="12.75">
      <c r="B73" s="3"/>
      <c r="C73" s="42"/>
      <c r="D73" s="36" t="s">
        <v>168</v>
      </c>
      <c r="E73" s="42"/>
      <c r="F73" s="294"/>
      <c r="G73" s="294"/>
      <c r="H73" s="294"/>
      <c r="I73" s="294"/>
      <c r="J73" s="42"/>
      <c r="K73" s="6"/>
    </row>
    <row r="74" spans="2:11" ht="12.75">
      <c r="B74" s="3"/>
      <c r="C74" s="42"/>
      <c r="D74" s="36" t="s">
        <v>169</v>
      </c>
      <c r="E74" s="42"/>
      <c r="F74" s="294"/>
      <c r="G74" s="294"/>
      <c r="H74" s="294"/>
      <c r="I74" s="294"/>
      <c r="J74" s="42"/>
      <c r="K74" s="6"/>
    </row>
    <row r="75" spans="2:11" ht="12.75">
      <c r="B75" s="3"/>
      <c r="C75" s="42"/>
      <c r="D75" s="36" t="s">
        <v>170</v>
      </c>
      <c r="E75" s="42"/>
      <c r="F75" s="294"/>
      <c r="G75" s="294"/>
      <c r="H75" s="294"/>
      <c r="I75" s="294"/>
      <c r="J75" s="42"/>
      <c r="K75" s="6"/>
    </row>
    <row r="76" spans="2:11" ht="12.75">
      <c r="B76" s="3"/>
      <c r="C76" s="42"/>
      <c r="D76" s="36" t="s">
        <v>171</v>
      </c>
      <c r="E76" s="42"/>
      <c r="F76" s="294"/>
      <c r="G76" s="294"/>
      <c r="H76" s="294"/>
      <c r="I76" s="294"/>
      <c r="J76" s="42"/>
      <c r="K76" s="6"/>
    </row>
    <row r="77" spans="2:11" ht="12.75">
      <c r="B77" s="3"/>
      <c r="C77" s="42"/>
      <c r="D77" s="36" t="s">
        <v>172</v>
      </c>
      <c r="E77" s="42"/>
      <c r="F77" s="294"/>
      <c r="G77" s="294"/>
      <c r="H77" s="294"/>
      <c r="I77" s="294"/>
      <c r="J77" s="42"/>
      <c r="K77" s="6"/>
    </row>
    <row r="78" spans="2:11" ht="12.75">
      <c r="B78" s="3"/>
      <c r="C78" s="42"/>
      <c r="D78" s="36" t="s">
        <v>153</v>
      </c>
      <c r="E78" s="42"/>
      <c r="F78" s="294"/>
      <c r="G78" s="294"/>
      <c r="H78" s="294"/>
      <c r="I78" s="294"/>
      <c r="J78" s="42"/>
      <c r="K78" s="6"/>
    </row>
    <row r="79" spans="2:11" ht="12.75">
      <c r="B79" s="3"/>
      <c r="C79" s="42"/>
      <c r="D79" s="36" t="s">
        <v>194</v>
      </c>
      <c r="E79" s="42"/>
      <c r="F79" s="294"/>
      <c r="G79" s="294"/>
      <c r="H79" s="294"/>
      <c r="I79" s="294"/>
      <c r="J79" s="42"/>
      <c r="K79" s="6"/>
    </row>
    <row r="80" spans="2:11" ht="12.75">
      <c r="B80" s="3"/>
      <c r="C80" s="42"/>
      <c r="D80" s="36" t="s">
        <v>195</v>
      </c>
      <c r="E80" s="42"/>
      <c r="F80" s="294"/>
      <c r="G80" s="294"/>
      <c r="H80" s="294"/>
      <c r="I80" s="294"/>
      <c r="J80" s="42"/>
      <c r="K80" s="6"/>
    </row>
    <row r="81" spans="2:11" ht="12.75">
      <c r="B81" s="3"/>
      <c r="C81" s="42"/>
      <c r="D81" s="42"/>
      <c r="E81" s="42"/>
      <c r="F81" s="42"/>
      <c r="G81" s="42"/>
      <c r="H81" s="277"/>
      <c r="I81" s="42"/>
      <c r="J81" s="42"/>
      <c r="K81" s="6"/>
    </row>
    <row r="82" spans="2:11" ht="12.75">
      <c r="B82" s="3"/>
      <c r="H82" s="107"/>
      <c r="K82" s="6"/>
    </row>
    <row r="83" spans="2:11" ht="13.5" thickBot="1">
      <c r="B83" s="13"/>
      <c r="C83" s="14"/>
      <c r="D83" s="14"/>
      <c r="E83" s="14"/>
      <c r="F83" s="14"/>
      <c r="G83" s="14"/>
      <c r="H83" s="278"/>
      <c r="I83" s="14"/>
      <c r="J83" s="14"/>
      <c r="K83" s="15"/>
    </row>
    <row r="84" ht="12.75">
      <c r="H84" s="107"/>
    </row>
    <row r="85" ht="12.75">
      <c r="H85" s="107"/>
    </row>
    <row r="86" ht="12.75">
      <c r="H86" s="107"/>
    </row>
    <row r="87" ht="12.75">
      <c r="H87" s="107"/>
    </row>
    <row r="88" ht="12.75">
      <c r="H88" s="107"/>
    </row>
    <row r="89" ht="12.75">
      <c r="H89" s="107"/>
    </row>
    <row r="90" ht="12.75">
      <c r="H90" s="107"/>
    </row>
    <row r="91" ht="12.75">
      <c r="H91" s="107"/>
    </row>
    <row r="92" ht="12.75">
      <c r="H92" s="107"/>
    </row>
    <row r="93" ht="12.75">
      <c r="H93" s="107"/>
    </row>
    <row r="94" ht="12.75">
      <c r="H94" s="107"/>
    </row>
    <row r="95" ht="12.75">
      <c r="H95" s="107"/>
    </row>
    <row r="96" ht="12.75">
      <c r="H96" s="107"/>
    </row>
    <row r="97" ht="12.75">
      <c r="H97" s="107"/>
    </row>
    <row r="98" ht="12.75">
      <c r="H98" s="107"/>
    </row>
    <row r="99" ht="12.75">
      <c r="H99" s="107"/>
    </row>
    <row r="100" ht="12.75">
      <c r="H100" s="107"/>
    </row>
    <row r="101" ht="12.75">
      <c r="H101" s="107"/>
    </row>
    <row r="102" ht="12.75">
      <c r="H102" s="107"/>
    </row>
    <row r="103" ht="12.75">
      <c r="H103" s="107"/>
    </row>
    <row r="104" ht="12.75">
      <c r="H104" s="107"/>
    </row>
    <row r="105" ht="12.75">
      <c r="H105" s="107"/>
    </row>
    <row r="106" ht="12.75">
      <c r="H106" s="107"/>
    </row>
    <row r="107" ht="12.75">
      <c r="H107" s="107"/>
    </row>
    <row r="108" ht="12.75">
      <c r="H108" s="107"/>
    </row>
    <row r="109" ht="12.75">
      <c r="H109" s="107"/>
    </row>
    <row r="110" ht="12.75">
      <c r="H110" s="107"/>
    </row>
    <row r="111" ht="12.75">
      <c r="H111" s="107"/>
    </row>
    <row r="112" ht="12.75">
      <c r="H112" s="107"/>
    </row>
    <row r="113" ht="12.75">
      <c r="H113" s="107"/>
    </row>
    <row r="114" ht="12.75">
      <c r="H114" s="107"/>
    </row>
    <row r="115" ht="12.75">
      <c r="H115" s="107"/>
    </row>
    <row r="116" ht="12.75">
      <c r="H116" s="107"/>
    </row>
    <row r="117" ht="12.75">
      <c r="H117" s="107"/>
    </row>
    <row r="118" ht="12.75">
      <c r="H118" s="107"/>
    </row>
    <row r="119" ht="12.75">
      <c r="H119" s="107"/>
    </row>
    <row r="120" ht="12.75">
      <c r="H120" s="107"/>
    </row>
    <row r="121" ht="12.75">
      <c r="H121" s="107"/>
    </row>
    <row r="122" ht="12.75">
      <c r="H122" s="107"/>
    </row>
    <row r="123" ht="12.75">
      <c r="H123" s="107"/>
    </row>
  </sheetData>
  <printOptions/>
  <pageMargins left="0.75" right="0.75" top="1" bottom="1" header="0.5" footer="0.5"/>
  <pageSetup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5"/>
  <dimension ref="B2:L318"/>
  <sheetViews>
    <sheetView showGridLines="0" zoomScale="85" zoomScaleNormal="85" zoomScaleSheetLayoutView="75" workbookViewId="0" topLeftCell="A1">
      <pane ySplit="9" topLeftCell="BM10" activePane="bottomLeft" state="frozen"/>
      <selection pane="topLeft" activeCell="D44" sqref="D44"/>
      <selection pane="bottomLeft" activeCell="B2" sqref="B2"/>
    </sheetView>
  </sheetViews>
  <sheetFormatPr defaultColWidth="9.140625" defaultRowHeight="12.75"/>
  <cols>
    <col min="1" max="1" width="5.7109375" style="5" customWidth="1"/>
    <col min="2" max="3" width="2.7109375" style="5" customWidth="1"/>
    <col min="4" max="4" width="45.7109375" style="5" customWidth="1"/>
    <col min="5" max="5" width="2.7109375" style="5" customWidth="1"/>
    <col min="6" max="9" width="16.8515625" style="5" customWidth="1"/>
    <col min="10" max="11" width="2.7109375" style="5" customWidth="1"/>
    <col min="12" max="12" width="15.421875" style="5" customWidth="1"/>
    <col min="13" max="14" width="5.7109375" style="5" customWidth="1"/>
    <col min="15" max="16384" width="9.140625" style="5" customWidth="1"/>
  </cols>
  <sheetData>
    <row r="1" ht="12.75" customHeight="1" thickBot="1"/>
    <row r="2" spans="2:11" ht="12.75">
      <c r="B2" s="16"/>
      <c r="C2" s="1"/>
      <c r="D2" s="1"/>
      <c r="E2" s="1"/>
      <c r="F2" s="1"/>
      <c r="G2" s="1"/>
      <c r="H2" s="1"/>
      <c r="I2" s="1"/>
      <c r="J2" s="1"/>
      <c r="K2" s="2"/>
    </row>
    <row r="3" spans="2:11" ht="12.75">
      <c r="B3" s="3"/>
      <c r="K3" s="6"/>
    </row>
    <row r="4" spans="2:11" ht="18">
      <c r="B4" s="26"/>
      <c r="C4" s="159" t="s">
        <v>176</v>
      </c>
      <c r="D4" s="159"/>
      <c r="F4" s="153"/>
      <c r="K4" s="6"/>
    </row>
    <row r="5" spans="2:11" ht="12.75">
      <c r="B5" s="3"/>
      <c r="K5" s="6"/>
    </row>
    <row r="6" spans="2:11" ht="12.75">
      <c r="B6" s="3"/>
      <c r="F6" s="433"/>
      <c r="G6" s="433"/>
      <c r="H6" s="433"/>
      <c r="I6" s="8"/>
      <c r="K6" s="6"/>
    </row>
    <row r="7" spans="2:12" ht="12.75">
      <c r="B7" s="3"/>
      <c r="E7" s="67"/>
      <c r="F7" s="9"/>
      <c r="G7" s="9"/>
      <c r="H7" s="9"/>
      <c r="I7" s="9"/>
      <c r="J7" s="166"/>
      <c r="K7" s="173"/>
      <c r="L7" s="166"/>
    </row>
    <row r="8" spans="2:12" ht="12.75">
      <c r="B8" s="3"/>
      <c r="D8" s="56"/>
      <c r="E8" s="67"/>
      <c r="F8" s="25">
        <f>tab!F13</f>
        <v>2007</v>
      </c>
      <c r="G8" s="25">
        <f>F8+1</f>
        <v>2008</v>
      </c>
      <c r="H8" s="25">
        <f>G8+1</f>
        <v>2009</v>
      </c>
      <c r="I8" s="25">
        <f>H8+1</f>
        <v>2010</v>
      </c>
      <c r="J8" s="166"/>
      <c r="K8" s="173"/>
      <c r="L8" s="166"/>
    </row>
    <row r="9" spans="2:12" ht="12.75">
      <c r="B9" s="3"/>
      <c r="E9" s="67"/>
      <c r="J9" s="166"/>
      <c r="K9" s="173"/>
      <c r="L9" s="166"/>
    </row>
    <row r="10" spans="2:12" ht="12.75">
      <c r="B10" s="3"/>
      <c r="E10" s="67"/>
      <c r="J10" s="166"/>
      <c r="K10" s="173"/>
      <c r="L10" s="166"/>
    </row>
    <row r="11" spans="2:11" ht="12.75">
      <c r="B11" s="3"/>
      <c r="C11" s="42"/>
      <c r="D11" s="38"/>
      <c r="E11" s="42"/>
      <c r="F11" s="125"/>
      <c r="G11" s="132"/>
      <c r="H11" s="132"/>
      <c r="I11" s="42"/>
      <c r="J11" s="42"/>
      <c r="K11" s="6"/>
    </row>
    <row r="12" spans="2:11" ht="12.75">
      <c r="B12" s="3"/>
      <c r="C12" s="42"/>
      <c r="D12" s="37" t="s">
        <v>241</v>
      </c>
      <c r="E12" s="42"/>
      <c r="F12" s="287"/>
      <c r="G12" s="287"/>
      <c r="H12" s="287"/>
      <c r="I12" s="287"/>
      <c r="J12" s="42"/>
      <c r="K12" s="6"/>
    </row>
    <row r="13" spans="2:11" ht="12.75">
      <c r="B13" s="3"/>
      <c r="C13" s="42"/>
      <c r="D13" s="37"/>
      <c r="E13" s="42"/>
      <c r="F13" s="287"/>
      <c r="G13" s="287"/>
      <c r="H13" s="287"/>
      <c r="I13" s="287"/>
      <c r="J13" s="42"/>
      <c r="K13" s="6"/>
    </row>
    <row r="14" spans="2:11" ht="12.75">
      <c r="B14" s="3"/>
      <c r="C14" s="42"/>
      <c r="D14" s="36" t="s">
        <v>242</v>
      </c>
      <c r="E14" s="42"/>
      <c r="F14" s="283">
        <f>1!F63+2!F63+3!F63+4!F63+5!F63+6!F63+7!F63+8!F63+9!F63+'10'!F63+'11'!F63+'12'!F63+'13'!F63+'14'!F63+'15'!F63+'16'!F63+'17'!F63+'18'!F63+'19'!F63+'20'!F63</f>
        <v>115378.67666666668</v>
      </c>
      <c r="G14" s="283">
        <f>1!G63+2!G63+3!G63+4!G63+5!G63+6!G63+7!G63+8!G63+9!G63+'10'!G63+'11'!G63+'12'!G63+'13'!G63+'14'!G63+'15'!G63+'16'!G63+'17'!G63+'18'!G63+'19'!G63+'20'!G63</f>
        <v>115962.01</v>
      </c>
      <c r="H14" s="283">
        <f>1!H63+2!H63+3!H63+4!H63+5!H63+6!H63+7!H63+8!H63+9!H63+'10'!H63+'11'!H63+'12'!H63+'13'!H63+'14'!H63+'15'!H63+'16'!H63+'17'!H63+'18'!H63+'19'!H63+'20'!H63</f>
        <v>115962.01</v>
      </c>
      <c r="I14" s="283">
        <f>1!I63+2!I63+3!I63+4!I63+5!I63+6!I63+7!I63+8!I63+9!I63+'10'!I63+'11'!I63+'12'!I63+'13'!I63+'14'!I63+'15'!I63+'16'!I63+'17'!I63+'18'!I63+'19'!I63+'20'!I63</f>
        <v>115962.01</v>
      </c>
      <c r="J14" s="42"/>
      <c r="K14" s="6"/>
    </row>
    <row r="15" spans="2:11" ht="12.75">
      <c r="B15" s="3"/>
      <c r="C15" s="42"/>
      <c r="D15" s="36" t="s">
        <v>243</v>
      </c>
      <c r="E15" s="42"/>
      <c r="F15" s="283">
        <f>1!F64+2!F64+3!F64+4!F64+5!F64+6!F64+7!F64+8!F64+9!F64+'10'!F64+'11'!F64+'12'!F64+'13'!F64+'14'!F64+'15'!F64+'16'!F64+'17'!F64+'18'!F64+'19'!F64+'20'!F64</f>
        <v>106764.57350000001</v>
      </c>
      <c r="G15" s="283">
        <f>1!G64+2!G64+3!G64+4!G64+5!G64+6!G64+7!G64+8!G64+9!G64+'10'!G64+'11'!G64+'12'!G64+'13'!G64+'14'!G64+'15'!G64+'16'!G64+'17'!G64+'18'!G64+'19'!G64+'20'!G64</f>
        <v>106764.57350000001</v>
      </c>
      <c r="H15" s="283">
        <f>1!H64+2!H64+3!H64+4!H64+5!H64+6!H64+7!H64+8!H64+9!H64+'10'!H64+'11'!H64+'12'!H64+'13'!H64+'14'!H64+'15'!H64+'16'!H64+'17'!H64+'18'!H64+'19'!H64+'20'!H64</f>
        <v>106764.57350000001</v>
      </c>
      <c r="I15" s="283">
        <f>1!I64+2!I64+3!I64+4!I64+5!I64+6!I64+7!I64+8!I64+9!I64+'10'!I64+'11'!I64+'12'!I64+'13'!I64+'14'!I64+'15'!I64+'16'!I64+'17'!I64+'18'!I64+'19'!I64+'20'!I64</f>
        <v>106764.57350000001</v>
      </c>
      <c r="J15" s="42"/>
      <c r="K15" s="6"/>
    </row>
    <row r="16" spans="2:11" ht="12.75">
      <c r="B16" s="3"/>
      <c r="C16" s="42"/>
      <c r="D16" s="36"/>
      <c r="E16" s="42"/>
      <c r="F16" s="318">
        <f>SUM(F14:F15)</f>
        <v>222143.2501666667</v>
      </c>
      <c r="G16" s="318">
        <f>SUM(G14:G15)</f>
        <v>222726.5835</v>
      </c>
      <c r="H16" s="318">
        <f>SUM(H14:H15)</f>
        <v>222726.5835</v>
      </c>
      <c r="I16" s="318">
        <f>SUM(I14:I15)</f>
        <v>222726.5835</v>
      </c>
      <c r="J16" s="42"/>
      <c r="K16" s="6"/>
    </row>
    <row r="17" spans="2:11" ht="12.75">
      <c r="B17" s="3"/>
      <c r="C17" s="42"/>
      <c r="D17" s="286"/>
      <c r="E17" s="42"/>
      <c r="F17" s="287"/>
      <c r="G17" s="287"/>
      <c r="H17" s="287"/>
      <c r="I17" s="287"/>
      <c r="J17" s="42"/>
      <c r="K17" s="6"/>
    </row>
    <row r="18" spans="2:11" ht="12.75">
      <c r="B18" s="3"/>
      <c r="C18" s="42"/>
      <c r="D18" s="195" t="s">
        <v>100</v>
      </c>
      <c r="E18" s="42"/>
      <c r="F18" s="287"/>
      <c r="G18" s="287"/>
      <c r="H18" s="287"/>
      <c r="I18" s="287"/>
      <c r="J18" s="42"/>
      <c r="K18" s="6"/>
    </row>
    <row r="19" spans="2:11" ht="12.75">
      <c r="B19" s="3"/>
      <c r="C19" s="42"/>
      <c r="D19" s="195"/>
      <c r="E19" s="42"/>
      <c r="F19" s="287"/>
      <c r="G19" s="287"/>
      <c r="H19" s="287"/>
      <c r="I19" s="287"/>
      <c r="J19" s="42"/>
      <c r="K19" s="6"/>
    </row>
    <row r="20" spans="2:11" ht="12" customHeight="1">
      <c r="B20" s="3"/>
      <c r="C20" s="42"/>
      <c r="D20" s="36" t="s">
        <v>250</v>
      </c>
      <c r="E20" s="42"/>
      <c r="F20" s="320">
        <v>55000</v>
      </c>
      <c r="G20" s="321">
        <f aca="true" t="shared" si="0" ref="G20:I23">F20</f>
        <v>55000</v>
      </c>
      <c r="H20" s="321">
        <f t="shared" si="0"/>
        <v>55000</v>
      </c>
      <c r="I20" s="321">
        <f t="shared" si="0"/>
        <v>55000</v>
      </c>
      <c r="J20" s="42"/>
      <c r="K20" s="6"/>
    </row>
    <row r="21" spans="2:11" ht="12" customHeight="1">
      <c r="B21" s="3"/>
      <c r="C21" s="42"/>
      <c r="D21" s="101" t="s">
        <v>251</v>
      </c>
      <c r="E21" s="42"/>
      <c r="F21" s="320">
        <v>0</v>
      </c>
      <c r="G21" s="321">
        <f t="shared" si="0"/>
        <v>0</v>
      </c>
      <c r="H21" s="321">
        <f t="shared" si="0"/>
        <v>0</v>
      </c>
      <c r="I21" s="321">
        <f t="shared" si="0"/>
        <v>0</v>
      </c>
      <c r="J21" s="42"/>
      <c r="K21" s="6"/>
    </row>
    <row r="22" spans="2:11" ht="12" customHeight="1">
      <c r="B22" s="3"/>
      <c r="C22" s="42"/>
      <c r="D22" s="101" t="s">
        <v>251</v>
      </c>
      <c r="E22" s="42"/>
      <c r="F22" s="320">
        <v>0</v>
      </c>
      <c r="G22" s="321">
        <f t="shared" si="0"/>
        <v>0</v>
      </c>
      <c r="H22" s="321">
        <f t="shared" si="0"/>
        <v>0</v>
      </c>
      <c r="I22" s="321">
        <f t="shared" si="0"/>
        <v>0</v>
      </c>
      <c r="J22" s="42"/>
      <c r="K22" s="6"/>
    </row>
    <row r="23" spans="2:11" ht="12" customHeight="1">
      <c r="B23" s="3"/>
      <c r="C23" s="42"/>
      <c r="D23" s="101" t="s">
        <v>251</v>
      </c>
      <c r="E23" s="42"/>
      <c r="F23" s="322">
        <v>0</v>
      </c>
      <c r="G23" s="321">
        <f t="shared" si="0"/>
        <v>0</v>
      </c>
      <c r="H23" s="321">
        <f t="shared" si="0"/>
        <v>0</v>
      </c>
      <c r="I23" s="321">
        <f t="shared" si="0"/>
        <v>0</v>
      </c>
      <c r="J23" s="42"/>
      <c r="K23" s="6"/>
    </row>
    <row r="24" spans="2:11" ht="12" customHeight="1">
      <c r="B24" s="3"/>
      <c r="C24" s="42"/>
      <c r="D24" s="36"/>
      <c r="E24" s="42"/>
      <c r="F24" s="318">
        <f>SUM(F20:F23)</f>
        <v>55000</v>
      </c>
      <c r="G24" s="318">
        <f>SUM(G20:G23)</f>
        <v>55000</v>
      </c>
      <c r="H24" s="318">
        <f>SUM(H20:H23)</f>
        <v>55000</v>
      </c>
      <c r="I24" s="318">
        <f>SUM(I20:I23)</f>
        <v>55000</v>
      </c>
      <c r="J24" s="42"/>
      <c r="K24" s="6"/>
    </row>
    <row r="25" spans="2:11" ht="12" customHeight="1">
      <c r="B25" s="3"/>
      <c r="C25" s="42"/>
      <c r="D25" s="36"/>
      <c r="E25" s="42"/>
      <c r="F25" s="287"/>
      <c r="G25" s="317"/>
      <c r="H25" s="317"/>
      <c r="I25" s="317"/>
      <c r="J25" s="42"/>
      <c r="K25" s="6"/>
    </row>
    <row r="26" spans="2:11" ht="12" customHeight="1">
      <c r="B26" s="3"/>
      <c r="C26" s="42"/>
      <c r="D26" s="40" t="s">
        <v>99</v>
      </c>
      <c r="E26" s="40"/>
      <c r="F26" s="128"/>
      <c r="G26" s="128"/>
      <c r="H26" s="128"/>
      <c r="I26" s="128"/>
      <c r="J26" s="42"/>
      <c r="K26" s="6"/>
    </row>
    <row r="27" spans="2:11" ht="12" customHeight="1">
      <c r="B27" s="3"/>
      <c r="C27" s="42"/>
      <c r="D27" s="40"/>
      <c r="E27" s="40"/>
      <c r="F27" s="128"/>
      <c r="G27" s="128"/>
      <c r="H27" s="128"/>
      <c r="I27" s="128"/>
      <c r="J27" s="42"/>
      <c r="K27" s="6"/>
    </row>
    <row r="28" spans="2:11" ht="12" customHeight="1">
      <c r="B28" s="3"/>
      <c r="C28" s="42"/>
      <c r="D28" s="42" t="s">
        <v>244</v>
      </c>
      <c r="E28" s="42"/>
      <c r="F28" s="19">
        <v>0</v>
      </c>
      <c r="G28" s="321">
        <f aca="true" t="shared" si="1" ref="G28:I36">F28</f>
        <v>0</v>
      </c>
      <c r="H28" s="240">
        <f aca="true" t="shared" si="2" ref="H28:I33">G28</f>
        <v>0</v>
      </c>
      <c r="I28" s="240">
        <f t="shared" si="2"/>
        <v>0</v>
      </c>
      <c r="J28" s="42"/>
      <c r="K28" s="6"/>
    </row>
    <row r="29" spans="2:11" ht="12" customHeight="1">
      <c r="B29" s="3"/>
      <c r="C29" s="42"/>
      <c r="D29" s="42" t="s">
        <v>245</v>
      </c>
      <c r="E29" s="42"/>
      <c r="F29" s="19">
        <v>0</v>
      </c>
      <c r="G29" s="321">
        <f t="shared" si="1"/>
        <v>0</v>
      </c>
      <c r="H29" s="240">
        <f t="shared" si="2"/>
        <v>0</v>
      </c>
      <c r="I29" s="240">
        <f t="shared" si="2"/>
        <v>0</v>
      </c>
      <c r="J29" s="42"/>
      <c r="K29" s="6"/>
    </row>
    <row r="30" spans="2:11" ht="12" customHeight="1">
      <c r="B30" s="3"/>
      <c r="C30" s="42"/>
      <c r="D30" s="42" t="s">
        <v>246</v>
      </c>
      <c r="E30" s="42"/>
      <c r="F30" s="19">
        <v>22000</v>
      </c>
      <c r="G30" s="321">
        <f t="shared" si="1"/>
        <v>22000</v>
      </c>
      <c r="H30" s="240">
        <f t="shared" si="2"/>
        <v>22000</v>
      </c>
      <c r="I30" s="240">
        <f t="shared" si="2"/>
        <v>22000</v>
      </c>
      <c r="J30" s="42"/>
      <c r="K30" s="6"/>
    </row>
    <row r="31" spans="2:11" ht="12" customHeight="1">
      <c r="B31" s="3"/>
      <c r="C31" s="42"/>
      <c r="D31" s="42" t="s">
        <v>247</v>
      </c>
      <c r="E31" s="42"/>
      <c r="F31" s="19">
        <v>1000</v>
      </c>
      <c r="G31" s="321">
        <f t="shared" si="1"/>
        <v>1000</v>
      </c>
      <c r="H31" s="240">
        <f t="shared" si="2"/>
        <v>1000</v>
      </c>
      <c r="I31" s="240">
        <f t="shared" si="2"/>
        <v>1000</v>
      </c>
      <c r="J31" s="42"/>
      <c r="K31" s="6"/>
    </row>
    <row r="32" spans="2:11" ht="12" customHeight="1">
      <c r="B32" s="3"/>
      <c r="C32" s="42"/>
      <c r="D32" s="42" t="s">
        <v>248</v>
      </c>
      <c r="E32" s="42"/>
      <c r="F32" s="19">
        <v>25000</v>
      </c>
      <c r="G32" s="321">
        <f t="shared" si="1"/>
        <v>25000</v>
      </c>
      <c r="H32" s="240">
        <f t="shared" si="2"/>
        <v>25000</v>
      </c>
      <c r="I32" s="240">
        <f t="shared" si="2"/>
        <v>25000</v>
      </c>
      <c r="J32" s="42"/>
      <c r="K32" s="6"/>
    </row>
    <row r="33" spans="2:11" ht="12" customHeight="1">
      <c r="B33" s="3"/>
      <c r="C33" s="42"/>
      <c r="D33" s="42" t="s">
        <v>249</v>
      </c>
      <c r="E33" s="42"/>
      <c r="F33" s="19">
        <v>0</v>
      </c>
      <c r="G33" s="321">
        <f t="shared" si="1"/>
        <v>0</v>
      </c>
      <c r="H33" s="240">
        <f t="shared" si="2"/>
        <v>0</v>
      </c>
      <c r="I33" s="240">
        <f t="shared" si="2"/>
        <v>0</v>
      </c>
      <c r="J33" s="42"/>
      <c r="K33" s="6"/>
    </row>
    <row r="34" spans="2:11" ht="12" customHeight="1">
      <c r="B34" s="3"/>
      <c r="C34" s="42"/>
      <c r="D34" s="403" t="s">
        <v>286</v>
      </c>
      <c r="E34" s="42"/>
      <c r="F34" s="19">
        <v>0</v>
      </c>
      <c r="G34" s="321">
        <f t="shared" si="1"/>
        <v>0</v>
      </c>
      <c r="H34" s="240">
        <f t="shared" si="1"/>
        <v>0</v>
      </c>
      <c r="I34" s="240">
        <f t="shared" si="1"/>
        <v>0</v>
      </c>
      <c r="J34" s="42"/>
      <c r="K34" s="6"/>
    </row>
    <row r="35" spans="2:11" ht="12" customHeight="1">
      <c r="B35" s="3"/>
      <c r="C35" s="42"/>
      <c r="D35" s="403" t="s">
        <v>286</v>
      </c>
      <c r="E35" s="42"/>
      <c r="F35" s="19">
        <v>0</v>
      </c>
      <c r="G35" s="321">
        <f t="shared" si="1"/>
        <v>0</v>
      </c>
      <c r="H35" s="240">
        <f t="shared" si="1"/>
        <v>0</v>
      </c>
      <c r="I35" s="240">
        <f t="shared" si="1"/>
        <v>0</v>
      </c>
      <c r="J35" s="42"/>
      <c r="K35" s="6"/>
    </row>
    <row r="36" spans="2:11" ht="12" customHeight="1">
      <c r="B36" s="3"/>
      <c r="C36" s="42"/>
      <c r="D36" s="403" t="s">
        <v>286</v>
      </c>
      <c r="E36" s="42"/>
      <c r="F36" s="19">
        <v>0</v>
      </c>
      <c r="G36" s="321">
        <f t="shared" si="1"/>
        <v>0</v>
      </c>
      <c r="H36" s="240">
        <f t="shared" si="1"/>
        <v>0</v>
      </c>
      <c r="I36" s="240">
        <f t="shared" si="1"/>
        <v>0</v>
      </c>
      <c r="J36" s="42"/>
      <c r="K36" s="6"/>
    </row>
    <row r="37" spans="2:11" ht="12" customHeight="1">
      <c r="B37" s="3"/>
      <c r="C37" s="42"/>
      <c r="D37" s="42"/>
      <c r="E37" s="42"/>
      <c r="F37" s="30">
        <f>SUM(F28:F36)</f>
        <v>48000</v>
      </c>
      <c r="G37" s="30">
        <f>SUM(G28:G36)</f>
        <v>48000</v>
      </c>
      <c r="H37" s="30">
        <f>SUM(H28:H36)</f>
        <v>48000</v>
      </c>
      <c r="I37" s="30">
        <f>SUM(I28:I36)</f>
        <v>48000</v>
      </c>
      <c r="J37" s="42"/>
      <c r="K37" s="6"/>
    </row>
    <row r="38" spans="2:11" ht="12" customHeight="1">
      <c r="B38" s="3"/>
      <c r="C38" s="42"/>
      <c r="D38" s="36"/>
      <c r="E38" s="42"/>
      <c r="F38" s="319"/>
      <c r="G38" s="319"/>
      <c r="H38" s="319"/>
      <c r="I38" s="319"/>
      <c r="J38" s="42"/>
      <c r="K38" s="6"/>
    </row>
    <row r="39" spans="2:11" ht="12" customHeight="1">
      <c r="B39" s="3"/>
      <c r="C39" s="42"/>
      <c r="D39" s="36"/>
      <c r="E39" s="42"/>
      <c r="F39" s="319"/>
      <c r="G39" s="319"/>
      <c r="H39" s="319"/>
      <c r="I39" s="319"/>
      <c r="J39" s="42"/>
      <c r="K39" s="6"/>
    </row>
    <row r="40" spans="2:11" ht="12.75">
      <c r="B40" s="3"/>
      <c r="C40" s="42"/>
      <c r="D40" s="37" t="s">
        <v>157</v>
      </c>
      <c r="E40" s="40"/>
      <c r="F40" s="171">
        <f>F16+F24+F37</f>
        <v>325143.2501666667</v>
      </c>
      <c r="G40" s="171">
        <f>G16+G24+G37</f>
        <v>325726.5835</v>
      </c>
      <c r="H40" s="171">
        <f>H16+H24+H37</f>
        <v>325726.5835</v>
      </c>
      <c r="I40" s="171">
        <f>I16+I24+I37</f>
        <v>325726.5835</v>
      </c>
      <c r="J40" s="42"/>
      <c r="K40" s="6"/>
    </row>
    <row r="41" spans="2:11" ht="12.75">
      <c r="B41" s="3"/>
      <c r="C41" s="42"/>
      <c r="D41" s="41"/>
      <c r="E41" s="40"/>
      <c r="F41" s="169"/>
      <c r="G41" s="169"/>
      <c r="H41" s="169"/>
      <c r="I41" s="169"/>
      <c r="J41" s="42"/>
      <c r="K41" s="6"/>
    </row>
    <row r="42" spans="2:11" ht="12.75">
      <c r="B42" s="3"/>
      <c r="D42" s="7"/>
      <c r="E42" s="4"/>
      <c r="F42" s="307"/>
      <c r="G42" s="307"/>
      <c r="H42" s="307"/>
      <c r="I42" s="307"/>
      <c r="K42" s="6"/>
    </row>
    <row r="43" spans="2:11" ht="12.75">
      <c r="B43" s="3"/>
      <c r="D43" s="7"/>
      <c r="E43" s="4"/>
      <c r="F43" s="307"/>
      <c r="G43" s="307"/>
      <c r="H43" s="307"/>
      <c r="I43" s="307"/>
      <c r="K43" s="6"/>
    </row>
    <row r="44" spans="2:11" ht="12.75">
      <c r="B44" s="3"/>
      <c r="C44" s="42"/>
      <c r="D44" s="42"/>
      <c r="E44" s="42"/>
      <c r="F44" s="64"/>
      <c r="G44" s="64"/>
      <c r="H44" s="64"/>
      <c r="I44" s="64"/>
      <c r="J44" s="42"/>
      <c r="K44" s="6"/>
    </row>
    <row r="45" spans="2:11" ht="12.75">
      <c r="B45" s="3"/>
      <c r="C45" s="42"/>
      <c r="D45" s="40" t="s">
        <v>164</v>
      </c>
      <c r="E45" s="61"/>
      <c r="F45" s="282">
        <f>(7/12*loonkn!V38)+(5/12*loonkn!V73)</f>
        <v>145622.81239499996</v>
      </c>
      <c r="G45" s="282">
        <f>(7/12*loonkn!V73)+(5/12*loonkn!V108)</f>
        <v>149687.08032749998</v>
      </c>
      <c r="H45" s="282">
        <f>(7/12*loonkn!V108)+(5/12*loonkn!V143)</f>
        <v>153821.317745</v>
      </c>
      <c r="I45" s="282">
        <f>(7/12*loonkn!V143)+(5/12*loonkn!V178)</f>
        <v>157069.076695</v>
      </c>
      <c r="J45" s="42"/>
      <c r="K45" s="6"/>
    </row>
    <row r="46" spans="2:11" ht="12.75">
      <c r="B46" s="3"/>
      <c r="C46" s="42"/>
      <c r="D46" s="40"/>
      <c r="E46" s="61"/>
      <c r="F46" s="285"/>
      <c r="G46" s="285"/>
      <c r="H46" s="285"/>
      <c r="I46" s="285"/>
      <c r="J46" s="42"/>
      <c r="K46" s="6"/>
    </row>
    <row r="47" spans="2:11" ht="12.75">
      <c r="B47" s="3"/>
      <c r="C47" s="42"/>
      <c r="D47" s="397" t="s">
        <v>134</v>
      </c>
      <c r="E47" s="61"/>
      <c r="F47" s="42"/>
      <c r="G47" s="42"/>
      <c r="H47" s="42"/>
      <c r="I47" s="42"/>
      <c r="J47" s="42"/>
      <c r="K47" s="6"/>
    </row>
    <row r="48" spans="2:11" ht="12.75">
      <c r="B48" s="3"/>
      <c r="C48" s="42"/>
      <c r="D48" s="60"/>
      <c r="E48" s="61"/>
      <c r="F48" s="42"/>
      <c r="G48" s="42"/>
      <c r="H48" s="42"/>
      <c r="I48" s="42"/>
      <c r="J48" s="42"/>
      <c r="K48" s="6"/>
    </row>
    <row r="49" spans="2:11" ht="12.75">
      <c r="B49" s="3"/>
      <c r="C49" s="42"/>
      <c r="D49" s="323" t="s">
        <v>320</v>
      </c>
      <c r="E49" s="61"/>
      <c r="F49" s="320">
        <v>100000</v>
      </c>
      <c r="G49" s="321">
        <f aca="true" t="shared" si="3" ref="G49:I73">F49</f>
        <v>100000</v>
      </c>
      <c r="H49" s="321">
        <f t="shared" si="3"/>
        <v>100000</v>
      </c>
      <c r="I49" s="321">
        <f t="shared" si="3"/>
        <v>100000</v>
      </c>
      <c r="J49" s="42"/>
      <c r="K49" s="6"/>
    </row>
    <row r="50" spans="2:11" ht="12.75">
      <c r="B50" s="3"/>
      <c r="C50" s="42"/>
      <c r="D50" s="323" t="s">
        <v>321</v>
      </c>
      <c r="E50" s="61"/>
      <c r="F50" s="320">
        <v>200000</v>
      </c>
      <c r="G50" s="321">
        <f t="shared" si="3"/>
        <v>200000</v>
      </c>
      <c r="H50" s="321">
        <f t="shared" si="3"/>
        <v>200000</v>
      </c>
      <c r="I50" s="321">
        <f t="shared" si="3"/>
        <v>200000</v>
      </c>
      <c r="J50" s="42"/>
      <c r="K50" s="6"/>
    </row>
    <row r="51" spans="2:11" ht="12.75">
      <c r="B51" s="3"/>
      <c r="C51" s="42"/>
      <c r="D51" s="323" t="s">
        <v>322</v>
      </c>
      <c r="E51" s="61"/>
      <c r="F51" s="320">
        <v>150000</v>
      </c>
      <c r="G51" s="321">
        <f t="shared" si="3"/>
        <v>150000</v>
      </c>
      <c r="H51" s="321">
        <f t="shared" si="3"/>
        <v>150000</v>
      </c>
      <c r="I51" s="321">
        <f t="shared" si="3"/>
        <v>150000</v>
      </c>
      <c r="J51" s="42"/>
      <c r="K51" s="6"/>
    </row>
    <row r="52" spans="2:11" ht="12.75">
      <c r="B52" s="3"/>
      <c r="C52" s="42"/>
      <c r="D52" s="323"/>
      <c r="E52" s="61"/>
      <c r="F52" s="320">
        <v>0</v>
      </c>
      <c r="G52" s="321">
        <f t="shared" si="3"/>
        <v>0</v>
      </c>
      <c r="H52" s="321">
        <f t="shared" si="3"/>
        <v>0</v>
      </c>
      <c r="I52" s="321">
        <f t="shared" si="3"/>
        <v>0</v>
      </c>
      <c r="J52" s="42"/>
      <c r="K52" s="6"/>
    </row>
    <row r="53" spans="2:11" ht="12.75">
      <c r="B53" s="3"/>
      <c r="C53" s="42"/>
      <c r="D53" s="323"/>
      <c r="E53" s="61"/>
      <c r="F53" s="320">
        <v>0</v>
      </c>
      <c r="G53" s="321">
        <f t="shared" si="3"/>
        <v>0</v>
      </c>
      <c r="H53" s="321">
        <f t="shared" si="3"/>
        <v>0</v>
      </c>
      <c r="I53" s="321">
        <f t="shared" si="3"/>
        <v>0</v>
      </c>
      <c r="J53" s="42"/>
      <c r="K53" s="6"/>
    </row>
    <row r="54" spans="2:11" ht="12.75">
      <c r="B54" s="3"/>
      <c r="C54" s="42"/>
      <c r="D54" s="323"/>
      <c r="E54" s="61"/>
      <c r="F54" s="320">
        <v>0</v>
      </c>
      <c r="G54" s="321">
        <f t="shared" si="3"/>
        <v>0</v>
      </c>
      <c r="H54" s="321">
        <f t="shared" si="3"/>
        <v>0</v>
      </c>
      <c r="I54" s="321">
        <f t="shared" si="3"/>
        <v>0</v>
      </c>
      <c r="J54" s="42"/>
      <c r="K54" s="6"/>
    </row>
    <row r="55" spans="2:11" ht="12.75">
      <c r="B55" s="3"/>
      <c r="C55" s="42"/>
      <c r="D55" s="323"/>
      <c r="E55" s="61"/>
      <c r="F55" s="320">
        <v>0</v>
      </c>
      <c r="G55" s="321">
        <f t="shared" si="3"/>
        <v>0</v>
      </c>
      <c r="H55" s="321">
        <f t="shared" si="3"/>
        <v>0</v>
      </c>
      <c r="I55" s="321">
        <f t="shared" si="3"/>
        <v>0</v>
      </c>
      <c r="J55" s="42"/>
      <c r="K55" s="6"/>
    </row>
    <row r="56" spans="2:11" ht="12.75">
      <c r="B56" s="3"/>
      <c r="C56" s="42"/>
      <c r="D56" s="323"/>
      <c r="E56" s="61"/>
      <c r="F56" s="320">
        <v>0</v>
      </c>
      <c r="G56" s="321">
        <f t="shared" si="3"/>
        <v>0</v>
      </c>
      <c r="H56" s="321">
        <f t="shared" si="3"/>
        <v>0</v>
      </c>
      <c r="I56" s="321">
        <f t="shared" si="3"/>
        <v>0</v>
      </c>
      <c r="J56" s="42"/>
      <c r="K56" s="6"/>
    </row>
    <row r="57" spans="2:11" ht="12.75">
      <c r="B57" s="3"/>
      <c r="C57" s="42"/>
      <c r="D57" s="323"/>
      <c r="E57" s="61"/>
      <c r="F57" s="320">
        <v>0</v>
      </c>
      <c r="G57" s="321">
        <f t="shared" si="3"/>
        <v>0</v>
      </c>
      <c r="H57" s="321">
        <f t="shared" si="3"/>
        <v>0</v>
      </c>
      <c r="I57" s="321">
        <f t="shared" si="3"/>
        <v>0</v>
      </c>
      <c r="J57" s="42"/>
      <c r="K57" s="6"/>
    </row>
    <row r="58" spans="2:11" ht="12.75">
      <c r="B58" s="3"/>
      <c r="C58" s="42"/>
      <c r="D58" s="323"/>
      <c r="E58" s="61"/>
      <c r="F58" s="320">
        <v>0</v>
      </c>
      <c r="G58" s="321">
        <f t="shared" si="3"/>
        <v>0</v>
      </c>
      <c r="H58" s="321">
        <f t="shared" si="3"/>
        <v>0</v>
      </c>
      <c r="I58" s="321">
        <f t="shared" si="3"/>
        <v>0</v>
      </c>
      <c r="J58" s="42"/>
      <c r="K58" s="6"/>
    </row>
    <row r="59" spans="2:11" ht="12.75">
      <c r="B59" s="3"/>
      <c r="C59" s="42"/>
      <c r="D59" s="323"/>
      <c r="E59" s="61"/>
      <c r="F59" s="320">
        <v>0</v>
      </c>
      <c r="G59" s="321">
        <f t="shared" si="3"/>
        <v>0</v>
      </c>
      <c r="H59" s="321">
        <f t="shared" si="3"/>
        <v>0</v>
      </c>
      <c r="I59" s="321">
        <f t="shared" si="3"/>
        <v>0</v>
      </c>
      <c r="J59" s="42"/>
      <c r="K59" s="6"/>
    </row>
    <row r="60" spans="2:11" ht="12.75">
      <c r="B60" s="3"/>
      <c r="C60" s="42"/>
      <c r="D60" s="323"/>
      <c r="E60" s="61"/>
      <c r="F60" s="320">
        <v>0</v>
      </c>
      <c r="G60" s="321">
        <f t="shared" si="3"/>
        <v>0</v>
      </c>
      <c r="H60" s="321">
        <f t="shared" si="3"/>
        <v>0</v>
      </c>
      <c r="I60" s="321">
        <f t="shared" si="3"/>
        <v>0</v>
      </c>
      <c r="J60" s="42"/>
      <c r="K60" s="6"/>
    </row>
    <row r="61" spans="2:11" ht="12.75">
      <c r="B61" s="3"/>
      <c r="C61" s="42"/>
      <c r="D61" s="323"/>
      <c r="E61" s="61"/>
      <c r="F61" s="320">
        <v>0</v>
      </c>
      <c r="G61" s="321">
        <f t="shared" si="3"/>
        <v>0</v>
      </c>
      <c r="H61" s="321">
        <f t="shared" si="3"/>
        <v>0</v>
      </c>
      <c r="I61" s="321">
        <f t="shared" si="3"/>
        <v>0</v>
      </c>
      <c r="J61" s="42"/>
      <c r="K61" s="6"/>
    </row>
    <row r="62" spans="2:11" ht="12.75">
      <c r="B62" s="3"/>
      <c r="C62" s="42"/>
      <c r="D62" s="323"/>
      <c r="E62" s="61"/>
      <c r="F62" s="320">
        <v>0</v>
      </c>
      <c r="G62" s="321">
        <f t="shared" si="3"/>
        <v>0</v>
      </c>
      <c r="H62" s="321">
        <f t="shared" si="3"/>
        <v>0</v>
      </c>
      <c r="I62" s="321">
        <f t="shared" si="3"/>
        <v>0</v>
      </c>
      <c r="J62" s="42"/>
      <c r="K62" s="6"/>
    </row>
    <row r="63" spans="2:11" ht="12.75">
      <c r="B63" s="3"/>
      <c r="C63" s="42"/>
      <c r="D63" s="323"/>
      <c r="E63" s="61"/>
      <c r="F63" s="320">
        <v>0</v>
      </c>
      <c r="G63" s="321">
        <f t="shared" si="3"/>
        <v>0</v>
      </c>
      <c r="H63" s="321">
        <f t="shared" si="3"/>
        <v>0</v>
      </c>
      <c r="I63" s="321">
        <f t="shared" si="3"/>
        <v>0</v>
      </c>
      <c r="J63" s="42"/>
      <c r="K63" s="6"/>
    </row>
    <row r="64" spans="2:11" ht="12.75">
      <c r="B64" s="3"/>
      <c r="C64" s="42"/>
      <c r="D64" s="323"/>
      <c r="E64" s="61"/>
      <c r="F64" s="320">
        <v>0</v>
      </c>
      <c r="G64" s="321">
        <f t="shared" si="3"/>
        <v>0</v>
      </c>
      <c r="H64" s="321">
        <f t="shared" si="3"/>
        <v>0</v>
      </c>
      <c r="I64" s="321">
        <f t="shared" si="3"/>
        <v>0</v>
      </c>
      <c r="J64" s="42"/>
      <c r="K64" s="6"/>
    </row>
    <row r="65" spans="2:11" ht="12.75">
      <c r="B65" s="3"/>
      <c r="C65" s="42"/>
      <c r="D65" s="323"/>
      <c r="E65" s="61"/>
      <c r="F65" s="320">
        <v>0</v>
      </c>
      <c r="G65" s="321">
        <f aca="true" t="shared" si="4" ref="G65:I69">F65</f>
        <v>0</v>
      </c>
      <c r="H65" s="321">
        <f t="shared" si="4"/>
        <v>0</v>
      </c>
      <c r="I65" s="321">
        <f t="shared" si="4"/>
        <v>0</v>
      </c>
      <c r="J65" s="42"/>
      <c r="K65" s="6"/>
    </row>
    <row r="66" spans="2:11" ht="12.75">
      <c r="B66" s="3"/>
      <c r="C66" s="42"/>
      <c r="D66" s="323"/>
      <c r="E66" s="61"/>
      <c r="F66" s="320">
        <v>0</v>
      </c>
      <c r="G66" s="321">
        <f t="shared" si="4"/>
        <v>0</v>
      </c>
      <c r="H66" s="321">
        <f t="shared" si="4"/>
        <v>0</v>
      </c>
      <c r="I66" s="321">
        <f t="shared" si="4"/>
        <v>0</v>
      </c>
      <c r="J66" s="42"/>
      <c r="K66" s="6"/>
    </row>
    <row r="67" spans="2:11" ht="12.75">
      <c r="B67" s="3"/>
      <c r="C67" s="42"/>
      <c r="D67" s="323"/>
      <c r="E67" s="61"/>
      <c r="F67" s="320">
        <v>0</v>
      </c>
      <c r="G67" s="321">
        <f t="shared" si="4"/>
        <v>0</v>
      </c>
      <c r="H67" s="321">
        <f t="shared" si="4"/>
        <v>0</v>
      </c>
      <c r="I67" s="321">
        <f t="shared" si="4"/>
        <v>0</v>
      </c>
      <c r="J67" s="42"/>
      <c r="K67" s="6"/>
    </row>
    <row r="68" spans="2:11" ht="12.75">
      <c r="B68" s="3"/>
      <c r="C68" s="42"/>
      <c r="D68" s="323"/>
      <c r="E68" s="61"/>
      <c r="F68" s="320">
        <v>0</v>
      </c>
      <c r="G68" s="321">
        <f t="shared" si="4"/>
        <v>0</v>
      </c>
      <c r="H68" s="321">
        <f t="shared" si="4"/>
        <v>0</v>
      </c>
      <c r="I68" s="321">
        <f t="shared" si="4"/>
        <v>0</v>
      </c>
      <c r="J68" s="42"/>
      <c r="K68" s="6"/>
    </row>
    <row r="69" spans="2:11" ht="12.75">
      <c r="B69" s="3"/>
      <c r="C69" s="42"/>
      <c r="D69" s="323"/>
      <c r="E69" s="61"/>
      <c r="F69" s="320">
        <v>0</v>
      </c>
      <c r="G69" s="321">
        <f t="shared" si="4"/>
        <v>0</v>
      </c>
      <c r="H69" s="321">
        <f t="shared" si="4"/>
        <v>0</v>
      </c>
      <c r="I69" s="321">
        <f t="shared" si="4"/>
        <v>0</v>
      </c>
      <c r="J69" s="42"/>
      <c r="K69" s="6"/>
    </row>
    <row r="70" spans="2:11" ht="12.75">
      <c r="B70" s="3"/>
      <c r="C70" s="42"/>
      <c r="D70" s="323"/>
      <c r="E70" s="61"/>
      <c r="F70" s="320">
        <v>0</v>
      </c>
      <c r="G70" s="321">
        <f t="shared" si="3"/>
        <v>0</v>
      </c>
      <c r="H70" s="321">
        <f t="shared" si="3"/>
        <v>0</v>
      </c>
      <c r="I70" s="321">
        <f t="shared" si="3"/>
        <v>0</v>
      </c>
      <c r="J70" s="42"/>
      <c r="K70" s="6"/>
    </row>
    <row r="71" spans="2:11" ht="12.75">
      <c r="B71" s="3"/>
      <c r="C71" s="42"/>
      <c r="D71" s="323"/>
      <c r="E71" s="61"/>
      <c r="F71" s="320">
        <v>0</v>
      </c>
      <c r="G71" s="321">
        <f t="shared" si="3"/>
        <v>0</v>
      </c>
      <c r="H71" s="321">
        <f t="shared" si="3"/>
        <v>0</v>
      </c>
      <c r="I71" s="321">
        <f t="shared" si="3"/>
        <v>0</v>
      </c>
      <c r="J71" s="42"/>
      <c r="K71" s="6"/>
    </row>
    <row r="72" spans="2:11" ht="12.75">
      <c r="B72" s="3"/>
      <c r="C72" s="42"/>
      <c r="D72" s="323"/>
      <c r="E72" s="61"/>
      <c r="F72" s="320">
        <v>0</v>
      </c>
      <c r="G72" s="321">
        <f t="shared" si="3"/>
        <v>0</v>
      </c>
      <c r="H72" s="321">
        <f t="shared" si="3"/>
        <v>0</v>
      </c>
      <c r="I72" s="321">
        <f t="shared" si="3"/>
        <v>0</v>
      </c>
      <c r="J72" s="42"/>
      <c r="K72" s="6"/>
    </row>
    <row r="73" spans="2:11" ht="12.75">
      <c r="B73" s="3"/>
      <c r="C73" s="42"/>
      <c r="D73" s="323"/>
      <c r="E73" s="61"/>
      <c r="F73" s="320">
        <v>0</v>
      </c>
      <c r="G73" s="321">
        <f t="shared" si="3"/>
        <v>0</v>
      </c>
      <c r="H73" s="321">
        <f t="shared" si="3"/>
        <v>0</v>
      </c>
      <c r="I73" s="321">
        <f t="shared" si="3"/>
        <v>0</v>
      </c>
      <c r="J73" s="42"/>
      <c r="K73" s="6"/>
    </row>
    <row r="74" spans="2:11" ht="12.75">
      <c r="B74" s="3"/>
      <c r="C74" s="42"/>
      <c r="D74" s="64"/>
      <c r="E74" s="61"/>
      <c r="F74" s="170">
        <f>SUM(F49:F73)</f>
        <v>450000</v>
      </c>
      <c r="G74" s="170">
        <f>SUM(G49:G73)</f>
        <v>450000</v>
      </c>
      <c r="H74" s="170">
        <f>SUM(H49:H73)</f>
        <v>450000</v>
      </c>
      <c r="I74" s="170">
        <f>SUM(I49:I73)</f>
        <v>450000</v>
      </c>
      <c r="J74" s="42"/>
      <c r="K74" s="6"/>
    </row>
    <row r="75" spans="2:11" ht="12.75">
      <c r="B75" s="3"/>
      <c r="C75" s="42"/>
      <c r="D75" s="60"/>
      <c r="E75" s="61"/>
      <c r="F75" s="136"/>
      <c r="G75" s="136"/>
      <c r="H75" s="136"/>
      <c r="I75" s="136"/>
      <c r="J75" s="42"/>
      <c r="K75" s="6"/>
    </row>
    <row r="76" spans="2:11" ht="12.75">
      <c r="B76" s="3"/>
      <c r="C76" s="42"/>
      <c r="D76" s="60"/>
      <c r="E76" s="61"/>
      <c r="F76" s="136"/>
      <c r="G76" s="136"/>
      <c r="H76" s="136"/>
      <c r="I76" s="136"/>
      <c r="J76" s="42"/>
      <c r="K76" s="6"/>
    </row>
    <row r="77" spans="2:11" ht="12.75">
      <c r="B77" s="3"/>
      <c r="C77" s="42"/>
      <c r="D77" s="37" t="s">
        <v>201</v>
      </c>
      <c r="E77" s="61"/>
      <c r="F77" s="136"/>
      <c r="G77" s="136"/>
      <c r="H77" s="136"/>
      <c r="I77" s="136"/>
      <c r="J77" s="42"/>
      <c r="K77" s="6"/>
    </row>
    <row r="78" spans="2:11" ht="12.75">
      <c r="B78" s="3"/>
      <c r="C78" s="42"/>
      <c r="D78" s="37"/>
      <c r="E78" s="61"/>
      <c r="F78" s="136"/>
      <c r="G78" s="136"/>
      <c r="H78" s="136"/>
      <c r="I78" s="136"/>
      <c r="J78" s="42"/>
      <c r="K78" s="6"/>
    </row>
    <row r="79" spans="2:11" ht="12.75">
      <c r="B79" s="3"/>
      <c r="C79" s="42"/>
      <c r="D79" s="38" t="s">
        <v>202</v>
      </c>
      <c r="E79" s="61"/>
      <c r="F79" s="136"/>
      <c r="G79" s="136"/>
      <c r="H79" s="136"/>
      <c r="I79" s="136"/>
      <c r="J79" s="42"/>
      <c r="K79" s="6"/>
    </row>
    <row r="80" spans="2:11" ht="12.75">
      <c r="B80" s="3"/>
      <c r="C80" s="42"/>
      <c r="D80" s="36" t="s">
        <v>260</v>
      </c>
      <c r="E80" s="61"/>
      <c r="F80" s="283">
        <f>1!F58+2!F58+3!F58+4!F58+5!F58+6!F58+7!F58+8!F58+9!F58+'10'!F58+'11'!F58+'12'!F58+'13'!F58+'14'!F58+'15'!F58+'16'!F58+'17'!F58+'18'!F58+'19'!F58+'20'!F58+(7/12*loonkn!X38)+(5/12*loonkn!X73)</f>
        <v>6342.26253</v>
      </c>
      <c r="G80" s="283">
        <f>1!G58+2!G58+3!G58+4!G58+5!G58+6!G58+7!G58+8!G58+9!G58+'10'!G58+'11'!G58+'12'!G58+'13'!G58+'14'!G58+'15'!G58+'16'!G58+'17'!G58+'18'!G58+'19'!G58+'20'!G58+(7/12*loonkn!X73)+(5/12*loonkn!X108)</f>
        <v>6518.4873975</v>
      </c>
      <c r="H80" s="283">
        <f>1!H58+2!H58+3!H58+4!H58+5!H58+6!H58+7!H58+8!H58+9!H58+'10'!H58+'11'!H58+'12'!H58+'13'!H58+'14'!H58+'15'!H58+'16'!H58+'17'!H58+'18'!H58+'19'!H58+'20'!H58+(7/12*loonkn!X108)+(5/12*loonkn!X143)</f>
        <v>6698.5228050000005</v>
      </c>
      <c r="I80" s="283">
        <f>1!I58+2!I58+3!I58+4!I58+5!I58+6!I58+7!I58+8!I58+9!I58+'10'!I58+'11'!I58+'12'!I58+'13'!I58+'14'!I58+'15'!I58+'16'!I58+'17'!I58+'18'!I58+'19'!I58+'20'!I58+(7/12*loonkn!X143)+(5/12*loonkn!X178)</f>
        <v>6839.954355</v>
      </c>
      <c r="J80" s="42"/>
      <c r="K80" s="6"/>
    </row>
    <row r="81" spans="2:11" ht="12.75">
      <c r="B81" s="3"/>
      <c r="C81" s="42"/>
      <c r="D81" s="101" t="s">
        <v>203</v>
      </c>
      <c r="E81" s="61"/>
      <c r="F81" s="320">
        <v>0</v>
      </c>
      <c r="G81" s="321">
        <f aca="true" t="shared" si="5" ref="G81:I82">F81</f>
        <v>0</v>
      </c>
      <c r="H81" s="321">
        <f t="shared" si="5"/>
        <v>0</v>
      </c>
      <c r="I81" s="321">
        <f t="shared" si="5"/>
        <v>0</v>
      </c>
      <c r="J81" s="42"/>
      <c r="K81" s="6"/>
    </row>
    <row r="82" spans="2:11" ht="12.75">
      <c r="B82" s="3"/>
      <c r="C82" s="42"/>
      <c r="D82" s="101" t="s">
        <v>204</v>
      </c>
      <c r="E82" s="61"/>
      <c r="F82" s="320">
        <v>0</v>
      </c>
      <c r="G82" s="321">
        <f t="shared" si="5"/>
        <v>0</v>
      </c>
      <c r="H82" s="321">
        <f t="shared" si="5"/>
        <v>0</v>
      </c>
      <c r="I82" s="321">
        <f t="shared" si="5"/>
        <v>0</v>
      </c>
      <c r="J82" s="42"/>
      <c r="K82" s="6"/>
    </row>
    <row r="83" spans="2:11" ht="12.75">
      <c r="B83" s="3"/>
      <c r="C83" s="42"/>
      <c r="D83" s="62"/>
      <c r="E83" s="61"/>
      <c r="F83" s="170">
        <f>SUM(F80:F82)</f>
        <v>6342.26253</v>
      </c>
      <c r="G83" s="170">
        <f>SUM(G80:G82)</f>
        <v>6518.4873975</v>
      </c>
      <c r="H83" s="170">
        <f>SUM(H80:H82)</f>
        <v>6698.5228050000005</v>
      </c>
      <c r="I83" s="170">
        <f>SUM(I80:I82)</f>
        <v>6839.954355</v>
      </c>
      <c r="J83" s="42"/>
      <c r="K83" s="6"/>
    </row>
    <row r="84" spans="2:11" ht="12.75">
      <c r="B84" s="3"/>
      <c r="C84" s="42"/>
      <c r="D84" s="62"/>
      <c r="E84" s="61"/>
      <c r="F84" s="136"/>
      <c r="G84" s="136"/>
      <c r="H84" s="136"/>
      <c r="I84" s="136"/>
      <c r="J84" s="42"/>
      <c r="K84" s="6"/>
    </row>
    <row r="85" spans="2:11" ht="12.75">
      <c r="B85" s="3"/>
      <c r="C85" s="42"/>
      <c r="D85" s="38" t="s">
        <v>205</v>
      </c>
      <c r="E85" s="61"/>
      <c r="F85" s="136"/>
      <c r="G85" s="136"/>
      <c r="H85" s="136"/>
      <c r="I85" s="136"/>
      <c r="J85" s="42"/>
      <c r="K85" s="6"/>
    </row>
    <row r="86" spans="2:11" ht="12.75">
      <c r="B86" s="3"/>
      <c r="C86" s="42"/>
      <c r="D86" s="36" t="str">
        <f>+D80</f>
        <v>Bapo (bestuurskantoor en eventueel scholen)</v>
      </c>
      <c r="E86" s="61"/>
      <c r="F86" s="320">
        <v>8000</v>
      </c>
      <c r="G86" s="321">
        <f aca="true" t="shared" si="6" ref="G86:I88">F86</f>
        <v>8000</v>
      </c>
      <c r="H86" s="321">
        <f t="shared" si="6"/>
        <v>8000</v>
      </c>
      <c r="I86" s="321">
        <f t="shared" si="6"/>
        <v>8000</v>
      </c>
      <c r="J86" s="42"/>
      <c r="K86" s="6"/>
    </row>
    <row r="87" spans="2:11" ht="12.75">
      <c r="B87" s="3"/>
      <c r="C87" s="42"/>
      <c r="D87" s="36" t="str">
        <f>D81</f>
        <v>voorziening 2</v>
      </c>
      <c r="E87" s="61"/>
      <c r="F87" s="320">
        <v>0</v>
      </c>
      <c r="G87" s="321">
        <f t="shared" si="6"/>
        <v>0</v>
      </c>
      <c r="H87" s="321">
        <f t="shared" si="6"/>
        <v>0</v>
      </c>
      <c r="I87" s="321">
        <f t="shared" si="6"/>
        <v>0</v>
      </c>
      <c r="J87" s="42"/>
      <c r="K87" s="6"/>
    </row>
    <row r="88" spans="2:11" ht="12.75">
      <c r="B88" s="3"/>
      <c r="C88" s="42"/>
      <c r="D88" s="36" t="str">
        <f>D82</f>
        <v>voorziening 3</v>
      </c>
      <c r="E88" s="61"/>
      <c r="F88" s="320">
        <v>0</v>
      </c>
      <c r="G88" s="321">
        <f t="shared" si="6"/>
        <v>0</v>
      </c>
      <c r="H88" s="321">
        <f t="shared" si="6"/>
        <v>0</v>
      </c>
      <c r="I88" s="321">
        <f t="shared" si="6"/>
        <v>0</v>
      </c>
      <c r="J88" s="42"/>
      <c r="K88" s="6"/>
    </row>
    <row r="89" spans="2:11" ht="12.75">
      <c r="B89" s="3"/>
      <c r="C89" s="42"/>
      <c r="D89" s="62"/>
      <c r="E89" s="61"/>
      <c r="F89" s="170">
        <f>SUM(F86:F88)</f>
        <v>8000</v>
      </c>
      <c r="G89" s="170">
        <f>SUM(G86:G88)</f>
        <v>8000</v>
      </c>
      <c r="H89" s="170">
        <f>SUM(H86:H88)</f>
        <v>8000</v>
      </c>
      <c r="I89" s="170">
        <f>SUM(I86:I88)</f>
        <v>8000</v>
      </c>
      <c r="J89" s="42"/>
      <c r="K89" s="6"/>
    </row>
    <row r="90" spans="2:11" ht="12.75">
      <c r="B90" s="3"/>
      <c r="C90" s="42"/>
      <c r="D90" s="42"/>
      <c r="E90" s="61"/>
      <c r="F90" s="136"/>
      <c r="G90" s="136"/>
      <c r="H90" s="136"/>
      <c r="I90" s="136"/>
      <c r="J90" s="42"/>
      <c r="K90" s="6"/>
    </row>
    <row r="91" spans="2:11" ht="12.75">
      <c r="B91" s="3"/>
      <c r="C91" s="42"/>
      <c r="D91" s="42"/>
      <c r="E91" s="61"/>
      <c r="F91" s="136"/>
      <c r="G91" s="136"/>
      <c r="H91" s="136"/>
      <c r="I91" s="136"/>
      <c r="J91" s="42"/>
      <c r="K91" s="6"/>
    </row>
    <row r="92" spans="2:11" ht="12.75">
      <c r="B92" s="3"/>
      <c r="C92" s="42"/>
      <c r="D92" s="160" t="s">
        <v>101</v>
      </c>
      <c r="E92" s="42"/>
      <c r="F92" s="127"/>
      <c r="G92" s="127"/>
      <c r="H92" s="136"/>
      <c r="I92" s="136"/>
      <c r="J92" s="42"/>
      <c r="K92" s="6"/>
    </row>
    <row r="93" spans="2:11" ht="12.75">
      <c r="B93" s="3"/>
      <c r="C93" s="42"/>
      <c r="D93" s="42"/>
      <c r="E93" s="42"/>
      <c r="F93" s="127"/>
      <c r="G93" s="127"/>
      <c r="H93" s="136"/>
      <c r="I93" s="136"/>
      <c r="J93" s="42"/>
      <c r="K93" s="6"/>
    </row>
    <row r="94" spans="2:11" ht="12.75">
      <c r="B94" s="3"/>
      <c r="C94" s="42"/>
      <c r="D94" s="42" t="s">
        <v>88</v>
      </c>
      <c r="E94" s="42"/>
      <c r="F94" s="120">
        <f>act!G49+act!G60</f>
        <v>0</v>
      </c>
      <c r="G94" s="120">
        <f>act!H49+act!H60</f>
        <v>0</v>
      </c>
      <c r="H94" s="120">
        <f>act!I49+act!I60</f>
        <v>0</v>
      </c>
      <c r="I94" s="120">
        <f>act!J49+act!J60</f>
        <v>0</v>
      </c>
      <c r="J94" s="42"/>
      <c r="K94" s="6"/>
    </row>
    <row r="95" spans="2:11" ht="12.75">
      <c r="B95" s="3"/>
      <c r="C95" s="42"/>
      <c r="D95" s="42" t="s">
        <v>89</v>
      </c>
      <c r="E95" s="42"/>
      <c r="F95" s="120">
        <f>act!G50+act!G51+act!G52+act!G61+act!G62+act!G63</f>
        <v>25000</v>
      </c>
      <c r="G95" s="120">
        <f>act!H50+act!H51+act!H52+act!H61+act!H62+act!H63</f>
        <v>25000</v>
      </c>
      <c r="H95" s="120">
        <f>act!I50+act!I51+act!I52+act!I61+act!I62+act!I63</f>
        <v>25000</v>
      </c>
      <c r="I95" s="120">
        <f>act!J50+act!J51+act!J52+act!J61+act!J62+act!J63</f>
        <v>25000</v>
      </c>
      <c r="J95" s="42"/>
      <c r="K95" s="6"/>
    </row>
    <row r="96" spans="2:11" ht="12.75">
      <c r="B96" s="3"/>
      <c r="C96" s="42"/>
      <c r="D96" s="42" t="s">
        <v>105</v>
      </c>
      <c r="E96" s="42"/>
      <c r="F96" s="120">
        <f>act!G53+act!G64</f>
        <v>0</v>
      </c>
      <c r="G96" s="120">
        <f>act!H53+act!H64</f>
        <v>0</v>
      </c>
      <c r="H96" s="120">
        <f>act!I53+act!I64</f>
        <v>0</v>
      </c>
      <c r="I96" s="120">
        <f>act!J53+act!J64</f>
        <v>0</v>
      </c>
      <c r="J96" s="42"/>
      <c r="K96" s="6"/>
    </row>
    <row r="97" spans="2:11" ht="12.75">
      <c r="B97" s="3"/>
      <c r="C97" s="42"/>
      <c r="D97" s="42" t="s">
        <v>90</v>
      </c>
      <c r="E97" s="42"/>
      <c r="F97" s="120">
        <f>act!G54+act!G65</f>
        <v>0</v>
      </c>
      <c r="G97" s="120">
        <f>act!H54+act!H65</f>
        <v>0</v>
      </c>
      <c r="H97" s="120">
        <f>act!I54+act!I65</f>
        <v>0</v>
      </c>
      <c r="I97" s="120">
        <f>act!J54+act!J65</f>
        <v>0</v>
      </c>
      <c r="J97" s="42"/>
      <c r="K97" s="6"/>
    </row>
    <row r="98" spans="2:11" ht="12.75">
      <c r="B98" s="3"/>
      <c r="C98" s="42"/>
      <c r="D98" s="64"/>
      <c r="E98" s="42"/>
      <c r="F98" s="162">
        <f>SUM(F94:F97)</f>
        <v>25000</v>
      </c>
      <c r="G98" s="162">
        <f>SUM(G94:G97)</f>
        <v>25000</v>
      </c>
      <c r="H98" s="162">
        <f>SUM(H94:H97)</f>
        <v>25000</v>
      </c>
      <c r="I98" s="162">
        <f>SUM(I94:I97)</f>
        <v>25000</v>
      </c>
      <c r="J98" s="42"/>
      <c r="K98" s="6"/>
    </row>
    <row r="99" spans="2:11" ht="12.75">
      <c r="B99" s="3"/>
      <c r="C99" s="42"/>
      <c r="D99" s="60"/>
      <c r="E99" s="61"/>
      <c r="F99" s="136"/>
      <c r="G99" s="136"/>
      <c r="H99" s="136"/>
      <c r="I99" s="136"/>
      <c r="J99" s="42"/>
      <c r="K99" s="6"/>
    </row>
    <row r="100" spans="2:11" ht="12.75">
      <c r="B100" s="3"/>
      <c r="D100" s="17"/>
      <c r="E100" s="12"/>
      <c r="F100" s="146"/>
      <c r="G100" s="146"/>
      <c r="H100" s="146"/>
      <c r="I100" s="146"/>
      <c r="K100" s="6"/>
    </row>
    <row r="101" spans="2:11" ht="13.5" thickBot="1">
      <c r="B101" s="13"/>
      <c r="C101" s="14"/>
      <c r="D101" s="234"/>
      <c r="E101" s="163"/>
      <c r="F101" s="275"/>
      <c r="G101" s="275"/>
      <c r="H101" s="275"/>
      <c r="I101" s="275"/>
      <c r="J101" s="14"/>
      <c r="K101" s="15"/>
    </row>
    <row r="102" spans="2:11" ht="12.75">
      <c r="B102" s="16"/>
      <c r="C102" s="1"/>
      <c r="D102" s="222"/>
      <c r="E102" s="281"/>
      <c r="F102" s="276"/>
      <c r="G102" s="276"/>
      <c r="H102" s="276"/>
      <c r="I102" s="276"/>
      <c r="J102" s="1"/>
      <c r="K102" s="2"/>
    </row>
    <row r="103" spans="2:11" ht="12.75">
      <c r="B103" s="3"/>
      <c r="D103" s="17"/>
      <c r="E103" s="12"/>
      <c r="F103" s="146"/>
      <c r="G103" s="146"/>
      <c r="H103" s="146"/>
      <c r="I103" s="146"/>
      <c r="K103" s="6"/>
    </row>
    <row r="104" spans="2:11" ht="12.75">
      <c r="B104" s="3"/>
      <c r="D104" s="17"/>
      <c r="E104" s="12"/>
      <c r="F104" s="146"/>
      <c r="G104" s="146"/>
      <c r="H104" s="146"/>
      <c r="I104" s="146"/>
      <c r="K104" s="6"/>
    </row>
    <row r="105" spans="2:11" ht="12.75">
      <c r="B105" s="3"/>
      <c r="C105" s="42"/>
      <c r="D105" s="60"/>
      <c r="E105" s="61"/>
      <c r="F105" s="136"/>
      <c r="G105" s="136"/>
      <c r="H105" s="136"/>
      <c r="I105" s="136"/>
      <c r="J105" s="42"/>
      <c r="K105" s="6"/>
    </row>
    <row r="106" spans="2:11" ht="12.75">
      <c r="B106" s="3"/>
      <c r="C106" s="42"/>
      <c r="D106" s="40" t="s">
        <v>102</v>
      </c>
      <c r="E106" s="61"/>
      <c r="F106" s="136"/>
      <c r="G106" s="136"/>
      <c r="H106" s="136"/>
      <c r="I106" s="136"/>
      <c r="J106" s="42"/>
      <c r="K106" s="6"/>
    </row>
    <row r="107" spans="2:11" ht="12.75">
      <c r="B107" s="3"/>
      <c r="C107" s="42"/>
      <c r="D107" s="61"/>
      <c r="E107" s="61"/>
      <c r="F107" s="136"/>
      <c r="G107" s="136"/>
      <c r="H107" s="136"/>
      <c r="I107" s="136"/>
      <c r="J107" s="42"/>
      <c r="K107" s="6"/>
    </row>
    <row r="108" spans="2:11" ht="12.75">
      <c r="B108" s="3"/>
      <c r="C108" s="42"/>
      <c r="D108" s="161" t="s">
        <v>141</v>
      </c>
      <c r="E108" s="61"/>
      <c r="F108" s="350">
        <f>mop!G18</f>
        <v>50000</v>
      </c>
      <c r="G108" s="350">
        <f>mop!H18</f>
        <v>50000</v>
      </c>
      <c r="H108" s="350">
        <f>mop!I18</f>
        <v>50000</v>
      </c>
      <c r="I108" s="350">
        <f>mop!J18</f>
        <v>50000</v>
      </c>
      <c r="J108" s="42"/>
      <c r="K108" s="6"/>
    </row>
    <row r="109" spans="2:11" ht="12.75">
      <c r="B109" s="3"/>
      <c r="C109" s="42"/>
      <c r="D109" s="280" t="s">
        <v>146</v>
      </c>
      <c r="E109" s="61"/>
      <c r="F109" s="320">
        <v>0</v>
      </c>
      <c r="G109" s="321">
        <f aca="true" t="shared" si="7" ref="G109:I117">F109</f>
        <v>0</v>
      </c>
      <c r="H109" s="321">
        <f t="shared" si="7"/>
        <v>0</v>
      </c>
      <c r="I109" s="321">
        <f t="shared" si="7"/>
        <v>0</v>
      </c>
      <c r="J109" s="42"/>
      <c r="K109" s="6"/>
    </row>
    <row r="110" spans="2:11" ht="12.75">
      <c r="B110" s="3"/>
      <c r="C110" s="42"/>
      <c r="D110" s="280" t="s">
        <v>152</v>
      </c>
      <c r="E110" s="61"/>
      <c r="F110" s="320">
        <v>0</v>
      </c>
      <c r="G110" s="321">
        <f t="shared" si="7"/>
        <v>0</v>
      </c>
      <c r="H110" s="321">
        <f t="shared" si="7"/>
        <v>0</v>
      </c>
      <c r="I110" s="321">
        <f t="shared" si="7"/>
        <v>0</v>
      </c>
      <c r="J110" s="42"/>
      <c r="K110" s="6"/>
    </row>
    <row r="111" spans="2:11" ht="12.75">
      <c r="B111" s="3"/>
      <c r="C111" s="42"/>
      <c r="D111" s="280" t="s">
        <v>143</v>
      </c>
      <c r="E111" s="61"/>
      <c r="F111" s="320">
        <v>0</v>
      </c>
      <c r="G111" s="321">
        <f t="shared" si="7"/>
        <v>0</v>
      </c>
      <c r="H111" s="321">
        <f t="shared" si="7"/>
        <v>0</v>
      </c>
      <c r="I111" s="321">
        <f t="shared" si="7"/>
        <v>0</v>
      </c>
      <c r="J111" s="42"/>
      <c r="K111" s="6"/>
    </row>
    <row r="112" spans="2:11" ht="12.75">
      <c r="B112" s="3"/>
      <c r="C112" s="42"/>
      <c r="D112" s="280" t="s">
        <v>272</v>
      </c>
      <c r="E112" s="61"/>
      <c r="F112" s="320">
        <v>0</v>
      </c>
      <c r="G112" s="321">
        <f t="shared" si="7"/>
        <v>0</v>
      </c>
      <c r="H112" s="321">
        <f t="shared" si="7"/>
        <v>0</v>
      </c>
      <c r="I112" s="321">
        <f t="shared" si="7"/>
        <v>0</v>
      </c>
      <c r="J112" s="42"/>
      <c r="K112" s="6"/>
    </row>
    <row r="113" spans="2:11" ht="12.75">
      <c r="B113" s="3"/>
      <c r="C113" s="42"/>
      <c r="D113" s="280" t="s">
        <v>144</v>
      </c>
      <c r="E113" s="61"/>
      <c r="F113" s="320">
        <v>0</v>
      </c>
      <c r="G113" s="321">
        <f t="shared" si="7"/>
        <v>0</v>
      </c>
      <c r="H113" s="321">
        <f t="shared" si="7"/>
        <v>0</v>
      </c>
      <c r="I113" s="321">
        <f t="shared" si="7"/>
        <v>0</v>
      </c>
      <c r="J113" s="42"/>
      <c r="K113" s="6"/>
    </row>
    <row r="114" spans="2:11" ht="12.75">
      <c r="B114" s="3"/>
      <c r="C114" s="42"/>
      <c r="D114" s="280" t="s">
        <v>145</v>
      </c>
      <c r="E114" s="61"/>
      <c r="F114" s="320">
        <v>0</v>
      </c>
      <c r="G114" s="321">
        <f t="shared" si="7"/>
        <v>0</v>
      </c>
      <c r="H114" s="321">
        <f t="shared" si="7"/>
        <v>0</v>
      </c>
      <c r="I114" s="321">
        <f t="shared" si="7"/>
        <v>0</v>
      </c>
      <c r="J114" s="42"/>
      <c r="K114" s="6"/>
    </row>
    <row r="115" spans="2:11" ht="12.75">
      <c r="B115" s="3"/>
      <c r="C115" s="42"/>
      <c r="D115" s="156"/>
      <c r="E115" s="61"/>
      <c r="F115" s="320">
        <v>0</v>
      </c>
      <c r="G115" s="321">
        <f t="shared" si="7"/>
        <v>0</v>
      </c>
      <c r="H115" s="321">
        <f t="shared" si="7"/>
        <v>0</v>
      </c>
      <c r="I115" s="321">
        <f t="shared" si="7"/>
        <v>0</v>
      </c>
      <c r="J115" s="42"/>
      <c r="K115" s="6"/>
    </row>
    <row r="116" spans="2:11" ht="12.75">
      <c r="B116" s="3"/>
      <c r="C116" s="42"/>
      <c r="D116" s="156"/>
      <c r="E116" s="61"/>
      <c r="F116" s="320">
        <v>0</v>
      </c>
      <c r="G116" s="321">
        <f t="shared" si="7"/>
        <v>0</v>
      </c>
      <c r="H116" s="321">
        <f t="shared" si="7"/>
        <v>0</v>
      </c>
      <c r="I116" s="321">
        <f t="shared" si="7"/>
        <v>0</v>
      </c>
      <c r="J116" s="42"/>
      <c r="K116" s="6"/>
    </row>
    <row r="117" spans="2:11" ht="12.75">
      <c r="B117" s="3"/>
      <c r="C117" s="42"/>
      <c r="D117" s="156"/>
      <c r="E117" s="61"/>
      <c r="F117" s="320">
        <v>0</v>
      </c>
      <c r="G117" s="321">
        <f t="shared" si="7"/>
        <v>0</v>
      </c>
      <c r="H117" s="321">
        <f t="shared" si="7"/>
        <v>0</v>
      </c>
      <c r="I117" s="321">
        <f t="shared" si="7"/>
        <v>0</v>
      </c>
      <c r="J117" s="42"/>
      <c r="K117" s="6"/>
    </row>
    <row r="118" spans="2:11" ht="12.75">
      <c r="B118" s="3"/>
      <c r="C118" s="42"/>
      <c r="D118" s="156"/>
      <c r="E118" s="61"/>
      <c r="F118" s="320">
        <v>0</v>
      </c>
      <c r="G118" s="321">
        <f aca="true" t="shared" si="8" ref="G118:I119">F118</f>
        <v>0</v>
      </c>
      <c r="H118" s="321">
        <f t="shared" si="8"/>
        <v>0</v>
      </c>
      <c r="I118" s="321">
        <f t="shared" si="8"/>
        <v>0</v>
      </c>
      <c r="J118" s="42"/>
      <c r="K118" s="6"/>
    </row>
    <row r="119" spans="2:11" ht="12.75">
      <c r="B119" s="3"/>
      <c r="C119" s="42"/>
      <c r="D119" s="156"/>
      <c r="E119" s="61"/>
      <c r="F119" s="320">
        <v>0</v>
      </c>
      <c r="G119" s="321">
        <f t="shared" si="8"/>
        <v>0</v>
      </c>
      <c r="H119" s="321">
        <f t="shared" si="8"/>
        <v>0</v>
      </c>
      <c r="I119" s="321">
        <f t="shared" si="8"/>
        <v>0</v>
      </c>
      <c r="J119" s="42"/>
      <c r="K119" s="6"/>
    </row>
    <row r="120" spans="2:11" ht="12.75">
      <c r="B120" s="3"/>
      <c r="C120" s="42"/>
      <c r="D120" s="64"/>
      <c r="E120" s="61"/>
      <c r="F120" s="170">
        <f>SUM(F108:F119)</f>
        <v>50000</v>
      </c>
      <c r="G120" s="170">
        <f>SUM(G108:G119)</f>
        <v>50000</v>
      </c>
      <c r="H120" s="170">
        <f>SUM(H108:H119)</f>
        <v>50000</v>
      </c>
      <c r="I120" s="170">
        <f>SUM(I108:I119)</f>
        <v>50000</v>
      </c>
      <c r="J120" s="42"/>
      <c r="K120" s="6"/>
    </row>
    <row r="121" spans="2:11" ht="12.75">
      <c r="B121" s="3"/>
      <c r="C121" s="42"/>
      <c r="D121" s="60"/>
      <c r="E121" s="61"/>
      <c r="F121" s="136"/>
      <c r="G121" s="136"/>
      <c r="H121" s="136"/>
      <c r="I121" s="136"/>
      <c r="J121" s="42"/>
      <c r="K121" s="6"/>
    </row>
    <row r="122" spans="2:11" ht="12.75">
      <c r="B122" s="3"/>
      <c r="C122" s="42"/>
      <c r="D122" s="40" t="s">
        <v>103</v>
      </c>
      <c r="E122" s="61"/>
      <c r="F122" s="136"/>
      <c r="G122" s="136"/>
      <c r="H122" s="136"/>
      <c r="I122" s="136"/>
      <c r="J122" s="42"/>
      <c r="K122" s="6"/>
    </row>
    <row r="123" spans="2:11" ht="12.75">
      <c r="B123" s="3"/>
      <c r="C123" s="42"/>
      <c r="D123" s="160"/>
      <c r="E123" s="61"/>
      <c r="F123" s="136"/>
      <c r="G123" s="136"/>
      <c r="H123" s="136"/>
      <c r="I123" s="136"/>
      <c r="J123" s="42"/>
      <c r="K123" s="6"/>
    </row>
    <row r="124" spans="2:11" ht="12.75">
      <c r="B124" s="3"/>
      <c r="C124" s="42"/>
      <c r="D124" s="280" t="s">
        <v>147</v>
      </c>
      <c r="E124" s="61"/>
      <c r="F124" s="320">
        <v>100000</v>
      </c>
      <c r="G124" s="321">
        <f aca="true" t="shared" si="9" ref="G124:I145">F124</f>
        <v>100000</v>
      </c>
      <c r="H124" s="321">
        <f t="shared" si="9"/>
        <v>100000</v>
      </c>
      <c r="I124" s="321">
        <f t="shared" si="9"/>
        <v>100000</v>
      </c>
      <c r="J124" s="42"/>
      <c r="K124" s="6"/>
    </row>
    <row r="125" spans="2:11" ht="12.75">
      <c r="B125" s="3"/>
      <c r="C125" s="42"/>
      <c r="D125" s="280" t="s">
        <v>148</v>
      </c>
      <c r="E125" s="61"/>
      <c r="F125" s="320">
        <v>0</v>
      </c>
      <c r="G125" s="321">
        <f t="shared" si="9"/>
        <v>0</v>
      </c>
      <c r="H125" s="321">
        <f t="shared" si="9"/>
        <v>0</v>
      </c>
      <c r="I125" s="321">
        <f t="shared" si="9"/>
        <v>0</v>
      </c>
      <c r="J125" s="42"/>
      <c r="K125" s="6"/>
    </row>
    <row r="126" spans="2:11" ht="12.75">
      <c r="B126" s="3"/>
      <c r="C126" s="42"/>
      <c r="D126" s="280" t="s">
        <v>149</v>
      </c>
      <c r="E126" s="61"/>
      <c r="F126" s="320">
        <v>0</v>
      </c>
      <c r="G126" s="321">
        <f t="shared" si="9"/>
        <v>0</v>
      </c>
      <c r="H126" s="321">
        <f t="shared" si="9"/>
        <v>0</v>
      </c>
      <c r="I126" s="321">
        <f t="shared" si="9"/>
        <v>0</v>
      </c>
      <c r="J126" s="42"/>
      <c r="K126" s="6"/>
    </row>
    <row r="127" spans="2:11" ht="12.75">
      <c r="B127" s="3"/>
      <c r="C127" s="42"/>
      <c r="D127" s="280" t="s">
        <v>150</v>
      </c>
      <c r="E127" s="61"/>
      <c r="F127" s="320">
        <v>0</v>
      </c>
      <c r="G127" s="321">
        <f t="shared" si="9"/>
        <v>0</v>
      </c>
      <c r="H127" s="321">
        <f t="shared" si="9"/>
        <v>0</v>
      </c>
      <c r="I127" s="321">
        <f t="shared" si="9"/>
        <v>0</v>
      </c>
      <c r="J127" s="42"/>
      <c r="K127" s="6"/>
    </row>
    <row r="128" spans="2:11" ht="12.75">
      <c r="B128" s="3"/>
      <c r="C128" s="42"/>
      <c r="D128" s="156"/>
      <c r="E128" s="61"/>
      <c r="F128" s="320">
        <v>0</v>
      </c>
      <c r="G128" s="321">
        <f t="shared" si="9"/>
        <v>0</v>
      </c>
      <c r="H128" s="321">
        <f t="shared" si="9"/>
        <v>0</v>
      </c>
      <c r="I128" s="321">
        <f t="shared" si="9"/>
        <v>0</v>
      </c>
      <c r="J128" s="42"/>
      <c r="K128" s="6"/>
    </row>
    <row r="129" spans="2:11" ht="12.75">
      <c r="B129" s="3"/>
      <c r="C129" s="42"/>
      <c r="D129" s="156"/>
      <c r="E129" s="61"/>
      <c r="F129" s="320">
        <v>0</v>
      </c>
      <c r="G129" s="321">
        <f t="shared" si="9"/>
        <v>0</v>
      </c>
      <c r="H129" s="321">
        <f t="shared" si="9"/>
        <v>0</v>
      </c>
      <c r="I129" s="321">
        <f t="shared" si="9"/>
        <v>0</v>
      </c>
      <c r="J129" s="42"/>
      <c r="K129" s="6"/>
    </row>
    <row r="130" spans="2:11" ht="12.75">
      <c r="B130" s="3"/>
      <c r="C130" s="42"/>
      <c r="D130" s="156"/>
      <c r="E130" s="61"/>
      <c r="F130" s="320">
        <v>0</v>
      </c>
      <c r="G130" s="321">
        <f t="shared" si="9"/>
        <v>0</v>
      </c>
      <c r="H130" s="321">
        <f t="shared" si="9"/>
        <v>0</v>
      </c>
      <c r="I130" s="321">
        <f t="shared" si="9"/>
        <v>0</v>
      </c>
      <c r="J130" s="42"/>
      <c r="K130" s="6"/>
    </row>
    <row r="131" spans="2:11" ht="12.75">
      <c r="B131" s="3"/>
      <c r="C131" s="42"/>
      <c r="D131" s="156"/>
      <c r="E131" s="61"/>
      <c r="F131" s="320">
        <v>0</v>
      </c>
      <c r="G131" s="321">
        <f t="shared" si="9"/>
        <v>0</v>
      </c>
      <c r="H131" s="321">
        <f t="shared" si="9"/>
        <v>0</v>
      </c>
      <c r="I131" s="321">
        <f t="shared" si="9"/>
        <v>0</v>
      </c>
      <c r="J131" s="42"/>
      <c r="K131" s="6"/>
    </row>
    <row r="132" spans="2:11" ht="12.75">
      <c r="B132" s="3"/>
      <c r="C132" s="42"/>
      <c r="D132" s="156"/>
      <c r="E132" s="61"/>
      <c r="F132" s="320">
        <v>0</v>
      </c>
      <c r="G132" s="321">
        <f t="shared" si="9"/>
        <v>0</v>
      </c>
      <c r="H132" s="321">
        <f t="shared" si="9"/>
        <v>0</v>
      </c>
      <c r="I132" s="321">
        <f t="shared" si="9"/>
        <v>0</v>
      </c>
      <c r="J132" s="42"/>
      <c r="K132" s="6"/>
    </row>
    <row r="133" spans="2:11" ht="12.75">
      <c r="B133" s="3"/>
      <c r="C133" s="42"/>
      <c r="D133" s="156"/>
      <c r="E133" s="61"/>
      <c r="F133" s="320">
        <v>0</v>
      </c>
      <c r="G133" s="321">
        <f t="shared" si="9"/>
        <v>0</v>
      </c>
      <c r="H133" s="321">
        <f t="shared" si="9"/>
        <v>0</v>
      </c>
      <c r="I133" s="321">
        <f t="shared" si="9"/>
        <v>0</v>
      </c>
      <c r="J133" s="42"/>
      <c r="K133" s="6"/>
    </row>
    <row r="134" spans="2:11" ht="12.75">
      <c r="B134" s="3"/>
      <c r="C134" s="42"/>
      <c r="D134" s="156"/>
      <c r="E134" s="61"/>
      <c r="F134" s="320">
        <v>0</v>
      </c>
      <c r="G134" s="321">
        <f t="shared" si="9"/>
        <v>0</v>
      </c>
      <c r="H134" s="321">
        <f t="shared" si="9"/>
        <v>0</v>
      </c>
      <c r="I134" s="321">
        <f t="shared" si="9"/>
        <v>0</v>
      </c>
      <c r="J134" s="42"/>
      <c r="K134" s="6"/>
    </row>
    <row r="135" spans="2:11" ht="12.75">
      <c r="B135" s="3"/>
      <c r="C135" s="42"/>
      <c r="D135" s="156"/>
      <c r="E135" s="61"/>
      <c r="F135" s="320">
        <v>0</v>
      </c>
      <c r="G135" s="321">
        <f aca="true" t="shared" si="10" ref="G135:I136">F135</f>
        <v>0</v>
      </c>
      <c r="H135" s="321">
        <f t="shared" si="10"/>
        <v>0</v>
      </c>
      <c r="I135" s="321">
        <f t="shared" si="10"/>
        <v>0</v>
      </c>
      <c r="J135" s="42"/>
      <c r="K135" s="6"/>
    </row>
    <row r="136" spans="2:11" ht="12.75">
      <c r="B136" s="3"/>
      <c r="C136" s="42"/>
      <c r="D136" s="156"/>
      <c r="E136" s="61"/>
      <c r="F136" s="320">
        <v>0</v>
      </c>
      <c r="G136" s="321">
        <f t="shared" si="10"/>
        <v>0</v>
      </c>
      <c r="H136" s="321">
        <f t="shared" si="10"/>
        <v>0</v>
      </c>
      <c r="I136" s="321">
        <f t="shared" si="10"/>
        <v>0</v>
      </c>
      <c r="J136" s="42"/>
      <c r="K136" s="6"/>
    </row>
    <row r="137" spans="2:11" ht="12.75">
      <c r="B137" s="3"/>
      <c r="C137" s="42"/>
      <c r="D137" s="156"/>
      <c r="E137" s="61"/>
      <c r="F137" s="320">
        <v>0</v>
      </c>
      <c r="G137" s="321">
        <f t="shared" si="9"/>
        <v>0</v>
      </c>
      <c r="H137" s="321">
        <f t="shared" si="9"/>
        <v>0</v>
      </c>
      <c r="I137" s="321">
        <f t="shared" si="9"/>
        <v>0</v>
      </c>
      <c r="J137" s="42"/>
      <c r="K137" s="6"/>
    </row>
    <row r="138" spans="2:11" ht="12.75">
      <c r="B138" s="3"/>
      <c r="C138" s="42"/>
      <c r="D138" s="156"/>
      <c r="E138" s="61"/>
      <c r="F138" s="320">
        <v>0</v>
      </c>
      <c r="G138" s="321">
        <f t="shared" si="9"/>
        <v>0</v>
      </c>
      <c r="H138" s="321">
        <f t="shared" si="9"/>
        <v>0</v>
      </c>
      <c r="I138" s="321">
        <f t="shared" si="9"/>
        <v>0</v>
      </c>
      <c r="J138" s="42"/>
      <c r="K138" s="6"/>
    </row>
    <row r="139" spans="2:11" ht="12.75">
      <c r="B139" s="3"/>
      <c r="C139" s="42"/>
      <c r="D139" s="156"/>
      <c r="E139" s="61"/>
      <c r="F139" s="320">
        <v>0</v>
      </c>
      <c r="G139" s="321">
        <f t="shared" si="9"/>
        <v>0</v>
      </c>
      <c r="H139" s="321">
        <f t="shared" si="9"/>
        <v>0</v>
      </c>
      <c r="I139" s="321">
        <f t="shared" si="9"/>
        <v>0</v>
      </c>
      <c r="J139" s="42"/>
      <c r="K139" s="6"/>
    </row>
    <row r="140" spans="2:11" ht="12.75">
      <c r="B140" s="3"/>
      <c r="C140" s="42"/>
      <c r="D140" s="156"/>
      <c r="E140" s="61"/>
      <c r="F140" s="320">
        <v>0</v>
      </c>
      <c r="G140" s="321">
        <f t="shared" si="9"/>
        <v>0</v>
      </c>
      <c r="H140" s="321">
        <f t="shared" si="9"/>
        <v>0</v>
      </c>
      <c r="I140" s="321">
        <f t="shared" si="9"/>
        <v>0</v>
      </c>
      <c r="J140" s="42"/>
      <c r="K140" s="6"/>
    </row>
    <row r="141" spans="2:11" ht="12.75">
      <c r="B141" s="3"/>
      <c r="C141" s="42"/>
      <c r="D141" s="156"/>
      <c r="E141" s="61"/>
      <c r="F141" s="320">
        <v>0</v>
      </c>
      <c r="G141" s="321">
        <f aca="true" t="shared" si="11" ref="G141:I143">F141</f>
        <v>0</v>
      </c>
      <c r="H141" s="321">
        <f t="shared" si="11"/>
        <v>0</v>
      </c>
      <c r="I141" s="321">
        <f t="shared" si="11"/>
        <v>0</v>
      </c>
      <c r="J141" s="42"/>
      <c r="K141" s="6"/>
    </row>
    <row r="142" spans="2:11" ht="12.75">
      <c r="B142" s="3"/>
      <c r="C142" s="42"/>
      <c r="D142" s="156"/>
      <c r="E142" s="61"/>
      <c r="F142" s="320">
        <v>0</v>
      </c>
      <c r="G142" s="321">
        <f t="shared" si="11"/>
        <v>0</v>
      </c>
      <c r="H142" s="321">
        <f t="shared" si="11"/>
        <v>0</v>
      </c>
      <c r="I142" s="321">
        <f t="shared" si="11"/>
        <v>0</v>
      </c>
      <c r="J142" s="42"/>
      <c r="K142" s="6"/>
    </row>
    <row r="143" spans="2:11" ht="12.75">
      <c r="B143" s="3"/>
      <c r="C143" s="42"/>
      <c r="D143" s="156"/>
      <c r="E143" s="61"/>
      <c r="F143" s="320">
        <v>0</v>
      </c>
      <c r="G143" s="321">
        <f t="shared" si="11"/>
        <v>0</v>
      </c>
      <c r="H143" s="321">
        <f t="shared" si="11"/>
        <v>0</v>
      </c>
      <c r="I143" s="321">
        <f t="shared" si="11"/>
        <v>0</v>
      </c>
      <c r="J143" s="42"/>
      <c r="K143" s="6"/>
    </row>
    <row r="144" spans="2:11" ht="12.75">
      <c r="B144" s="3"/>
      <c r="C144" s="42"/>
      <c r="D144" s="156"/>
      <c r="E144" s="61"/>
      <c r="F144" s="320">
        <v>0</v>
      </c>
      <c r="G144" s="321">
        <f t="shared" si="9"/>
        <v>0</v>
      </c>
      <c r="H144" s="321">
        <f t="shared" si="9"/>
        <v>0</v>
      </c>
      <c r="I144" s="321">
        <f t="shared" si="9"/>
        <v>0</v>
      </c>
      <c r="J144" s="42"/>
      <c r="K144" s="6"/>
    </row>
    <row r="145" spans="2:11" ht="12.75">
      <c r="B145" s="3"/>
      <c r="C145" s="42"/>
      <c r="D145" s="156"/>
      <c r="E145" s="61"/>
      <c r="F145" s="320">
        <v>0</v>
      </c>
      <c r="G145" s="321">
        <f t="shared" si="9"/>
        <v>0</v>
      </c>
      <c r="H145" s="321">
        <f t="shared" si="9"/>
        <v>0</v>
      </c>
      <c r="I145" s="321">
        <f t="shared" si="9"/>
        <v>0</v>
      </c>
      <c r="J145" s="42"/>
      <c r="K145" s="6"/>
    </row>
    <row r="146" spans="2:11" ht="12.75">
      <c r="B146" s="3"/>
      <c r="C146" s="42"/>
      <c r="D146" s="156"/>
      <c r="E146" s="61"/>
      <c r="F146" s="320">
        <v>0</v>
      </c>
      <c r="G146" s="321">
        <f aca="true" t="shared" si="12" ref="G146:I147">F146</f>
        <v>0</v>
      </c>
      <c r="H146" s="321">
        <f t="shared" si="12"/>
        <v>0</v>
      </c>
      <c r="I146" s="321">
        <f t="shared" si="12"/>
        <v>0</v>
      </c>
      <c r="J146" s="42"/>
      <c r="K146" s="6"/>
    </row>
    <row r="147" spans="2:11" ht="12.75">
      <c r="B147" s="3"/>
      <c r="C147" s="42"/>
      <c r="D147" s="156"/>
      <c r="E147" s="61"/>
      <c r="F147" s="320">
        <v>0</v>
      </c>
      <c r="G147" s="321">
        <f t="shared" si="12"/>
        <v>0</v>
      </c>
      <c r="H147" s="321">
        <f t="shared" si="12"/>
        <v>0</v>
      </c>
      <c r="I147" s="321">
        <f t="shared" si="12"/>
        <v>0</v>
      </c>
      <c r="J147" s="42"/>
      <c r="K147" s="6"/>
    </row>
    <row r="148" spans="2:11" ht="12.75">
      <c r="B148" s="3"/>
      <c r="C148" s="42"/>
      <c r="D148" s="64"/>
      <c r="E148" s="61"/>
      <c r="F148" s="308">
        <f>SUM(F124:F147)</f>
        <v>100000</v>
      </c>
      <c r="G148" s="308">
        <f>SUM(G124:G147)</f>
        <v>100000</v>
      </c>
      <c r="H148" s="308">
        <f>SUM(H124:H147)</f>
        <v>100000</v>
      </c>
      <c r="I148" s="308">
        <f>SUM(I124:I147)</f>
        <v>100000</v>
      </c>
      <c r="J148" s="42"/>
      <c r="K148" s="6"/>
    </row>
    <row r="149" spans="2:11" ht="12.75">
      <c r="B149" s="3"/>
      <c r="C149" s="42"/>
      <c r="D149" s="60"/>
      <c r="E149" s="61"/>
      <c r="F149" s="136"/>
      <c r="G149" s="136"/>
      <c r="H149" s="136"/>
      <c r="I149" s="136"/>
      <c r="J149" s="42"/>
      <c r="K149" s="6"/>
    </row>
    <row r="150" spans="2:11" ht="12.75">
      <c r="B150" s="3"/>
      <c r="C150" s="42"/>
      <c r="D150" s="160" t="s">
        <v>122</v>
      </c>
      <c r="E150" s="61"/>
      <c r="F150" s="136"/>
      <c r="G150" s="136"/>
      <c r="H150" s="136"/>
      <c r="I150" s="136"/>
      <c r="J150" s="42"/>
      <c r="K150" s="6"/>
    </row>
    <row r="151" spans="2:11" ht="12.75">
      <c r="B151" s="3"/>
      <c r="C151" s="42"/>
      <c r="D151" s="161"/>
      <c r="E151" s="61"/>
      <c r="F151" s="136"/>
      <c r="G151" s="136"/>
      <c r="H151" s="136"/>
      <c r="I151" s="136"/>
      <c r="J151" s="42"/>
      <c r="K151" s="6"/>
    </row>
    <row r="152" spans="2:11" ht="12.75">
      <c r="B152" s="3"/>
      <c r="C152" s="42"/>
      <c r="D152" s="156"/>
      <c r="E152" s="61"/>
      <c r="F152" s="320">
        <v>0</v>
      </c>
      <c r="G152" s="321">
        <f aca="true" t="shared" si="13" ref="G152:I166">F152</f>
        <v>0</v>
      </c>
      <c r="H152" s="321">
        <f t="shared" si="13"/>
        <v>0</v>
      </c>
      <c r="I152" s="321">
        <f t="shared" si="13"/>
        <v>0</v>
      </c>
      <c r="J152" s="42"/>
      <c r="K152" s="6"/>
    </row>
    <row r="153" spans="2:11" ht="12.75">
      <c r="B153" s="3"/>
      <c r="C153" s="42"/>
      <c r="D153" s="156"/>
      <c r="E153" s="61"/>
      <c r="F153" s="320">
        <v>0</v>
      </c>
      <c r="G153" s="321">
        <f t="shared" si="13"/>
        <v>0</v>
      </c>
      <c r="H153" s="321">
        <f t="shared" si="13"/>
        <v>0</v>
      </c>
      <c r="I153" s="321">
        <f t="shared" si="13"/>
        <v>0</v>
      </c>
      <c r="J153" s="42"/>
      <c r="K153" s="6"/>
    </row>
    <row r="154" spans="2:11" ht="12.75">
      <c r="B154" s="3"/>
      <c r="C154" s="42"/>
      <c r="D154" s="156"/>
      <c r="E154" s="61"/>
      <c r="F154" s="320">
        <v>0</v>
      </c>
      <c r="G154" s="321">
        <f t="shared" si="13"/>
        <v>0</v>
      </c>
      <c r="H154" s="321">
        <f t="shared" si="13"/>
        <v>0</v>
      </c>
      <c r="I154" s="321">
        <f t="shared" si="13"/>
        <v>0</v>
      </c>
      <c r="J154" s="42"/>
      <c r="K154" s="6"/>
    </row>
    <row r="155" spans="2:11" ht="12.75">
      <c r="B155" s="3"/>
      <c r="C155" s="42"/>
      <c r="D155" s="156"/>
      <c r="E155" s="61"/>
      <c r="F155" s="320">
        <v>0</v>
      </c>
      <c r="G155" s="321">
        <f t="shared" si="13"/>
        <v>0</v>
      </c>
      <c r="H155" s="321">
        <f t="shared" si="13"/>
        <v>0</v>
      </c>
      <c r="I155" s="321">
        <f t="shared" si="13"/>
        <v>0</v>
      </c>
      <c r="J155" s="42"/>
      <c r="K155" s="6"/>
    </row>
    <row r="156" spans="2:11" ht="12.75">
      <c r="B156" s="3"/>
      <c r="C156" s="42"/>
      <c r="D156" s="156"/>
      <c r="E156" s="61"/>
      <c r="F156" s="320">
        <v>0</v>
      </c>
      <c r="G156" s="321">
        <f aca="true" t="shared" si="14" ref="G156:I160">F156</f>
        <v>0</v>
      </c>
      <c r="H156" s="321">
        <f t="shared" si="14"/>
        <v>0</v>
      </c>
      <c r="I156" s="321">
        <f t="shared" si="14"/>
        <v>0</v>
      </c>
      <c r="J156" s="42"/>
      <c r="K156" s="6"/>
    </row>
    <row r="157" spans="2:11" ht="12.75">
      <c r="B157" s="3"/>
      <c r="C157" s="42"/>
      <c r="D157" s="156"/>
      <c r="E157" s="61"/>
      <c r="F157" s="320">
        <v>0</v>
      </c>
      <c r="G157" s="321">
        <f t="shared" si="14"/>
        <v>0</v>
      </c>
      <c r="H157" s="321">
        <f t="shared" si="14"/>
        <v>0</v>
      </c>
      <c r="I157" s="321">
        <f t="shared" si="14"/>
        <v>0</v>
      </c>
      <c r="J157" s="42"/>
      <c r="K157" s="6"/>
    </row>
    <row r="158" spans="2:11" ht="12.75">
      <c r="B158" s="3"/>
      <c r="C158" s="42"/>
      <c r="D158" s="156"/>
      <c r="E158" s="61"/>
      <c r="F158" s="320">
        <v>0</v>
      </c>
      <c r="G158" s="321">
        <f t="shared" si="14"/>
        <v>0</v>
      </c>
      <c r="H158" s="321">
        <f t="shared" si="14"/>
        <v>0</v>
      </c>
      <c r="I158" s="321">
        <f t="shared" si="14"/>
        <v>0</v>
      </c>
      <c r="J158" s="42"/>
      <c r="K158" s="6"/>
    </row>
    <row r="159" spans="2:11" ht="12.75">
      <c r="B159" s="3"/>
      <c r="C159" s="42"/>
      <c r="D159" s="156"/>
      <c r="E159" s="61"/>
      <c r="F159" s="320">
        <v>0</v>
      </c>
      <c r="G159" s="321">
        <f t="shared" si="14"/>
        <v>0</v>
      </c>
      <c r="H159" s="321">
        <f t="shared" si="14"/>
        <v>0</v>
      </c>
      <c r="I159" s="321">
        <f t="shared" si="14"/>
        <v>0</v>
      </c>
      <c r="J159" s="42"/>
      <c r="K159" s="6"/>
    </row>
    <row r="160" spans="2:11" ht="12.75">
      <c r="B160" s="3"/>
      <c r="C160" s="42"/>
      <c r="D160" s="156"/>
      <c r="E160" s="61"/>
      <c r="F160" s="320">
        <v>0</v>
      </c>
      <c r="G160" s="321">
        <f t="shared" si="14"/>
        <v>0</v>
      </c>
      <c r="H160" s="321">
        <f t="shared" si="14"/>
        <v>0</v>
      </c>
      <c r="I160" s="321">
        <f t="shared" si="14"/>
        <v>0</v>
      </c>
      <c r="J160" s="42"/>
      <c r="K160" s="6"/>
    </row>
    <row r="161" spans="2:11" ht="12.75">
      <c r="B161" s="3"/>
      <c r="C161" s="42"/>
      <c r="D161" s="156"/>
      <c r="E161" s="61"/>
      <c r="F161" s="320">
        <v>0</v>
      </c>
      <c r="G161" s="321">
        <f t="shared" si="13"/>
        <v>0</v>
      </c>
      <c r="H161" s="321">
        <f t="shared" si="13"/>
        <v>0</v>
      </c>
      <c r="I161" s="321">
        <f t="shared" si="13"/>
        <v>0</v>
      </c>
      <c r="J161" s="42"/>
      <c r="K161" s="6"/>
    </row>
    <row r="162" spans="2:11" ht="12.75">
      <c r="B162" s="3"/>
      <c r="C162" s="42"/>
      <c r="D162" s="156"/>
      <c r="E162" s="61"/>
      <c r="F162" s="320">
        <v>0</v>
      </c>
      <c r="G162" s="321">
        <f t="shared" si="13"/>
        <v>0</v>
      </c>
      <c r="H162" s="321">
        <f t="shared" si="13"/>
        <v>0</v>
      </c>
      <c r="I162" s="321">
        <f t="shared" si="13"/>
        <v>0</v>
      </c>
      <c r="J162" s="42"/>
      <c r="K162" s="6"/>
    </row>
    <row r="163" spans="2:11" ht="12.75">
      <c r="B163" s="3"/>
      <c r="C163" s="42"/>
      <c r="D163" s="156"/>
      <c r="E163" s="61"/>
      <c r="F163" s="320">
        <v>0</v>
      </c>
      <c r="G163" s="321">
        <f t="shared" si="13"/>
        <v>0</v>
      </c>
      <c r="H163" s="321">
        <f t="shared" si="13"/>
        <v>0</v>
      </c>
      <c r="I163" s="321">
        <f t="shared" si="13"/>
        <v>0</v>
      </c>
      <c r="J163" s="42"/>
      <c r="K163" s="6"/>
    </row>
    <row r="164" spans="2:11" ht="12.75">
      <c r="B164" s="3"/>
      <c r="C164" s="42"/>
      <c r="D164" s="156"/>
      <c r="E164" s="61"/>
      <c r="F164" s="320">
        <v>0</v>
      </c>
      <c r="G164" s="321">
        <f t="shared" si="13"/>
        <v>0</v>
      </c>
      <c r="H164" s="321">
        <f t="shared" si="13"/>
        <v>0</v>
      </c>
      <c r="I164" s="321">
        <f t="shared" si="13"/>
        <v>0</v>
      </c>
      <c r="J164" s="42"/>
      <c r="K164" s="6"/>
    </row>
    <row r="165" spans="2:11" ht="12.75">
      <c r="B165" s="3"/>
      <c r="C165" s="42"/>
      <c r="D165" s="156"/>
      <c r="E165" s="61"/>
      <c r="F165" s="320">
        <v>0</v>
      </c>
      <c r="G165" s="321">
        <f t="shared" si="13"/>
        <v>0</v>
      </c>
      <c r="H165" s="321">
        <f t="shared" si="13"/>
        <v>0</v>
      </c>
      <c r="I165" s="321">
        <f t="shared" si="13"/>
        <v>0</v>
      </c>
      <c r="J165" s="42"/>
      <c r="K165" s="6"/>
    </row>
    <row r="166" spans="2:11" ht="12.75">
      <c r="B166" s="3"/>
      <c r="C166" s="42"/>
      <c r="D166" s="156"/>
      <c r="E166" s="61"/>
      <c r="F166" s="320">
        <v>0</v>
      </c>
      <c r="G166" s="321">
        <f t="shared" si="13"/>
        <v>0</v>
      </c>
      <c r="H166" s="321">
        <f t="shared" si="13"/>
        <v>0</v>
      </c>
      <c r="I166" s="321">
        <f t="shared" si="13"/>
        <v>0</v>
      </c>
      <c r="J166" s="42"/>
      <c r="K166" s="6"/>
    </row>
    <row r="167" spans="2:11" ht="12.75">
      <c r="B167" s="3"/>
      <c r="C167" s="42"/>
      <c r="D167" s="64"/>
      <c r="E167" s="61"/>
      <c r="F167" s="308">
        <f>SUM(F152:F166)</f>
        <v>0</v>
      </c>
      <c r="G167" s="308">
        <f>SUM(G152:G166)</f>
        <v>0</v>
      </c>
      <c r="H167" s="308">
        <f>SUM(H152:H166)</f>
        <v>0</v>
      </c>
      <c r="I167" s="308">
        <f>SUM(I152:I166)</f>
        <v>0</v>
      </c>
      <c r="J167" s="42"/>
      <c r="K167" s="6"/>
    </row>
    <row r="168" spans="2:11" ht="12.75">
      <c r="B168" s="3"/>
      <c r="C168" s="42"/>
      <c r="D168" s="60"/>
      <c r="E168" s="61"/>
      <c r="F168" s="136"/>
      <c r="G168" s="136"/>
      <c r="H168" s="136"/>
      <c r="I168" s="136"/>
      <c r="J168" s="42"/>
      <c r="K168" s="6"/>
    </row>
    <row r="169" spans="2:11" ht="12.75">
      <c r="B169" s="3"/>
      <c r="C169" s="42"/>
      <c r="D169" s="60"/>
      <c r="E169" s="61"/>
      <c r="F169" s="136"/>
      <c r="G169" s="136"/>
      <c r="H169" s="136"/>
      <c r="I169" s="136"/>
      <c r="J169" s="42"/>
      <c r="K169" s="6"/>
    </row>
    <row r="170" spans="2:11" ht="12.75">
      <c r="B170" s="3"/>
      <c r="C170" s="42"/>
      <c r="D170" s="37" t="s">
        <v>158</v>
      </c>
      <c r="E170" s="40"/>
      <c r="F170" s="171">
        <f>F45+F74+F89+F98+F120+F148+F167</f>
        <v>778622.8123949999</v>
      </c>
      <c r="G170" s="171">
        <f>G45+G74+G89+G98+G120+G148+G167</f>
        <v>782687.0803275</v>
      </c>
      <c r="H170" s="171">
        <f>H45+H74+H89+H98+H120+H148+H167</f>
        <v>786821.317745</v>
      </c>
      <c r="I170" s="171">
        <f>I45+I74+I89+I98+I120+I148+I167</f>
        <v>790069.076695</v>
      </c>
      <c r="J170" s="42"/>
      <c r="K170" s="6"/>
    </row>
    <row r="171" spans="2:11" ht="12.75">
      <c r="B171" s="3"/>
      <c r="C171" s="42"/>
      <c r="D171" s="60"/>
      <c r="E171" s="61"/>
      <c r="F171" s="136"/>
      <c r="G171" s="136"/>
      <c r="H171" s="136"/>
      <c r="I171" s="136"/>
      <c r="J171" s="42"/>
      <c r="K171" s="6"/>
    </row>
    <row r="172" spans="2:11" ht="12.75">
      <c r="B172" s="3"/>
      <c r="D172" s="17"/>
      <c r="E172" s="12"/>
      <c r="F172" s="146"/>
      <c r="G172" s="146"/>
      <c r="H172" s="146"/>
      <c r="I172" s="146"/>
      <c r="K172" s="6"/>
    </row>
    <row r="173" spans="2:11" ht="12.75">
      <c r="B173" s="3"/>
      <c r="C173" s="42"/>
      <c r="D173" s="41"/>
      <c r="E173" s="61"/>
      <c r="F173" s="172"/>
      <c r="G173" s="172"/>
      <c r="H173" s="172"/>
      <c r="I173" s="172"/>
      <c r="J173" s="42"/>
      <c r="K173" s="6"/>
    </row>
    <row r="174" spans="2:11" ht="12.75">
      <c r="B174" s="10"/>
      <c r="C174" s="40"/>
      <c r="D174" s="37" t="s">
        <v>161</v>
      </c>
      <c r="E174" s="61"/>
      <c r="F174" s="139">
        <f>F40-F170</f>
        <v>-453479.5622283332</v>
      </c>
      <c r="G174" s="139">
        <f>G40-G170</f>
        <v>-456960.4968275</v>
      </c>
      <c r="H174" s="139">
        <f>H40-H170</f>
        <v>-461094.734245</v>
      </c>
      <c r="I174" s="139">
        <f>I40-I170</f>
        <v>-464342.49319500005</v>
      </c>
      <c r="J174" s="42"/>
      <c r="K174" s="6"/>
    </row>
    <row r="175" spans="2:11" ht="12.75">
      <c r="B175" s="3"/>
      <c r="C175" s="42"/>
      <c r="D175" s="38"/>
      <c r="E175" s="61"/>
      <c r="F175" s="172"/>
      <c r="G175" s="172"/>
      <c r="H175" s="172"/>
      <c r="I175" s="172"/>
      <c r="J175" s="42"/>
      <c r="K175" s="6"/>
    </row>
    <row r="176" spans="2:11" ht="12.75">
      <c r="B176" s="3"/>
      <c r="D176" s="45"/>
      <c r="E176" s="12"/>
      <c r="F176" s="59"/>
      <c r="G176" s="59"/>
      <c r="H176" s="59"/>
      <c r="I176" s="59"/>
      <c r="K176" s="6"/>
    </row>
    <row r="177" spans="2:11" ht="12.75">
      <c r="B177" s="3"/>
      <c r="D177" s="45"/>
      <c r="E177" s="12"/>
      <c r="F177" s="59"/>
      <c r="G177" s="59"/>
      <c r="H177" s="59"/>
      <c r="I177" s="59"/>
      <c r="K177" s="6"/>
    </row>
    <row r="178" spans="2:11" ht="12.75">
      <c r="B178" s="3"/>
      <c r="C178" s="42"/>
      <c r="D178" s="38"/>
      <c r="E178" s="61"/>
      <c r="F178" s="69"/>
      <c r="G178" s="69"/>
      <c r="H178" s="69"/>
      <c r="I178" s="69"/>
      <c r="J178" s="42"/>
      <c r="K178" s="6"/>
    </row>
    <row r="179" spans="2:11" ht="12.75">
      <c r="B179" s="3"/>
      <c r="C179" s="42"/>
      <c r="D179" s="37" t="s">
        <v>159</v>
      </c>
      <c r="E179" s="61"/>
      <c r="F179" s="69"/>
      <c r="G179" s="69"/>
      <c r="H179" s="69"/>
      <c r="I179" s="69"/>
      <c r="J179" s="42"/>
      <c r="K179" s="6"/>
    </row>
    <row r="180" spans="2:11" ht="12.75">
      <c r="B180" s="3"/>
      <c r="C180" s="42"/>
      <c r="D180" s="38"/>
      <c r="E180" s="61"/>
      <c r="F180" s="69"/>
      <c r="G180" s="69"/>
      <c r="H180" s="69"/>
      <c r="I180" s="69"/>
      <c r="J180" s="42"/>
      <c r="K180" s="6"/>
    </row>
    <row r="181" spans="2:11" ht="12.75">
      <c r="B181" s="3"/>
      <c r="C181" s="42"/>
      <c r="D181" s="36" t="s">
        <v>83</v>
      </c>
      <c r="E181" s="61"/>
      <c r="F181" s="221">
        <v>0</v>
      </c>
      <c r="G181" s="246">
        <f aca="true" t="shared" si="15" ref="G181:I182">F181</f>
        <v>0</v>
      </c>
      <c r="H181" s="246">
        <f t="shared" si="15"/>
        <v>0</v>
      </c>
      <c r="I181" s="246">
        <f t="shared" si="15"/>
        <v>0</v>
      </c>
      <c r="J181" s="42"/>
      <c r="K181" s="6"/>
    </row>
    <row r="182" spans="2:11" ht="12.75">
      <c r="B182" s="3"/>
      <c r="C182" s="42"/>
      <c r="D182" s="36" t="s">
        <v>86</v>
      </c>
      <c r="E182" s="61"/>
      <c r="F182" s="221">
        <v>0</v>
      </c>
      <c r="G182" s="246">
        <f t="shared" si="15"/>
        <v>0</v>
      </c>
      <c r="H182" s="246">
        <f t="shared" si="15"/>
        <v>0</v>
      </c>
      <c r="I182" s="246">
        <f t="shared" si="15"/>
        <v>0</v>
      </c>
      <c r="J182" s="42"/>
      <c r="K182" s="6"/>
    </row>
    <row r="183" spans="2:11" ht="12.75">
      <c r="B183" s="3"/>
      <c r="C183" s="42"/>
      <c r="D183" s="36"/>
      <c r="E183" s="61"/>
      <c r="F183" s="69"/>
      <c r="G183" s="69"/>
      <c r="H183" s="69"/>
      <c r="I183" s="69"/>
      <c r="J183" s="42"/>
      <c r="K183" s="6"/>
    </row>
    <row r="184" spans="2:11" s="4" customFormat="1" ht="12.75">
      <c r="B184" s="10"/>
      <c r="C184" s="40"/>
      <c r="D184" s="37" t="s">
        <v>163</v>
      </c>
      <c r="E184" s="40"/>
      <c r="F184" s="139">
        <f>F174+F181-F182</f>
        <v>-453479.5622283332</v>
      </c>
      <c r="G184" s="139">
        <f>G174+G181-G182</f>
        <v>-456960.4968275</v>
      </c>
      <c r="H184" s="139">
        <f>H174+H181-H182</f>
        <v>-461094.734245</v>
      </c>
      <c r="I184" s="139">
        <f>I174+I181-I182</f>
        <v>-464342.49319500005</v>
      </c>
      <c r="J184" s="40"/>
      <c r="K184" s="48"/>
    </row>
    <row r="185" spans="2:11" ht="12.75">
      <c r="B185" s="3"/>
      <c r="C185" s="42"/>
      <c r="D185" s="36"/>
      <c r="E185" s="61"/>
      <c r="F185" s="69"/>
      <c r="G185" s="69"/>
      <c r="H185" s="69"/>
      <c r="I185" s="69"/>
      <c r="J185" s="42"/>
      <c r="K185" s="6"/>
    </row>
    <row r="186" spans="2:11" ht="12.75">
      <c r="B186" s="3"/>
      <c r="D186" s="11"/>
      <c r="E186" s="12"/>
      <c r="F186" s="59"/>
      <c r="G186" s="59"/>
      <c r="H186" s="59"/>
      <c r="I186" s="59"/>
      <c r="K186" s="6"/>
    </row>
    <row r="187" spans="2:11" ht="12.75">
      <c r="B187" s="3"/>
      <c r="D187" s="11"/>
      <c r="E187" s="12"/>
      <c r="F187" s="59"/>
      <c r="G187" s="59"/>
      <c r="H187" s="59"/>
      <c r="I187" s="59"/>
      <c r="K187" s="6"/>
    </row>
    <row r="188" spans="2:11" ht="12.75">
      <c r="B188" s="3"/>
      <c r="C188" s="42"/>
      <c r="D188" s="36"/>
      <c r="E188" s="61"/>
      <c r="F188" s="69"/>
      <c r="G188" s="69"/>
      <c r="H188" s="69"/>
      <c r="I188" s="69"/>
      <c r="J188" s="42"/>
      <c r="K188" s="6"/>
    </row>
    <row r="189" spans="2:11" ht="12.75">
      <c r="B189" s="3"/>
      <c r="C189" s="42"/>
      <c r="D189" s="37" t="s">
        <v>160</v>
      </c>
      <c r="E189" s="61"/>
      <c r="F189" s="69"/>
      <c r="G189" s="69"/>
      <c r="H189" s="69"/>
      <c r="I189" s="69"/>
      <c r="J189" s="42"/>
      <c r="K189" s="6"/>
    </row>
    <row r="190" spans="2:11" ht="12.75">
      <c r="B190" s="3"/>
      <c r="C190" s="42"/>
      <c r="D190" s="36"/>
      <c r="E190" s="61"/>
      <c r="F190" s="69"/>
      <c r="G190" s="69"/>
      <c r="H190" s="69"/>
      <c r="I190" s="69"/>
      <c r="J190" s="42"/>
      <c r="K190" s="6"/>
    </row>
    <row r="191" spans="2:11" ht="12.75">
      <c r="B191" s="3"/>
      <c r="C191" s="42"/>
      <c r="D191" s="36" t="s">
        <v>84</v>
      </c>
      <c r="E191" s="61"/>
      <c r="F191" s="221">
        <v>0</v>
      </c>
      <c r="G191" s="246">
        <f aca="true" t="shared" si="16" ref="G191:I192">F191</f>
        <v>0</v>
      </c>
      <c r="H191" s="246">
        <f t="shared" si="16"/>
        <v>0</v>
      </c>
      <c r="I191" s="246">
        <f t="shared" si="16"/>
        <v>0</v>
      </c>
      <c r="J191" s="42"/>
      <c r="K191" s="6"/>
    </row>
    <row r="192" spans="2:11" ht="12.75">
      <c r="B192" s="3"/>
      <c r="C192" s="42"/>
      <c r="D192" s="36" t="s">
        <v>85</v>
      </c>
      <c r="E192" s="61"/>
      <c r="F192" s="221">
        <v>0</v>
      </c>
      <c r="G192" s="246">
        <f t="shared" si="16"/>
        <v>0</v>
      </c>
      <c r="H192" s="246">
        <f t="shared" si="16"/>
        <v>0</v>
      </c>
      <c r="I192" s="246">
        <f t="shared" si="16"/>
        <v>0</v>
      </c>
      <c r="J192" s="42"/>
      <c r="K192" s="6"/>
    </row>
    <row r="193" spans="2:11" ht="12.75">
      <c r="B193" s="3"/>
      <c r="C193" s="42"/>
      <c r="D193" s="36"/>
      <c r="E193" s="61"/>
      <c r="F193" s="69"/>
      <c r="G193" s="69"/>
      <c r="H193" s="69"/>
      <c r="I193" s="69"/>
      <c r="J193" s="42"/>
      <c r="K193" s="6"/>
    </row>
    <row r="194" spans="2:11" s="340" customFormat="1" ht="15">
      <c r="B194" s="335"/>
      <c r="C194" s="336"/>
      <c r="D194" s="337" t="s">
        <v>162</v>
      </c>
      <c r="E194" s="336"/>
      <c r="F194" s="338">
        <f>F184+F191-F192</f>
        <v>-453479.5622283332</v>
      </c>
      <c r="G194" s="338">
        <f>G184+G191-G192</f>
        <v>-456960.4968275</v>
      </c>
      <c r="H194" s="338">
        <f>H184+H191-H192</f>
        <v>-461094.734245</v>
      </c>
      <c r="I194" s="338">
        <f>I184+I191-I192</f>
        <v>-464342.49319500005</v>
      </c>
      <c r="J194" s="336"/>
      <c r="K194" s="339"/>
    </row>
    <row r="195" spans="2:11" ht="12.75">
      <c r="B195" s="3"/>
      <c r="C195" s="42"/>
      <c r="D195" s="36"/>
      <c r="E195" s="61"/>
      <c r="F195" s="69"/>
      <c r="G195" s="69"/>
      <c r="H195" s="69"/>
      <c r="I195" s="69"/>
      <c r="J195" s="42"/>
      <c r="K195" s="6"/>
    </row>
    <row r="196" spans="2:11" ht="13.5" thickBot="1">
      <c r="B196" s="13"/>
      <c r="C196" s="14"/>
      <c r="D196" s="157"/>
      <c r="E196" s="14"/>
      <c r="F196" s="106"/>
      <c r="G196" s="106"/>
      <c r="H196" s="106"/>
      <c r="I196" s="106"/>
      <c r="J196" s="14"/>
      <c r="K196" s="15"/>
    </row>
    <row r="197" spans="4:9" ht="12.75">
      <c r="D197" s="154"/>
      <c r="F197" s="105"/>
      <c r="G197" s="105"/>
      <c r="H197" s="105"/>
      <c r="I197" s="105"/>
    </row>
    <row r="198" ht="12.75">
      <c r="H198" s="107"/>
    </row>
    <row r="199" ht="12.75">
      <c r="H199" s="107"/>
    </row>
    <row r="200" ht="12.75">
      <c r="H200" s="107"/>
    </row>
    <row r="201" ht="12.75">
      <c r="H201" s="107"/>
    </row>
    <row r="202" ht="12.75">
      <c r="H202" s="107"/>
    </row>
    <row r="203" ht="12.75">
      <c r="H203" s="107"/>
    </row>
    <row r="204" ht="12.75">
      <c r="H204" s="107"/>
    </row>
    <row r="205" ht="12.75">
      <c r="H205" s="107"/>
    </row>
    <row r="206" ht="12.75">
      <c r="H206" s="107"/>
    </row>
    <row r="207" ht="12.75">
      <c r="H207" s="107"/>
    </row>
    <row r="208" ht="12.75">
      <c r="H208" s="107"/>
    </row>
    <row r="209" ht="12.75">
      <c r="H209" s="107"/>
    </row>
    <row r="210" ht="12.75">
      <c r="H210" s="107"/>
    </row>
    <row r="211" ht="12.75">
      <c r="H211" s="107"/>
    </row>
    <row r="212" ht="12.75">
      <c r="H212" s="107"/>
    </row>
    <row r="213" ht="12.75">
      <c r="H213" s="107"/>
    </row>
    <row r="214" ht="12.75">
      <c r="H214" s="107"/>
    </row>
    <row r="215" ht="12.75">
      <c r="H215" s="107"/>
    </row>
    <row r="216" ht="12.75">
      <c r="H216" s="107"/>
    </row>
    <row r="217" ht="12.75">
      <c r="H217" s="107"/>
    </row>
    <row r="218" ht="12.75">
      <c r="H218" s="107"/>
    </row>
    <row r="219" ht="12.75">
      <c r="H219" s="107"/>
    </row>
    <row r="220" ht="12.75">
      <c r="H220" s="107"/>
    </row>
    <row r="221" ht="12.75">
      <c r="H221" s="107"/>
    </row>
    <row r="222" ht="12.75">
      <c r="H222" s="107"/>
    </row>
    <row r="223" ht="12.75">
      <c r="H223" s="107"/>
    </row>
    <row r="224" ht="12.75">
      <c r="H224" s="107"/>
    </row>
    <row r="225" ht="12.75">
      <c r="H225" s="107"/>
    </row>
    <row r="226" ht="12.75">
      <c r="H226" s="107"/>
    </row>
    <row r="227" ht="12.75">
      <c r="H227" s="107"/>
    </row>
    <row r="228" ht="12.75">
      <c r="H228" s="107"/>
    </row>
    <row r="229" ht="12.75">
      <c r="H229" s="107"/>
    </row>
    <row r="230" ht="12.75">
      <c r="H230" s="107"/>
    </row>
    <row r="231" ht="12.75">
      <c r="H231" s="107"/>
    </row>
    <row r="232" ht="12.75">
      <c r="H232" s="107"/>
    </row>
    <row r="233" ht="12.75">
      <c r="H233" s="107"/>
    </row>
    <row r="234" ht="12.75">
      <c r="H234" s="107"/>
    </row>
    <row r="235" ht="12.75">
      <c r="H235" s="107"/>
    </row>
    <row r="236" ht="12.75">
      <c r="H236" s="107"/>
    </row>
    <row r="237" ht="12.75">
      <c r="H237" s="107"/>
    </row>
    <row r="238" ht="12.75">
      <c r="H238" s="107"/>
    </row>
    <row r="239" ht="12.75">
      <c r="H239" s="107"/>
    </row>
    <row r="240" ht="12.75">
      <c r="H240" s="107"/>
    </row>
    <row r="241" ht="12.75">
      <c r="H241" s="107"/>
    </row>
    <row r="242" ht="12.75">
      <c r="H242" s="107"/>
    </row>
    <row r="243" ht="12.75">
      <c r="H243" s="107"/>
    </row>
    <row r="244" ht="12.75">
      <c r="H244" s="107"/>
    </row>
    <row r="245" ht="12.75">
      <c r="H245" s="107"/>
    </row>
    <row r="246" ht="12.75">
      <c r="H246" s="107"/>
    </row>
    <row r="247" ht="12.75">
      <c r="H247" s="107"/>
    </row>
    <row r="248" ht="12.75">
      <c r="H248" s="107"/>
    </row>
    <row r="249" ht="12.75">
      <c r="H249" s="107"/>
    </row>
    <row r="250" ht="12.75">
      <c r="H250" s="107"/>
    </row>
    <row r="251" ht="12.75">
      <c r="H251" s="107"/>
    </row>
    <row r="252" ht="12.75">
      <c r="H252" s="107"/>
    </row>
    <row r="253" ht="12.75">
      <c r="H253" s="107"/>
    </row>
    <row r="254" ht="12.75">
      <c r="H254" s="107"/>
    </row>
    <row r="255" ht="12.75">
      <c r="H255" s="107"/>
    </row>
    <row r="256" ht="12.75">
      <c r="H256" s="107"/>
    </row>
    <row r="257" ht="12.75">
      <c r="H257" s="107"/>
    </row>
    <row r="258" ht="12.75">
      <c r="H258" s="107"/>
    </row>
    <row r="259" ht="12.75">
      <c r="H259" s="107"/>
    </row>
    <row r="260" ht="12.75">
      <c r="H260" s="107"/>
    </row>
    <row r="261" ht="12.75">
      <c r="H261" s="107"/>
    </row>
    <row r="262" ht="12.75">
      <c r="H262" s="107"/>
    </row>
    <row r="263" ht="12.75">
      <c r="H263" s="107"/>
    </row>
    <row r="264" ht="12.75">
      <c r="H264" s="107"/>
    </row>
    <row r="265" ht="12.75">
      <c r="H265" s="107"/>
    </row>
    <row r="266" ht="12.75">
      <c r="H266" s="107"/>
    </row>
    <row r="267" ht="12.75">
      <c r="H267" s="107"/>
    </row>
    <row r="268" ht="12.75">
      <c r="H268" s="107"/>
    </row>
    <row r="269" ht="12.75">
      <c r="H269" s="107"/>
    </row>
    <row r="270" ht="12.75">
      <c r="H270" s="107"/>
    </row>
    <row r="271" ht="12.75">
      <c r="H271" s="107"/>
    </row>
    <row r="272" ht="12.75">
      <c r="H272" s="107"/>
    </row>
    <row r="273" ht="12.75">
      <c r="H273" s="107"/>
    </row>
    <row r="274" ht="12.75">
      <c r="H274" s="107"/>
    </row>
    <row r="275" ht="12.75">
      <c r="H275" s="107"/>
    </row>
    <row r="276" ht="12.75">
      <c r="H276" s="107"/>
    </row>
    <row r="277" ht="12.75">
      <c r="H277" s="107"/>
    </row>
    <row r="278" ht="12.75">
      <c r="H278" s="107"/>
    </row>
    <row r="279" ht="12.75">
      <c r="H279" s="107"/>
    </row>
    <row r="280" ht="12.75">
      <c r="H280" s="107"/>
    </row>
    <row r="281" ht="12.75">
      <c r="H281" s="107"/>
    </row>
    <row r="282" ht="12.75">
      <c r="H282" s="107"/>
    </row>
    <row r="283" ht="12.75">
      <c r="H283" s="107"/>
    </row>
    <row r="284" ht="12.75">
      <c r="H284" s="107"/>
    </row>
    <row r="285" ht="12.75">
      <c r="H285" s="107"/>
    </row>
    <row r="286" ht="12.75">
      <c r="H286" s="107"/>
    </row>
    <row r="287" ht="12.75">
      <c r="H287" s="107"/>
    </row>
    <row r="288" ht="12.75">
      <c r="H288" s="107"/>
    </row>
    <row r="289" ht="12.75">
      <c r="H289" s="107"/>
    </row>
    <row r="290" ht="12.75">
      <c r="H290" s="107"/>
    </row>
    <row r="291" ht="12.75">
      <c r="H291" s="107"/>
    </row>
    <row r="292" ht="12.75">
      <c r="H292" s="107"/>
    </row>
    <row r="293" ht="12.75">
      <c r="H293" s="107"/>
    </row>
    <row r="294" ht="12.75">
      <c r="H294" s="107"/>
    </row>
    <row r="295" ht="12.75">
      <c r="H295" s="107"/>
    </row>
    <row r="296" ht="12.75">
      <c r="H296" s="107"/>
    </row>
    <row r="297" ht="12.75">
      <c r="H297" s="107"/>
    </row>
    <row r="298" ht="12.75">
      <c r="H298" s="107"/>
    </row>
    <row r="299" ht="12.75">
      <c r="H299" s="107"/>
    </row>
    <row r="300" ht="12.75">
      <c r="H300" s="107"/>
    </row>
    <row r="301" ht="12.75">
      <c r="H301" s="107"/>
    </row>
    <row r="302" ht="12.75">
      <c r="H302" s="107"/>
    </row>
    <row r="303" ht="12.75">
      <c r="H303" s="107"/>
    </row>
    <row r="304" ht="12.75">
      <c r="H304" s="107"/>
    </row>
    <row r="305" ht="12.75">
      <c r="H305" s="107"/>
    </row>
    <row r="306" ht="12.75">
      <c r="H306" s="107"/>
    </row>
    <row r="307" ht="12.75">
      <c r="H307" s="107"/>
    </row>
    <row r="308" ht="12.75">
      <c r="H308" s="107"/>
    </row>
    <row r="309" ht="12.75">
      <c r="H309" s="107"/>
    </row>
    <row r="310" ht="12.75">
      <c r="H310" s="107"/>
    </row>
    <row r="311" ht="12.75">
      <c r="H311" s="107"/>
    </row>
    <row r="312" ht="12.75">
      <c r="H312" s="107"/>
    </row>
    <row r="313" ht="12.75">
      <c r="H313" s="107"/>
    </row>
    <row r="314" ht="12.75">
      <c r="H314" s="107"/>
    </row>
    <row r="315" ht="12.75">
      <c r="H315" s="107"/>
    </row>
    <row r="316" ht="12.75">
      <c r="H316" s="107"/>
    </row>
    <row r="317" ht="12.75">
      <c r="H317" s="107"/>
    </row>
    <row r="318" ht="12.75">
      <c r="H318" s="107"/>
    </row>
  </sheetData>
  <sheetProtection password="DE55" sheet="1" objects="1" scenarios="1"/>
  <mergeCells count="1">
    <mergeCell ref="F6:H6"/>
  </mergeCells>
  <printOptions/>
  <pageMargins left="0.75" right="0.75" top="1" bottom="1" header="0.5" footer="0.5"/>
  <pageSetup horizontalDpi="600" verticalDpi="600" orientation="portrait" paperSize="9" scale="54" r:id="rId4"/>
  <headerFooter alignWithMargins="0">
    <oddHeader>&amp;CVOS/ABB</oddHeader>
    <oddFooter>&amp;L&amp;D&amp;C&amp;F / &amp;A&amp;Rpagina &amp;P</oddFooter>
  </headerFooter>
  <rowBreaks count="1" manualBreakCount="1">
    <brk id="101" min="1" max="12" man="1"/>
  </rowBreaks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Blad11"/>
  <dimension ref="B2:K130"/>
  <sheetViews>
    <sheetView showGridLines="0" zoomScale="85" zoomScaleNormal="85" workbookViewId="0" topLeftCell="A1">
      <pane ySplit="9" topLeftCell="BM10" activePane="bottomLeft" state="frozen"/>
      <selection pane="topLeft" activeCell="D44" sqref="D44"/>
      <selection pane="bottomLeft" activeCell="B2" sqref="B2"/>
    </sheetView>
  </sheetViews>
  <sheetFormatPr defaultColWidth="9.140625" defaultRowHeight="12.75"/>
  <cols>
    <col min="1" max="1" width="5.7109375" style="5" customWidth="1"/>
    <col min="2" max="3" width="2.7109375" style="5" customWidth="1"/>
    <col min="4" max="4" width="45.7109375" style="96" customWidth="1"/>
    <col min="5" max="5" width="2.7109375" style="5" customWidth="1"/>
    <col min="6" max="6" width="16.7109375" style="46" customWidth="1"/>
    <col min="7" max="9" width="16.7109375" style="53" customWidth="1"/>
    <col min="10" max="10" width="2.7109375" style="75" customWidth="1"/>
    <col min="11" max="11" width="2.57421875" style="5" customWidth="1"/>
    <col min="12" max="13" width="14.7109375" style="5" customWidth="1"/>
    <col min="14" max="16384" width="9.140625" style="5" customWidth="1"/>
  </cols>
  <sheetData>
    <row r="1" ht="12.75" customHeight="1" thickBot="1"/>
    <row r="2" spans="2:11" ht="12.75">
      <c r="B2" s="16"/>
      <c r="C2" s="1"/>
      <c r="D2" s="241"/>
      <c r="E2" s="1"/>
      <c r="F2" s="229"/>
      <c r="G2" s="242"/>
      <c r="H2" s="242"/>
      <c r="I2" s="242"/>
      <c r="J2" s="232"/>
      <c r="K2" s="2"/>
    </row>
    <row r="3" spans="2:11" ht="12.75">
      <c r="B3" s="3"/>
      <c r="K3" s="6"/>
    </row>
    <row r="4" spans="2:11" s="155" customFormat="1" ht="18">
      <c r="B4" s="26"/>
      <c r="C4" s="159" t="s">
        <v>338</v>
      </c>
      <c r="D4" s="235"/>
      <c r="F4" s="236"/>
      <c r="G4" s="237"/>
      <c r="H4" s="237"/>
      <c r="I4" s="237"/>
      <c r="J4" s="238"/>
      <c r="K4" s="219"/>
    </row>
    <row r="5" spans="2:11" ht="12.75">
      <c r="B5" s="3"/>
      <c r="K5" s="6"/>
    </row>
    <row r="6" spans="2:11" ht="12.75">
      <c r="B6" s="3"/>
      <c r="D6" s="239"/>
      <c r="K6" s="6"/>
    </row>
    <row r="7" spans="2:11" ht="12.75">
      <c r="B7" s="3"/>
      <c r="F7" s="5"/>
      <c r="G7" s="5"/>
      <c r="H7" s="5"/>
      <c r="I7" s="5"/>
      <c r="J7" s="5"/>
      <c r="K7" s="6"/>
    </row>
    <row r="8" spans="2:11" ht="12.75">
      <c r="B8" s="3"/>
      <c r="F8" s="25">
        <f>'begr(tot)'!F8</f>
        <v>2007</v>
      </c>
      <c r="G8" s="25">
        <f>'begr(tot)'!G8</f>
        <v>2008</v>
      </c>
      <c r="H8" s="25">
        <f>'begr(tot)'!H8</f>
        <v>2009</v>
      </c>
      <c r="I8" s="25">
        <f>'begr(tot)'!I8</f>
        <v>2010</v>
      </c>
      <c r="K8" s="6"/>
    </row>
    <row r="9" spans="2:11" ht="12.75">
      <c r="B9" s="3"/>
      <c r="F9" s="9"/>
      <c r="G9" s="9"/>
      <c r="H9" s="9"/>
      <c r="I9" s="9"/>
      <c r="K9" s="6"/>
    </row>
    <row r="10" spans="2:11" ht="12.75">
      <c r="B10" s="50"/>
      <c r="C10" s="54"/>
      <c r="F10" s="5"/>
      <c r="G10" s="5"/>
      <c r="H10" s="5"/>
      <c r="I10" s="5"/>
      <c r="J10" s="5"/>
      <c r="K10" s="6"/>
    </row>
    <row r="11" spans="2:11" ht="12.75">
      <c r="B11" s="50"/>
      <c r="C11" s="42"/>
      <c r="D11" s="38"/>
      <c r="E11" s="42"/>
      <c r="F11" s="132"/>
      <c r="G11" s="132"/>
      <c r="H11" s="132"/>
      <c r="I11" s="132"/>
      <c r="J11" s="42"/>
      <c r="K11" s="6"/>
    </row>
    <row r="12" spans="2:11" ht="12.75">
      <c r="B12" s="50"/>
      <c r="C12" s="42"/>
      <c r="D12" s="61" t="s">
        <v>300</v>
      </c>
      <c r="E12" s="42"/>
      <c r="F12" s="132"/>
      <c r="G12" s="132"/>
      <c r="H12" s="132"/>
      <c r="I12" s="132"/>
      <c r="J12" s="42"/>
      <c r="K12" s="6"/>
    </row>
    <row r="13" spans="2:11" ht="12.75">
      <c r="B13" s="50"/>
      <c r="C13" s="42"/>
      <c r="D13" s="42" t="s">
        <v>187</v>
      </c>
      <c r="E13" s="42"/>
      <c r="F13" s="116">
        <f>1!F39+2!F39+3!F39+4!F39+5!F39+6!F39+7!F39+8!F39+9!F39+'10'!F39+'11'!F39+'12'!F39+'13'!F39+'14'!F39+'15'!F39+'16'!F39+'17'!F39+'18'!F39+'19'!F39+'20'!F39</f>
        <v>22</v>
      </c>
      <c r="G13" s="116">
        <f>1!G39+2!G39+3!G39+4!G39+5!G39+6!G39+7!G39+8!G39+9!G39+'10'!G39+'11'!G39+'12'!G39+'13'!G39+'14'!G39+'15'!G39+'16'!G39+'17'!G39+'18'!G39+'19'!G39+'20'!G39</f>
        <v>22</v>
      </c>
      <c r="H13" s="116">
        <f>1!H39+2!H39+3!H39+4!H39+5!H39+6!H39+7!H39+8!H39+9!H39+'10'!H39+'11'!H39+'12'!H39+'13'!H39+'14'!H39+'15'!H39+'16'!H39+'17'!H39+'18'!H39+'19'!H39+'20'!H39</f>
        <v>22</v>
      </c>
      <c r="I13" s="116">
        <f>1!I39+2!I39+3!I39+4!I39+5!I39+6!I39+7!I39+8!I39+9!I39+'10'!I39+'11'!I39+'12'!I39+'13'!I39+'14'!I39+'15'!I39+'16'!I39+'17'!I39+'18'!I39+'19'!I39+'20'!I39</f>
        <v>22</v>
      </c>
      <c r="J13" s="42"/>
      <c r="K13" s="6"/>
    </row>
    <row r="14" spans="2:11" ht="12.75">
      <c r="B14" s="50"/>
      <c r="C14" s="42"/>
      <c r="D14" s="42" t="s">
        <v>188</v>
      </c>
      <c r="E14" s="42"/>
      <c r="F14" s="116">
        <f>1!F40+2!F40+3!F40+4!F40+5!F40+6!F40+7!F40+8!F40+9!F40+'10'!F40+'11'!F40+'12'!F40+'13'!F40+'14'!F40+'15'!F40+'16'!F40+'17'!F40+'18'!F40+'19'!F40+'20'!F40</f>
        <v>0</v>
      </c>
      <c r="G14" s="116">
        <f>1!G40+2!G40+3!G40+4!G40+5!G40+6!G40+7!G40+8!G40+9!G40+'10'!G40+'11'!G40+'12'!G40+'13'!G40+'14'!G40+'15'!G40+'16'!G40+'17'!G40+'18'!G40+'19'!G40+'20'!G40</f>
        <v>0</v>
      </c>
      <c r="H14" s="116">
        <f>1!H40+2!H40+3!H40+4!H40+5!H40+6!H40+7!H40+8!H40+9!H40+'10'!H40+'11'!H40+'12'!H40+'13'!H40+'14'!H40+'15'!H40+'16'!H40+'17'!H40+'18'!H40+'19'!H40+'20'!H40</f>
        <v>0</v>
      </c>
      <c r="I14" s="116">
        <f>1!I40+2!I40+3!I40+4!I40+5!I40+6!I40+7!I40+8!I40+9!I40+'10'!I40+'11'!I40+'12'!I40+'13'!I40+'14'!I40+'15'!I40+'16'!I40+'17'!I40+'18'!I40+'19'!I40+'20'!I40</f>
        <v>0</v>
      </c>
      <c r="J14" s="42"/>
      <c r="K14" s="6"/>
    </row>
    <row r="15" spans="2:11" ht="12.75">
      <c r="B15" s="50"/>
      <c r="C15" s="42"/>
      <c r="D15" s="36" t="s">
        <v>189</v>
      </c>
      <c r="E15" s="42"/>
      <c r="F15" s="116">
        <f>1!F41+2!F41+3!F41+4!F41+5!F41+6!F41+7!F41+8!F41+9!F41+'10'!F41+'11'!F41+'12'!F41+'13'!F41+'14'!F41+'15'!F41+'16'!F41+'17'!F41+'18'!F41+'19'!F41+'20'!F41</f>
        <v>0</v>
      </c>
      <c r="G15" s="116">
        <f>1!G41+2!G41+3!G41+4!G41+5!G41+6!G41+7!G41+8!G41+9!G41+'10'!G41+'11'!G41+'12'!G41+'13'!G41+'14'!G41+'15'!G41+'16'!G41+'17'!G41+'18'!G41+'19'!G41+'20'!G41</f>
        <v>0</v>
      </c>
      <c r="H15" s="116">
        <f>1!H41+2!H41+3!H41+4!H41+5!H41+6!H41+7!H41+8!H41+9!H41+'10'!H41+'11'!H41+'12'!H41+'13'!H41+'14'!H41+'15'!H41+'16'!H41+'17'!H41+'18'!H41+'19'!H41+'20'!H41</f>
        <v>0</v>
      </c>
      <c r="I15" s="116">
        <f>1!I41+2!I41+3!I41+4!I41+5!I41+6!I41+7!I41+8!I41+9!I41+'10'!I41+'11'!I41+'12'!I41+'13'!I41+'14'!I41+'15'!I41+'16'!I41+'17'!I41+'18'!I41+'19'!I41+'20'!I41</f>
        <v>0</v>
      </c>
      <c r="J15" s="42"/>
      <c r="K15" s="6"/>
    </row>
    <row r="16" spans="2:11" ht="12.75">
      <c r="B16" s="50"/>
      <c r="C16" s="42"/>
      <c r="D16" s="36" t="s">
        <v>190</v>
      </c>
      <c r="E16" s="42"/>
      <c r="F16" s="116">
        <f>1!F42+2!F42+3!F42+4!F42+5!F42+6!F42+7!F42+8!F42+9!F42+'10'!F42+'11'!F42+'12'!F42+'13'!F42+'14'!F42+'15'!F42+'16'!F42+'17'!F42+'18'!F42+'19'!F42+'20'!F42</f>
        <v>22</v>
      </c>
      <c r="G16" s="116">
        <f>1!G42+2!G42+3!G42+4!G42+5!G42+6!G42+7!G42+8!G42+9!G42+'10'!G42+'11'!G42+'12'!G42+'13'!G42+'14'!G42+'15'!G42+'16'!G42+'17'!G42+'18'!G42+'19'!G42+'20'!G42</f>
        <v>22</v>
      </c>
      <c r="H16" s="116">
        <f>1!H42+2!H42+3!H42+4!H42+5!H42+6!H42+7!H42+8!H42+9!H42+'10'!H42+'11'!H42+'12'!H42+'13'!H42+'14'!H42+'15'!H42+'16'!H42+'17'!H42+'18'!H42+'19'!H42+'20'!H42</f>
        <v>22</v>
      </c>
      <c r="I16" s="116">
        <f>1!I42+2!I42+3!I42+4!I42+5!I42+6!I42+7!I42+8!I42+9!I42+'10'!I42+'11'!I42+'12'!I42+'13'!I42+'14'!I42+'15'!I42+'16'!I42+'17'!I42+'18'!I42+'19'!I42+'20'!I42</f>
        <v>22</v>
      </c>
      <c r="J16" s="42"/>
      <c r="K16" s="6"/>
    </row>
    <row r="17" spans="2:11" ht="12.75">
      <c r="B17" s="50"/>
      <c r="C17" s="42"/>
      <c r="D17" s="36"/>
      <c r="E17" s="42"/>
      <c r="F17" s="66"/>
      <c r="G17" s="66"/>
      <c r="H17" s="66"/>
      <c r="I17" s="66"/>
      <c r="J17" s="42"/>
      <c r="K17" s="6"/>
    </row>
    <row r="18" spans="2:11" ht="12.75">
      <c r="B18" s="50"/>
      <c r="C18" s="42"/>
      <c r="D18" s="38" t="s">
        <v>301</v>
      </c>
      <c r="E18" s="42"/>
      <c r="F18" s="66"/>
      <c r="G18" s="66"/>
      <c r="H18" s="66"/>
      <c r="I18" s="66"/>
      <c r="J18" s="42"/>
      <c r="K18" s="6"/>
    </row>
    <row r="19" spans="2:11" ht="12.75">
      <c r="B19" s="50"/>
      <c r="C19" s="42"/>
      <c r="D19" s="36" t="s">
        <v>207</v>
      </c>
      <c r="E19" s="42"/>
      <c r="F19" s="116">
        <f>1!F43+2!F43+3!F43+4!F43+5!F43+6!F43+7!F43+8!F43+9!F43+'10'!F43+'11'!F43+'12'!F43+'13'!F43+'14'!F43+'15'!F43+'16'!F43+'17'!F43+'18'!F43+'19'!F43+'20'!F43</f>
        <v>200</v>
      </c>
      <c r="G19" s="116">
        <f>1!G43+2!G43+3!G43+4!G43+5!G43+6!G43+7!G43+8!G43+9!G43+'10'!G43+'11'!G43+'12'!G43+'13'!G43+'14'!G43+'15'!G43+'16'!G43+'17'!G43+'18'!G43+'19'!G43+'20'!G43</f>
        <v>200</v>
      </c>
      <c r="H19" s="116">
        <f>1!H43+2!H43+3!H43+4!H43+5!H43+6!H43+7!H43+8!H43+9!H43+'10'!H43+'11'!H43+'12'!H43+'13'!H43+'14'!H43+'15'!H43+'16'!H43+'17'!H43+'18'!H43+'19'!H43+'20'!H43</f>
        <v>200</v>
      </c>
      <c r="I19" s="116">
        <f>1!I43+2!I43+3!I43+4!I43+5!I43+6!I43+7!I43+8!I43+9!I43+'10'!I43+'11'!I43+'12'!I43+'13'!I43+'14'!I43+'15'!I43+'16'!I43+'17'!I43+'18'!I43+'19'!I43+'20'!I43</f>
        <v>200</v>
      </c>
      <c r="J19" s="42"/>
      <c r="K19" s="6"/>
    </row>
    <row r="20" spans="2:11" ht="12.75">
      <c r="B20" s="50"/>
      <c r="C20" s="42"/>
      <c r="D20" s="36" t="s">
        <v>287</v>
      </c>
      <c r="E20" s="42"/>
      <c r="F20" s="116">
        <f>1!F44+2!F44+3!F44+4!F44+5!F44+6!F44+7!F44+8!F44+9!F44+'10'!F44+'11'!F44+'12'!F44+'13'!F44+'14'!F44+'15'!F44+'16'!F44+'17'!F44+'18'!F44+'19'!F44+'20'!F44</f>
        <v>22</v>
      </c>
      <c r="G20" s="116">
        <f>1!G44+2!G44+3!G44+4!G44+5!G44+6!G44+7!G44+8!G44+9!G44+'10'!G44+'11'!G44+'12'!G44+'13'!G44+'14'!G44+'15'!G44+'16'!G44+'17'!G44+'18'!G44+'19'!G44+'20'!G44</f>
        <v>22</v>
      </c>
      <c r="H20" s="116">
        <f>1!H44+2!H44+3!H44+4!H44+5!H44+6!H44+7!H44+8!H44+9!H44+'10'!H44+'11'!H44+'12'!H44+'13'!H44+'14'!H44+'15'!H44+'16'!H44+'17'!H44+'18'!H44+'19'!H44+'20'!H44</f>
        <v>22</v>
      </c>
      <c r="I20" s="116">
        <f>1!I44+2!I44+3!I44+4!I44+5!I44+6!I44+7!I44+8!I44+9!I44+'10'!I44+'11'!I44+'12'!I44+'13'!I44+'14'!I44+'15'!I44+'16'!I44+'17'!I44+'18'!I44+'19'!I44+'20'!I44</f>
        <v>22</v>
      </c>
      <c r="J20" s="42"/>
      <c r="K20" s="6"/>
    </row>
    <row r="21" spans="2:11" ht="12.75">
      <c r="B21" s="50"/>
      <c r="C21" s="42"/>
      <c r="D21" s="36"/>
      <c r="E21" s="42"/>
      <c r="F21" s="66"/>
      <c r="G21" s="66"/>
      <c r="H21" s="66"/>
      <c r="I21" s="66"/>
      <c r="J21" s="42"/>
      <c r="K21" s="6"/>
    </row>
    <row r="22" spans="2:11" ht="12.75">
      <c r="B22" s="50"/>
      <c r="C22" s="42"/>
      <c r="D22" s="38" t="s">
        <v>302</v>
      </c>
      <c r="E22" s="42"/>
      <c r="F22" s="66"/>
      <c r="G22" s="66"/>
      <c r="H22" s="66"/>
      <c r="I22" s="66"/>
      <c r="J22" s="42"/>
      <c r="K22" s="6"/>
    </row>
    <row r="23" spans="2:11" ht="12.75">
      <c r="B23" s="50"/>
      <c r="C23" s="42"/>
      <c r="D23" s="36" t="s">
        <v>288</v>
      </c>
      <c r="E23" s="42"/>
      <c r="F23" s="116">
        <f>1!F45+2!F45+3!F45+4!F45+5!F45+6!F45+7!F45+8!F45+9!F45+'10'!F45+'11'!F45+'12'!F45+'13'!F45+'14'!F45+'15'!F45+'16'!F45+'17'!F45+'18'!F45+'19'!F45+'20'!F45</f>
        <v>22</v>
      </c>
      <c r="G23" s="116">
        <f>1!G45+2!G45+3!G45+4!G45+5!G45+6!G45+7!G45+8!G45+9!G45+'10'!G45+'11'!G45+'12'!G45+'13'!G45+'14'!G45+'15'!G45+'16'!G45+'17'!G45+'18'!G45+'19'!G45+'20'!G45</f>
        <v>22</v>
      </c>
      <c r="H23" s="116">
        <f>1!H45+2!H45+3!H45+4!H45+5!H45+6!H45+7!H45+8!H45+9!H45+'10'!H45+'11'!H45+'12'!H45+'13'!H45+'14'!H45+'15'!H45+'16'!H45+'17'!H45+'18'!H45+'19'!H45+'20'!H45</f>
        <v>22</v>
      </c>
      <c r="I23" s="116">
        <f>1!I45+2!I45+3!I45+4!I45+5!I45+6!I45+7!I45+8!I45+9!I45+'10'!I45+'11'!I45+'12'!I45+'13'!I45+'14'!I45+'15'!I45+'16'!I45+'17'!I45+'18'!I45+'19'!I45+'20'!I45</f>
        <v>22</v>
      </c>
      <c r="J23" s="42"/>
      <c r="K23" s="6"/>
    </row>
    <row r="24" spans="2:11" ht="12.75">
      <c r="B24" s="50"/>
      <c r="C24" s="42"/>
      <c r="D24" s="36" t="s">
        <v>289</v>
      </c>
      <c r="E24" s="42"/>
      <c r="F24" s="116">
        <f>1!F46+2!F46+3!F46+4!F46+5!F46+6!F46+7!F46+8!F46+9!F46+'10'!F46+'11'!F46+'12'!F46+'13'!F46+'14'!F46+'15'!F46+'16'!F46+'17'!F46+'18'!F46+'19'!F46+'20'!F46</f>
        <v>105</v>
      </c>
      <c r="G24" s="116">
        <f>1!G46+2!G46+3!G46+4!G46+5!G46+6!G46+7!G46+8!G46+9!G46+'10'!G46+'11'!G46+'12'!G46+'13'!G46+'14'!G46+'15'!G46+'16'!G46+'17'!G46+'18'!G46+'19'!G46+'20'!G46</f>
        <v>105</v>
      </c>
      <c r="H24" s="116">
        <f>1!H46+2!H46+3!H46+4!H46+5!H46+6!H46+7!H46+8!H46+9!H46+'10'!H46+'11'!H46+'12'!H46+'13'!H46+'14'!H46+'15'!H46+'16'!H46+'17'!H46+'18'!H46+'19'!H46+'20'!H46</f>
        <v>105</v>
      </c>
      <c r="I24" s="116">
        <f>1!I46+2!I46+3!I46+4!I46+5!I46+6!I46+7!I46+8!I46+9!I46+'10'!I46+'11'!I46+'12'!I46+'13'!I46+'14'!I46+'15'!I46+'16'!I46+'17'!I46+'18'!I46+'19'!I46+'20'!I46</f>
        <v>105</v>
      </c>
      <c r="J24" s="42"/>
      <c r="K24" s="6"/>
    </row>
    <row r="25" spans="2:11" ht="12.75">
      <c r="B25" s="50"/>
      <c r="C25" s="42"/>
      <c r="D25" s="36" t="s">
        <v>290</v>
      </c>
      <c r="E25" s="42"/>
      <c r="F25" s="116">
        <f>1!F47+2!F47+3!F47+4!F47+5!F47+6!F47+7!F47+8!F47+9!F47+'10'!F47+'11'!F47+'12'!F47+'13'!F47+'14'!F47+'15'!F47+'16'!F47+'17'!F47+'18'!F47+'19'!F47+'20'!F47</f>
        <v>127</v>
      </c>
      <c r="G25" s="116">
        <f>1!G47+2!G47+3!G47+4!G47+5!G47+6!G47+7!G47+8!G47+9!G47+'10'!G47+'11'!G47+'12'!G47+'13'!G47+'14'!G47+'15'!G47+'16'!G47+'17'!G47+'18'!G47+'19'!G47+'20'!G47</f>
        <v>127</v>
      </c>
      <c r="H25" s="116">
        <f>1!H47+2!H47+3!H47+4!H47+5!H47+6!H47+7!H47+8!H47+9!H47+'10'!H47+'11'!H47+'12'!H47+'13'!H47+'14'!H47+'15'!H47+'16'!H47+'17'!H47+'18'!H47+'19'!H47+'20'!H47</f>
        <v>127</v>
      </c>
      <c r="I25" s="116">
        <f>1!I47+2!I47+3!I47+4!I47+5!I47+6!I47+7!I47+8!I47+9!I47+'10'!I47+'11'!I47+'12'!I47+'13'!I47+'14'!I47+'15'!I47+'16'!I47+'17'!I47+'18'!I47+'19'!I47+'20'!I47</f>
        <v>127</v>
      </c>
      <c r="J25" s="42"/>
      <c r="K25" s="6"/>
    </row>
    <row r="26" spans="2:11" ht="12.75">
      <c r="B26" s="50"/>
      <c r="C26" s="42"/>
      <c r="D26" s="36" t="s">
        <v>291</v>
      </c>
      <c r="E26" s="42"/>
      <c r="F26" s="116">
        <f>1!F48+2!F48+3!F48+4!F48+5!F48+6!F48+7!F48+8!F48+9!F48+'10'!F48+'11'!F48+'12'!F48+'13'!F48+'14'!F48+'15'!F48+'16'!F48+'17'!F48+'18'!F48+'19'!F48+'20'!F48</f>
        <v>0</v>
      </c>
      <c r="G26" s="116">
        <f>1!G48+2!G48+3!G48+4!G48+5!G48+6!G48+7!G48+8!G48+9!G48+'10'!G48+'11'!G48+'12'!G48+'13'!G48+'14'!G48+'15'!G48+'16'!G48+'17'!G48+'18'!G48+'19'!G48+'20'!G48</f>
        <v>0</v>
      </c>
      <c r="H26" s="116">
        <f>1!H48+2!H48+3!H48+4!H48+5!H48+6!H48+7!H48+8!H48+9!H48+'10'!H48+'11'!H48+'12'!H48+'13'!H48+'14'!H48+'15'!H48+'16'!H48+'17'!H48+'18'!H48+'19'!H48+'20'!H48</f>
        <v>0</v>
      </c>
      <c r="I26" s="116">
        <f>1!I48+2!I48+3!I48+4!I48+5!I48+6!I48+7!I48+8!I48+9!I48+'10'!I48+'11'!I48+'12'!I48+'13'!I48+'14'!I48+'15'!I48+'16'!I48+'17'!I48+'18'!I48+'19'!I48+'20'!I48</f>
        <v>0</v>
      </c>
      <c r="J26" s="42"/>
      <c r="K26" s="6"/>
    </row>
    <row r="27" spans="2:11" ht="12.75">
      <c r="B27" s="50"/>
      <c r="C27" s="42"/>
      <c r="D27" s="400" t="s">
        <v>292</v>
      </c>
      <c r="E27" s="42"/>
      <c r="F27" s="116">
        <f>1!F49+2!F49+3!F49+4!F49+5!F49+6!F49+7!F49+8!F49+9!F49+'10'!F49+'11'!F49+'12'!F49+'13'!F49+'14'!F49+'15'!F49+'16'!F49+'17'!F49+'18'!F49+'19'!F49+'20'!F49</f>
        <v>69</v>
      </c>
      <c r="G27" s="116">
        <f>1!G49+2!G49+3!G49+4!G49+5!G49+6!G49+7!G49+8!G49+9!G49+'10'!G49+'11'!G49+'12'!G49+'13'!G49+'14'!G49+'15'!G49+'16'!G49+'17'!G49+'18'!G49+'19'!G49+'20'!G49</f>
        <v>69</v>
      </c>
      <c r="H27" s="116">
        <f>1!H49+2!H49+3!H49+4!H49+5!H49+6!H49+7!H49+8!H49+9!H49+'10'!H49+'11'!H49+'12'!H49+'13'!H49+'14'!H49+'15'!H49+'16'!H49+'17'!H49+'18'!H49+'19'!H49+'20'!H49</f>
        <v>69</v>
      </c>
      <c r="I27" s="116">
        <f>1!I49+2!I49+3!I49+4!I49+5!I49+6!I49+7!I49+8!I49+9!I49+'10'!I49+'11'!I49+'12'!I49+'13'!I49+'14'!I49+'15'!I49+'16'!I49+'17'!I49+'18'!I49+'19'!I49+'20'!I49</f>
        <v>69</v>
      </c>
      <c r="J27" s="42"/>
      <c r="K27" s="6"/>
    </row>
    <row r="28" spans="2:11" ht="12.75">
      <c r="B28" s="50"/>
      <c r="C28" s="42"/>
      <c r="D28" s="400" t="s">
        <v>293</v>
      </c>
      <c r="E28" s="42"/>
      <c r="F28" s="116">
        <f>1!F50+2!F50+3!F50+4!F50+5!F50+6!F50+7!F50+8!F50+9!F50+'10'!F50+'11'!F50+'12'!F50+'13'!F50+'14'!F50+'15'!F50+'16'!F50+'17'!F50+'18'!F50+'19'!F50+'20'!F50</f>
        <v>58</v>
      </c>
      <c r="G28" s="116">
        <f>1!G50+2!G50+3!G50+4!G50+5!G50+6!G50+7!G50+8!G50+9!G50+'10'!G50+'11'!G50+'12'!G50+'13'!G50+'14'!G50+'15'!G50+'16'!G50+'17'!G50+'18'!G50+'19'!G50+'20'!G50</f>
        <v>58</v>
      </c>
      <c r="H28" s="116">
        <f>1!H50+2!H50+3!H50+4!H50+5!H50+6!H50+7!H50+8!H50+9!H50+'10'!H50+'11'!H50+'12'!H50+'13'!H50+'14'!H50+'15'!H50+'16'!H50+'17'!H50+'18'!H50+'19'!H50+'20'!H50</f>
        <v>58</v>
      </c>
      <c r="I28" s="116">
        <f>1!I50+2!I50+3!I50+4!I50+5!I50+6!I50+7!I50+8!I50+9!I50+'10'!I50+'11'!I50+'12'!I50+'13'!I50+'14'!I50+'15'!I50+'16'!I50+'17'!I50+'18'!I50+'19'!I50+'20'!I50</f>
        <v>58</v>
      </c>
      <c r="J28" s="42"/>
      <c r="K28" s="6"/>
    </row>
    <row r="29" spans="2:11" ht="12.75">
      <c r="B29" s="50"/>
      <c r="C29" s="42"/>
      <c r="D29" s="400" t="s">
        <v>294</v>
      </c>
      <c r="E29" s="42"/>
      <c r="F29" s="116">
        <f>1!F51+2!F51+3!F51+4!F51+5!F51+6!F51+7!F51+8!F51+9!F51+'10'!F51+'11'!F51+'12'!F51+'13'!F51+'14'!F51+'15'!F51+'16'!F51+'17'!F51+'18'!F51+'19'!F51+'20'!F51</f>
        <v>1</v>
      </c>
      <c r="G29" s="116">
        <f>1!G51+2!G51+3!G51+4!G51+5!G51+6!G51+7!G51+8!G51+9!G51+'10'!G51+'11'!G51+'12'!G51+'13'!G51+'14'!G51+'15'!G51+'16'!G51+'17'!G51+'18'!G51+'19'!G51+'20'!G51</f>
        <v>1</v>
      </c>
      <c r="H29" s="116">
        <f>1!H51+2!H51+3!H51+4!H51+5!H51+6!H51+7!H51+8!H51+9!H51+'10'!H51+'11'!H51+'12'!H51+'13'!H51+'14'!H51+'15'!H51+'16'!H51+'17'!H51+'18'!H51+'19'!H51+'20'!H51</f>
        <v>1</v>
      </c>
      <c r="I29" s="116">
        <f>1!I51+2!I51+3!I51+4!I51+5!I51+6!I51+7!I51+8!I51+9!I51+'10'!I51+'11'!I51+'12'!I51+'13'!I51+'14'!I51+'15'!I51+'16'!I51+'17'!I51+'18'!I51+'19'!I51+'20'!I51</f>
        <v>1</v>
      </c>
      <c r="J29" s="42"/>
      <c r="K29" s="6"/>
    </row>
    <row r="30" spans="2:11" ht="12.75">
      <c r="B30" s="50"/>
      <c r="C30" s="42"/>
      <c r="D30" s="400" t="s">
        <v>295</v>
      </c>
      <c r="E30" s="42"/>
      <c r="F30" s="116">
        <f>1!F52+2!F52+3!F52+4!F52+5!F52+6!F52+7!F52+8!F52+9!F52+'10'!F52+'11'!F52+'12'!F52+'13'!F52+'14'!F52+'15'!F52+'16'!F52+'17'!F52+'18'!F52+'19'!F52+'20'!F52</f>
        <v>1</v>
      </c>
      <c r="G30" s="116">
        <f>1!G52+2!G52+3!G52+4!G52+5!G52+6!G52+7!G52+8!G52+9!G52+'10'!G52+'11'!G52+'12'!G52+'13'!G52+'14'!G52+'15'!G52+'16'!G52+'17'!G52+'18'!G52+'19'!G52+'20'!G52</f>
        <v>1</v>
      </c>
      <c r="H30" s="116">
        <f>1!H52+2!H52+3!H52+4!H52+5!H52+6!H52+7!H52+8!H52+9!H52+'10'!H52+'11'!H52+'12'!H52+'13'!H52+'14'!H52+'15'!H52+'16'!H52+'17'!H52+'18'!H52+'19'!H52+'20'!H52</f>
        <v>1</v>
      </c>
      <c r="I30" s="116">
        <f>1!I52+2!I52+3!I52+4!I52+5!I52+6!I52+7!I52+8!I52+9!I52+'10'!I52+'11'!I52+'12'!I52+'13'!I52+'14'!I52+'15'!I52+'16'!I52+'17'!I52+'18'!I52+'19'!I52+'20'!I52</f>
        <v>1</v>
      </c>
      <c r="J30" s="42"/>
      <c r="K30" s="6"/>
    </row>
    <row r="31" spans="2:11" ht="12.75">
      <c r="B31" s="50"/>
      <c r="C31" s="42"/>
      <c r="D31" s="400" t="s">
        <v>296</v>
      </c>
      <c r="E31" s="42"/>
      <c r="F31" s="116">
        <f>1!F53+2!F53+3!F53+4!F53+5!F53+6!F53+7!F53+8!F53+9!F53+'10'!F53+'11'!F53+'12'!F53+'13'!F53+'14'!F53+'15'!F53+'16'!F53+'17'!F53+'18'!F53+'19'!F53+'20'!F53</f>
        <v>127</v>
      </c>
      <c r="G31" s="116">
        <f>1!G53+2!G53+3!G53+4!G53+5!G53+6!G53+7!G53+8!G53+9!G53+'10'!G53+'11'!G53+'12'!G53+'13'!G53+'14'!G53+'15'!G53+'16'!G53+'17'!G53+'18'!G53+'19'!G53+'20'!G53</f>
        <v>127</v>
      </c>
      <c r="H31" s="116">
        <f>1!H53+2!H53+3!H53+4!H53+5!H53+6!H53+7!H53+8!H53+9!H53+'10'!H53+'11'!H53+'12'!H53+'13'!H53+'14'!H53+'15'!H53+'16'!H53+'17'!H53+'18'!H53+'19'!H53+'20'!H53</f>
        <v>127</v>
      </c>
      <c r="I31" s="116">
        <f>1!I53+2!I53+3!I53+4!I53+5!I53+6!I53+7!I53+8!I53+9!I53+'10'!I53+'11'!I53+'12'!I53+'13'!I53+'14'!I53+'15'!I53+'16'!I53+'17'!I53+'18'!I53+'19'!I53+'20'!I53</f>
        <v>127</v>
      </c>
      <c r="J31" s="42"/>
      <c r="K31" s="6"/>
    </row>
    <row r="32" spans="2:11" ht="12.75">
      <c r="B32" s="50"/>
      <c r="C32" s="42"/>
      <c r="D32" s="400" t="s">
        <v>297</v>
      </c>
      <c r="E32" s="42"/>
      <c r="F32" s="116">
        <f>1!F54+2!F54+3!F54+4!F54+5!F54+6!F54+7!F54+8!F54+9!F54+'10'!F54+'11'!F54+'12'!F54+'13'!F54+'14'!F54+'15'!F54+'16'!F54+'17'!F54+'18'!F54+'19'!F54+'20'!F54</f>
        <v>0</v>
      </c>
      <c r="G32" s="116"/>
      <c r="H32" s="116"/>
      <c r="I32" s="116"/>
      <c r="J32" s="42"/>
      <c r="K32" s="6"/>
    </row>
    <row r="33" spans="2:11" ht="12.75">
      <c r="B33" s="50"/>
      <c r="C33" s="42"/>
      <c r="D33" s="400" t="s">
        <v>298</v>
      </c>
      <c r="E33" s="42"/>
      <c r="F33" s="116">
        <f>1!F55+2!F55+3!F55+4!F55+5!F55+6!F55+7!F55+8!F55+9!F55+'10'!F55+'11'!F55+'12'!F55+'13'!F55+'14'!F55+'15'!F55+'16'!F55+'17'!F55+'18'!F55+'19'!F55+'20'!F55</f>
        <v>1</v>
      </c>
      <c r="G33" s="116"/>
      <c r="H33" s="116"/>
      <c r="I33" s="116"/>
      <c r="J33" s="42"/>
      <c r="K33" s="6"/>
    </row>
    <row r="34" spans="2:11" ht="12.75">
      <c r="B34" s="50"/>
      <c r="C34" s="42"/>
      <c r="D34" s="400" t="s">
        <v>299</v>
      </c>
      <c r="E34" s="42"/>
      <c r="F34" s="116">
        <f>1!F56+2!F56+3!F56+4!F56+5!F56+6!F56+7!F56+8!F56+9!F56+'10'!F56+'11'!F56+'12'!F56+'13'!F56+'14'!F56+'15'!F56+'16'!F56+'17'!F56+'18'!F56+'19'!F56+'20'!F56</f>
        <v>1</v>
      </c>
      <c r="G34" s="116"/>
      <c r="H34" s="116"/>
      <c r="I34" s="116"/>
      <c r="J34" s="42"/>
      <c r="K34" s="6"/>
    </row>
    <row r="35" spans="2:11" ht="12.75">
      <c r="B35" s="50"/>
      <c r="C35" s="42"/>
      <c r="D35" s="42"/>
      <c r="E35" s="42"/>
      <c r="F35" s="132"/>
      <c r="G35" s="132"/>
      <c r="H35" s="132"/>
      <c r="I35" s="132"/>
      <c r="J35" s="42"/>
      <c r="K35" s="6"/>
    </row>
    <row r="36" spans="2:11" ht="12.75">
      <c r="B36" s="50"/>
      <c r="D36" s="5"/>
      <c r="F36" s="75"/>
      <c r="G36" s="75"/>
      <c r="H36" s="75"/>
      <c r="I36" s="75"/>
      <c r="J36" s="5"/>
      <c r="K36" s="6"/>
    </row>
    <row r="37" spans="2:11" ht="12.75">
      <c r="B37" s="50"/>
      <c r="C37" s="42"/>
      <c r="D37" s="42"/>
      <c r="E37" s="42"/>
      <c r="F37" s="132"/>
      <c r="G37" s="132"/>
      <c r="H37" s="132"/>
      <c r="I37" s="132"/>
      <c r="J37" s="42"/>
      <c r="K37" s="6"/>
    </row>
    <row r="38" spans="2:11" ht="12.75">
      <c r="B38" s="50"/>
      <c r="C38" s="42"/>
      <c r="D38" s="60" t="s">
        <v>191</v>
      </c>
      <c r="E38" s="42"/>
      <c r="F38" s="32">
        <f>1!F59+2!F59+3!F59+4!F59+5!F59+6!F59+7!F59+8!F59+9!F59+'10'!F59+'11'!F59+'12'!F59+'13'!F59+'14'!F59+'15'!F59+'16'!F59+'17'!F59+'18'!F59+'19'!F59+'20'!F59</f>
        <v>3.0987999999999998</v>
      </c>
      <c r="G38" s="32">
        <f>1!G59+2!G59+3!G59+4!G59+5!G59+6!G59+7!G59+8!G59+9!G59+'10'!G59+'11'!G59+'12'!G59+'13'!G59+'14'!G59+'15'!G59+'16'!G59+'17'!G59+'18'!G59+'19'!G59+'20'!G59</f>
        <v>3.0987999999999998</v>
      </c>
      <c r="H38" s="32">
        <f>1!H59+2!H59+3!H59+4!H59+5!H59+6!H59+7!H59+8!H59+9!H59+'10'!H59+'11'!H59+'12'!H59+'13'!H59+'14'!H59+'15'!H59+'16'!H59+'17'!H59+'18'!H59+'19'!H59+'20'!H59</f>
        <v>3.0987999999999998</v>
      </c>
      <c r="I38" s="32">
        <f>1!I59+2!I59+3!I59+4!I59+5!I59+6!I59+7!I59+8!I59+9!I59+'10'!I59+'11'!I59+'12'!I59+'13'!I59+'14'!I59+'15'!I59+'16'!I59+'17'!I59+'18'!I59+'19'!I59+'20'!I59</f>
        <v>3.0987999999999998</v>
      </c>
      <c r="J38" s="42"/>
      <c r="K38" s="6"/>
    </row>
    <row r="39" spans="2:11" ht="12.75">
      <c r="B39" s="50"/>
      <c r="C39" s="42"/>
      <c r="D39" s="60" t="s">
        <v>192</v>
      </c>
      <c r="E39" s="42"/>
      <c r="F39" s="32">
        <f>1!F60+2!F60+3!F60+4!F60+5!F60+6!F60+7!F60+8!F60+9!F60+'10'!F60+'11'!F60+'12'!F60+'13'!F60+'14'!F60+'15'!F60+'16'!F60+'17'!F60+'18'!F60+'19'!F60+'20'!F60</f>
        <v>14.0235</v>
      </c>
      <c r="G39" s="32">
        <f>1!G60+2!G60+3!G60+4!G60+5!G60+6!G60+7!G60+8!G60+9!G60+'10'!G60+'11'!G60+'12'!G60+'13'!G60+'14'!G60+'15'!G60+'16'!G60+'17'!G60+'18'!G60+'19'!G60+'20'!G60</f>
        <v>14.0235</v>
      </c>
      <c r="H39" s="32">
        <f>1!H60+2!H60+3!H60+4!H60+5!H60+6!H60+7!H60+8!H60+9!H60+'10'!H60+'11'!H60+'12'!H60+'13'!H60+'14'!H60+'15'!H60+'16'!H60+'17'!H60+'18'!H60+'19'!H60+'20'!H60</f>
        <v>14.0235</v>
      </c>
      <c r="I39" s="32">
        <f>1!I60+2!I60+3!I60+4!I60+5!I60+6!I60+7!I60+8!I60+9!I60+'10'!I60+'11'!I60+'12'!I60+'13'!I60+'14'!I60+'15'!I60+'16'!I60+'17'!I60+'18'!I60+'19'!I60+'20'!I60</f>
        <v>14.0235</v>
      </c>
      <c r="J39" s="42"/>
      <c r="K39" s="6"/>
    </row>
    <row r="40" spans="2:11" ht="12.75">
      <c r="B40" s="50"/>
      <c r="C40" s="42"/>
      <c r="D40" s="60" t="s">
        <v>193</v>
      </c>
      <c r="E40" s="42"/>
      <c r="F40" s="32">
        <f>1!F61+2!F61+3!F61+4!F61+5!F61+6!F61+7!F61+8!F61+9!F61+'10'!F61+'11'!F61+'12'!F61+'13'!F61+'14'!F61+'15'!F61+'16'!F61+'17'!F61+'18'!F61+'19'!F61+'20'!F61</f>
        <v>4.3415</v>
      </c>
      <c r="G40" s="32">
        <f>1!G61+2!G61+3!G61+4!G61+5!G61+6!G61+7!G61+8!G61+9!G61+'10'!G61+'11'!G61+'12'!G61+'13'!G61+'14'!G61+'15'!G61+'16'!G61+'17'!G61+'18'!G61+'19'!G61+'20'!G61</f>
        <v>4.3415</v>
      </c>
      <c r="H40" s="32">
        <f>1!H61+2!H61+3!H61+4!H61+5!H61+6!H61+7!H61+8!H61+9!H61+'10'!H61+'11'!H61+'12'!H61+'13'!H61+'14'!H61+'15'!H61+'16'!H61+'17'!H61+'18'!H61+'19'!H61+'20'!H61</f>
        <v>4.3415</v>
      </c>
      <c r="I40" s="32">
        <f>1!I61+2!I61+3!I61+4!I61+5!I61+6!I61+7!I61+8!I61+9!I61+'10'!I61+'11'!I61+'12'!I61+'13'!I61+'14'!I61+'15'!I61+'16'!I61+'17'!I61+'18'!I61+'19'!I61+'20'!I61</f>
        <v>4.3415</v>
      </c>
      <c r="J40" s="42"/>
      <c r="K40" s="6"/>
    </row>
    <row r="41" spans="2:11" ht="12.75">
      <c r="B41" s="50"/>
      <c r="C41" s="42"/>
      <c r="D41" s="60" t="s">
        <v>259</v>
      </c>
      <c r="E41" s="42"/>
      <c r="F41" s="32">
        <f>7/12*loonkn!R38+5/12*loonkn!R73</f>
        <v>1.7974999999999999</v>
      </c>
      <c r="G41" s="32">
        <f>7/12*loonkn!R73+5/12*loonkn!R108</f>
        <v>1.7974999999999999</v>
      </c>
      <c r="H41" s="32">
        <f>7/12*loonkn!R108+5/12*loonkn!R143</f>
        <v>1.7974999999999999</v>
      </c>
      <c r="I41" s="32">
        <f>7/12*loonkn!R143+5/12*loonkn!R178</f>
        <v>1.7974999999999999</v>
      </c>
      <c r="J41" s="42"/>
      <c r="K41" s="6"/>
    </row>
    <row r="42" spans="2:11" ht="12.75">
      <c r="B42" s="50"/>
      <c r="C42" s="42"/>
      <c r="D42" s="60"/>
      <c r="E42" s="42"/>
      <c r="F42" s="132"/>
      <c r="G42" s="132"/>
      <c r="H42" s="132"/>
      <c r="I42" s="132"/>
      <c r="J42" s="42"/>
      <c r="K42" s="6"/>
    </row>
    <row r="43" spans="2:11" ht="12.75">
      <c r="B43" s="50"/>
      <c r="C43" s="54"/>
      <c r="F43" s="5"/>
      <c r="G43" s="5"/>
      <c r="H43" s="5"/>
      <c r="I43" s="5"/>
      <c r="J43" s="5"/>
      <c r="K43" s="6"/>
    </row>
    <row r="44" spans="2:11" ht="12.75">
      <c r="B44" s="50"/>
      <c r="C44" s="54"/>
      <c r="F44" s="5"/>
      <c r="G44" s="5"/>
      <c r="H44" s="5"/>
      <c r="I44" s="5"/>
      <c r="J44" s="5"/>
      <c r="K44" s="6"/>
    </row>
    <row r="45" spans="2:11" ht="12.75">
      <c r="B45" s="50"/>
      <c r="C45" s="42"/>
      <c r="D45" s="42"/>
      <c r="E45" s="42"/>
      <c r="F45" s="42"/>
      <c r="G45" s="42"/>
      <c r="H45" s="42"/>
      <c r="I45" s="42"/>
      <c r="J45" s="42"/>
      <c r="K45" s="6"/>
    </row>
    <row r="46" spans="2:11" ht="12.75">
      <c r="B46" s="50"/>
      <c r="C46" s="42"/>
      <c r="D46" s="40" t="s">
        <v>151</v>
      </c>
      <c r="E46" s="42"/>
      <c r="F46" s="42"/>
      <c r="G46" s="42"/>
      <c r="H46" s="42"/>
      <c r="I46" s="42"/>
      <c r="J46" s="42"/>
      <c r="K46" s="6"/>
    </row>
    <row r="47" spans="2:11" ht="12.75">
      <c r="B47" s="50"/>
      <c r="C47" s="42"/>
      <c r="D47" s="42"/>
      <c r="E47" s="42"/>
      <c r="F47" s="42"/>
      <c r="G47" s="42"/>
      <c r="H47" s="42"/>
      <c r="I47" s="42"/>
      <c r="J47" s="42"/>
      <c r="K47" s="6"/>
    </row>
    <row r="48" spans="2:11" ht="12.75">
      <c r="B48" s="50"/>
      <c r="C48" s="42"/>
      <c r="D48" s="38" t="s">
        <v>119</v>
      </c>
      <c r="E48" s="42"/>
      <c r="F48" s="42"/>
      <c r="G48" s="42"/>
      <c r="H48" s="42"/>
      <c r="I48" s="42"/>
      <c r="J48" s="42"/>
      <c r="K48" s="6"/>
    </row>
    <row r="49" spans="2:11" ht="12.75">
      <c r="B49" s="50"/>
      <c r="C49" s="42"/>
      <c r="D49" s="36" t="s">
        <v>185</v>
      </c>
      <c r="E49" s="42"/>
      <c r="F49" s="165">
        <f>'begr(bk)'!F40+'begr(bk)'!F181+'begr(bk)'!F191</f>
        <v>325143.2501666667</v>
      </c>
      <c r="G49" s="165">
        <f>'begr(bk)'!G40+'begr(bk)'!G181+'begr(bk)'!G191</f>
        <v>325726.5835</v>
      </c>
      <c r="H49" s="165">
        <f>'begr(bk)'!H40+'begr(bk)'!H181+'begr(bk)'!H191</f>
        <v>325726.5835</v>
      </c>
      <c r="I49" s="165">
        <f>'begr(bk)'!I40+'begr(bk)'!I181+'begr(bk)'!I191</f>
        <v>325726.5835</v>
      </c>
      <c r="J49" s="42"/>
      <c r="K49" s="6"/>
    </row>
    <row r="50" spans="2:11" ht="12.75">
      <c r="B50" s="50"/>
      <c r="C50" s="42"/>
      <c r="D50" s="38" t="s">
        <v>182</v>
      </c>
      <c r="E50" s="42"/>
      <c r="F50" s="165">
        <f>F49/(F$16+F$19+F$25)</f>
        <v>931.6425506208215</v>
      </c>
      <c r="G50" s="165">
        <f>G49/(G$16+G$19+G$25)</f>
        <v>933.3139928366762</v>
      </c>
      <c r="H50" s="165">
        <f>H49/(H$16+H$19+H$25)</f>
        <v>933.3139928366762</v>
      </c>
      <c r="I50" s="165">
        <f>I49/(I$16+I$19+I$25)</f>
        <v>933.3139928366762</v>
      </c>
      <c r="J50" s="42"/>
      <c r="K50" s="6"/>
    </row>
    <row r="51" spans="2:11" ht="12.75">
      <c r="B51" s="50"/>
      <c r="C51" s="42"/>
      <c r="D51" s="36"/>
      <c r="E51" s="42"/>
      <c r="F51" s="132"/>
      <c r="G51" s="132"/>
      <c r="H51" s="132"/>
      <c r="I51" s="132"/>
      <c r="J51" s="42"/>
      <c r="K51" s="6"/>
    </row>
    <row r="52" spans="2:11" ht="12.75">
      <c r="B52" s="50"/>
      <c r="C52" s="42"/>
      <c r="D52" s="38" t="s">
        <v>155</v>
      </c>
      <c r="E52" s="42"/>
      <c r="F52" s="132"/>
      <c r="G52" s="132"/>
      <c r="H52" s="132"/>
      <c r="I52" s="132"/>
      <c r="J52" s="42"/>
      <c r="K52" s="6"/>
    </row>
    <row r="53" spans="2:11" ht="12.75">
      <c r="B53" s="50"/>
      <c r="C53" s="42"/>
      <c r="D53" s="36" t="s">
        <v>185</v>
      </c>
      <c r="E53" s="42"/>
      <c r="F53" s="165">
        <f>'begr(bk)'!F28</f>
        <v>0</v>
      </c>
      <c r="G53" s="165">
        <f>'begr(bk)'!G28</f>
        <v>0</v>
      </c>
      <c r="H53" s="165">
        <f>'begr(bk)'!H28</f>
        <v>0</v>
      </c>
      <c r="I53" s="165">
        <f>'begr(bk)'!I28</f>
        <v>0</v>
      </c>
      <c r="J53" s="42"/>
      <c r="K53" s="6"/>
    </row>
    <row r="54" spans="2:11" ht="12.75">
      <c r="B54" s="10"/>
      <c r="C54" s="42"/>
      <c r="D54" s="38" t="s">
        <v>182</v>
      </c>
      <c r="E54" s="42"/>
      <c r="F54" s="165">
        <f>F53/(F$16+F$19+F$25)</f>
        <v>0</v>
      </c>
      <c r="G54" s="165">
        <f>G53/(G$16+G$19+G$25)</f>
        <v>0</v>
      </c>
      <c r="H54" s="165">
        <f>H53/(H$16+H$19+H$25)</f>
        <v>0</v>
      </c>
      <c r="I54" s="165">
        <f>I53/(I$16+I$19+I$25)</f>
        <v>0</v>
      </c>
      <c r="J54" s="42"/>
      <c r="K54" s="6"/>
    </row>
    <row r="55" spans="2:11" ht="12.75">
      <c r="B55" s="50"/>
      <c r="C55" s="61"/>
      <c r="D55" s="36"/>
      <c r="E55" s="61"/>
      <c r="F55" s="288"/>
      <c r="G55" s="288"/>
      <c r="H55" s="288"/>
      <c r="I55" s="288"/>
      <c r="J55" s="42"/>
      <c r="K55" s="6"/>
    </row>
    <row r="56" spans="2:11" ht="12.75">
      <c r="B56" s="50"/>
      <c r="C56" s="61"/>
      <c r="D56" s="38" t="s">
        <v>154</v>
      </c>
      <c r="E56" s="61"/>
      <c r="F56" s="288"/>
      <c r="G56" s="288"/>
      <c r="H56" s="288"/>
      <c r="I56" s="288"/>
      <c r="J56" s="42"/>
      <c r="K56" s="6"/>
    </row>
    <row r="57" spans="2:11" ht="12.75">
      <c r="B57" s="50"/>
      <c r="C57" s="42"/>
      <c r="D57" s="36" t="s">
        <v>185</v>
      </c>
      <c r="E57" s="42"/>
      <c r="F57" s="165">
        <f>'begr(bk)'!F32</f>
        <v>25000</v>
      </c>
      <c r="G57" s="165">
        <f>'begr(bk)'!G32</f>
        <v>25000</v>
      </c>
      <c r="H57" s="165">
        <f>'begr(bk)'!H32</f>
        <v>25000</v>
      </c>
      <c r="I57" s="165">
        <f>'begr(bk)'!I32</f>
        <v>25000</v>
      </c>
      <c r="J57" s="42"/>
      <c r="K57" s="6"/>
    </row>
    <row r="58" spans="2:11" ht="12.75">
      <c r="B58" s="50"/>
      <c r="C58" s="42"/>
      <c r="D58" s="38" t="s">
        <v>182</v>
      </c>
      <c r="E58" s="42"/>
      <c r="F58" s="165">
        <f>F57/(F$16+F$19+F$25)</f>
        <v>71.63323782234957</v>
      </c>
      <c r="G58" s="165">
        <f>G57/(G$16+G$19+G$25)</f>
        <v>71.63323782234957</v>
      </c>
      <c r="H58" s="165">
        <f>H57/(H$16+H$19+H$25)</f>
        <v>71.63323782234957</v>
      </c>
      <c r="I58" s="165">
        <f>I57/(I$16+I$19+I$25)</f>
        <v>71.63323782234957</v>
      </c>
      <c r="J58" s="42"/>
      <c r="K58" s="6"/>
    </row>
    <row r="59" spans="2:11" ht="12.75">
      <c r="B59" s="50"/>
      <c r="C59" s="61"/>
      <c r="D59" s="36"/>
      <c r="E59" s="61"/>
      <c r="F59" s="288"/>
      <c r="G59" s="288"/>
      <c r="H59" s="288"/>
      <c r="I59" s="288"/>
      <c r="J59" s="42"/>
      <c r="K59" s="6"/>
    </row>
    <row r="60" spans="2:11" ht="12.75">
      <c r="B60" s="50"/>
      <c r="C60" s="61"/>
      <c r="D60" s="38" t="s">
        <v>156</v>
      </c>
      <c r="E60" s="61"/>
      <c r="F60" s="288"/>
      <c r="G60" s="288"/>
      <c r="H60" s="288"/>
      <c r="I60" s="288"/>
      <c r="J60" s="42"/>
      <c r="K60" s="6"/>
    </row>
    <row r="61" spans="2:11" ht="12.75">
      <c r="B61" s="50"/>
      <c r="C61" s="42"/>
      <c r="D61" s="36" t="s">
        <v>185</v>
      </c>
      <c r="E61" s="42"/>
      <c r="F61" s="165">
        <f>'begr(bk)'!F20</f>
        <v>55000</v>
      </c>
      <c r="G61" s="165">
        <f>'begr(bk)'!G20</f>
        <v>55000</v>
      </c>
      <c r="H61" s="165">
        <f>'begr(bk)'!H20</f>
        <v>55000</v>
      </c>
      <c r="I61" s="165">
        <f>'begr(bk)'!I20</f>
        <v>55000</v>
      </c>
      <c r="J61" s="42"/>
      <c r="K61" s="6"/>
    </row>
    <row r="62" spans="2:11" ht="12.75">
      <c r="B62" s="50"/>
      <c r="C62" s="42"/>
      <c r="D62" s="38" t="s">
        <v>182</v>
      </c>
      <c r="E62" s="42"/>
      <c r="F62" s="165">
        <f>F61/(F$16+F$19+F$25)</f>
        <v>157.59312320916905</v>
      </c>
      <c r="G62" s="165">
        <f>G61/(G$16+G$19+G$25)</f>
        <v>157.59312320916905</v>
      </c>
      <c r="H62" s="165">
        <f>H61/(H$16+H$19+H$25)</f>
        <v>157.59312320916905</v>
      </c>
      <c r="I62" s="165">
        <f>I61/(I$16+I$19+I$25)</f>
        <v>157.59312320916905</v>
      </c>
      <c r="J62" s="42"/>
      <c r="K62" s="6"/>
    </row>
    <row r="63" spans="2:11" ht="12.75">
      <c r="B63" s="50"/>
      <c r="C63" s="61"/>
      <c r="D63" s="36"/>
      <c r="E63" s="61"/>
      <c r="F63" s="288"/>
      <c r="G63" s="288"/>
      <c r="H63" s="288"/>
      <c r="I63" s="288"/>
      <c r="J63" s="42"/>
      <c r="K63" s="6"/>
    </row>
    <row r="64" spans="2:11" ht="12.75">
      <c r="B64" s="50"/>
      <c r="C64" s="61"/>
      <c r="D64" s="38" t="s">
        <v>165</v>
      </c>
      <c r="E64" s="61"/>
      <c r="F64" s="288"/>
      <c r="G64" s="288"/>
      <c r="H64" s="288"/>
      <c r="I64" s="288"/>
      <c r="J64" s="42"/>
      <c r="K64" s="6"/>
    </row>
    <row r="65" spans="2:11" ht="12.75">
      <c r="B65" s="50"/>
      <c r="C65" s="42"/>
      <c r="D65" s="36" t="s">
        <v>185</v>
      </c>
      <c r="E65" s="42"/>
      <c r="F65" s="165">
        <f>'begr(bk)'!F170+'begr(bk)'!F182+'begr(bk)'!F192</f>
        <v>778622.8123949999</v>
      </c>
      <c r="G65" s="165">
        <f>'begr(bk)'!G170+'begr(bk)'!G182+'begr(bk)'!G192</f>
        <v>782687.0803275</v>
      </c>
      <c r="H65" s="165">
        <f>'begr(bk)'!H170+'begr(bk)'!H182+'begr(bk)'!H192</f>
        <v>786821.317745</v>
      </c>
      <c r="I65" s="165">
        <f>'begr(bk)'!I170+'begr(bk)'!I182+'begr(bk)'!I192</f>
        <v>790069.076695</v>
      </c>
      <c r="J65" s="42"/>
      <c r="K65" s="6"/>
    </row>
    <row r="66" spans="2:11" ht="12.75">
      <c r="B66" s="50"/>
      <c r="C66" s="42"/>
      <c r="D66" s="38" t="s">
        <v>182</v>
      </c>
      <c r="E66" s="42"/>
      <c r="F66" s="165">
        <f>F65/(F$16+F$19+F$25)</f>
        <v>2231.010923767908</v>
      </c>
      <c r="G66" s="165">
        <f>G65/(G$16+G$19+G$25)</f>
        <v>2242.656390623209</v>
      </c>
      <c r="H66" s="165">
        <f>H65/(H$16+H$19+H$25)</f>
        <v>2254.5023431088825</v>
      </c>
      <c r="I66" s="165">
        <f>I65/(I$16+I$19+I$25)</f>
        <v>2263.8082426790834</v>
      </c>
      <c r="J66" s="42"/>
      <c r="K66" s="6"/>
    </row>
    <row r="67" spans="2:11" ht="12.75">
      <c r="B67" s="50"/>
      <c r="C67" s="61"/>
      <c r="D67" s="36"/>
      <c r="E67" s="61"/>
      <c r="F67" s="288"/>
      <c r="G67" s="288"/>
      <c r="H67" s="288"/>
      <c r="I67" s="288"/>
      <c r="J67" s="42"/>
      <c r="K67" s="6"/>
    </row>
    <row r="68" spans="2:11" ht="12.75">
      <c r="B68" s="50"/>
      <c r="C68" s="61"/>
      <c r="D68" s="38" t="s">
        <v>256</v>
      </c>
      <c r="E68" s="61"/>
      <c r="F68" s="288"/>
      <c r="G68" s="288"/>
      <c r="H68" s="288"/>
      <c r="I68" s="288"/>
      <c r="J68" s="42"/>
      <c r="K68" s="6"/>
    </row>
    <row r="69" spans="2:11" ht="12.75">
      <c r="B69" s="50"/>
      <c r="C69" s="42"/>
      <c r="D69" s="36" t="s">
        <v>185</v>
      </c>
      <c r="E69" s="42"/>
      <c r="F69" s="165">
        <f>'begr(bk)'!F45</f>
        <v>145622.81239499996</v>
      </c>
      <c r="G69" s="165">
        <f>'begr(bk)'!G45</f>
        <v>149687.08032749998</v>
      </c>
      <c r="H69" s="165">
        <f>'begr(bk)'!H45</f>
        <v>153821.317745</v>
      </c>
      <c r="I69" s="165">
        <f>'begr(bk)'!I45</f>
        <v>157069.076695</v>
      </c>
      <c r="J69" s="42"/>
      <c r="K69" s="6"/>
    </row>
    <row r="70" spans="2:11" ht="12.75">
      <c r="B70" s="50"/>
      <c r="C70" s="42"/>
      <c r="D70" s="38" t="s">
        <v>182</v>
      </c>
      <c r="E70" s="42"/>
      <c r="F70" s="165">
        <f>F69/(F$16+F$19+F$25)</f>
        <v>417.25734210601706</v>
      </c>
      <c r="G70" s="165">
        <f>G69/(G$16+G$19+G$25)</f>
        <v>428.902808961318</v>
      </c>
      <c r="H70" s="165">
        <f>H69/(H$16+H$19+H$25)</f>
        <v>440.7487614469914</v>
      </c>
      <c r="I70" s="165">
        <f>I69/(I$16+I$19+I$25)</f>
        <v>450.05466101719196</v>
      </c>
      <c r="J70" s="40"/>
      <c r="K70" s="6"/>
    </row>
    <row r="71" spans="2:11" ht="12.75">
      <c r="B71" s="50"/>
      <c r="C71" s="42"/>
      <c r="D71" s="36"/>
      <c r="E71" s="42"/>
      <c r="F71" s="132"/>
      <c r="G71" s="132"/>
      <c r="H71" s="132"/>
      <c r="I71" s="132"/>
      <c r="J71" s="42"/>
      <c r="K71" s="6"/>
    </row>
    <row r="72" spans="2:11" ht="12.75">
      <c r="B72" s="50"/>
      <c r="C72" s="42"/>
      <c r="D72" s="38" t="s">
        <v>167</v>
      </c>
      <c r="E72" s="42"/>
      <c r="F72" s="132"/>
      <c r="G72" s="132"/>
      <c r="H72" s="132"/>
      <c r="I72" s="132"/>
      <c r="J72" s="42"/>
      <c r="K72" s="6"/>
    </row>
    <row r="73" spans="2:11" ht="12.75">
      <c r="B73" s="50"/>
      <c r="C73" s="42"/>
      <c r="D73" s="36" t="s">
        <v>185</v>
      </c>
      <c r="E73" s="42"/>
      <c r="F73" s="165">
        <f>'begr(bk)'!F124+'begr(bk)'!F125</f>
        <v>100000</v>
      </c>
      <c r="G73" s="165">
        <f>'begr(bk)'!G124+'begr(bk)'!G125</f>
        <v>100000</v>
      </c>
      <c r="H73" s="165">
        <f>'begr(bk)'!H124+'begr(bk)'!H125</f>
        <v>100000</v>
      </c>
      <c r="I73" s="165">
        <f>'begr(bk)'!I124+'begr(bk)'!I125</f>
        <v>100000</v>
      </c>
      <c r="J73" s="42"/>
      <c r="K73" s="6"/>
    </row>
    <row r="74" spans="2:11" ht="12.75">
      <c r="B74" s="50"/>
      <c r="C74" s="42"/>
      <c r="D74" s="36" t="s">
        <v>210</v>
      </c>
      <c r="E74" s="42"/>
      <c r="F74" s="221">
        <v>0</v>
      </c>
      <c r="G74" s="221">
        <v>0</v>
      </c>
      <c r="H74" s="221">
        <v>0</v>
      </c>
      <c r="I74" s="221">
        <v>0</v>
      </c>
      <c r="J74" s="42"/>
      <c r="K74" s="6"/>
    </row>
    <row r="75" spans="2:11" ht="12.75">
      <c r="B75" s="50"/>
      <c r="C75" s="42"/>
      <c r="D75" s="37" t="s">
        <v>112</v>
      </c>
      <c r="E75" s="42"/>
      <c r="F75" s="140">
        <f>SUM(F73:F74)</f>
        <v>100000</v>
      </c>
      <c r="G75" s="140">
        <f>SUM(G73:G74)</f>
        <v>100000</v>
      </c>
      <c r="H75" s="140">
        <f>SUM(H73:H74)</f>
        <v>100000</v>
      </c>
      <c r="I75" s="140">
        <f>SUM(I73:I74)</f>
        <v>100000</v>
      </c>
      <c r="J75" s="42"/>
      <c r="K75" s="6"/>
    </row>
    <row r="76" spans="2:11" ht="12.75">
      <c r="B76" s="50"/>
      <c r="C76" s="42"/>
      <c r="D76" s="38" t="s">
        <v>182</v>
      </c>
      <c r="E76" s="42"/>
      <c r="F76" s="165">
        <f>F75/(F$16+F$19+F$25)</f>
        <v>286.5329512893983</v>
      </c>
      <c r="G76" s="165">
        <f>G75/(G$16+G$19+G$25)</f>
        <v>286.5329512893983</v>
      </c>
      <c r="H76" s="165">
        <f>H75/(H$16+H$19+H$25)</f>
        <v>286.5329512893983</v>
      </c>
      <c r="I76" s="165">
        <f>I75/(I$16+I$19+I$25)</f>
        <v>286.5329512893983</v>
      </c>
      <c r="J76" s="42"/>
      <c r="K76" s="6"/>
    </row>
    <row r="77" spans="2:11" ht="12.75">
      <c r="B77" s="10"/>
      <c r="C77" s="42"/>
      <c r="D77" s="36"/>
      <c r="E77" s="42"/>
      <c r="F77" s="130"/>
      <c r="G77" s="130"/>
      <c r="H77" s="130"/>
      <c r="I77" s="130"/>
      <c r="J77" s="42"/>
      <c r="K77" s="6"/>
    </row>
    <row r="78" spans="2:11" ht="12.75">
      <c r="B78" s="50"/>
      <c r="C78" s="42"/>
      <c r="D78" s="38" t="s">
        <v>168</v>
      </c>
      <c r="E78" s="42"/>
      <c r="F78" s="130"/>
      <c r="G78" s="130"/>
      <c r="H78" s="130"/>
      <c r="I78" s="130"/>
      <c r="J78" s="42"/>
      <c r="K78" s="6"/>
    </row>
    <row r="79" spans="2:11" ht="12.75">
      <c r="B79" s="50"/>
      <c r="C79" s="61"/>
      <c r="D79" s="36" t="s">
        <v>185</v>
      </c>
      <c r="E79" s="61"/>
      <c r="F79" s="165">
        <f>'begr(bk)'!F109+'begr(bk)'!F110</f>
        <v>0</v>
      </c>
      <c r="G79" s="165">
        <f>'begr(bk)'!G109+'begr(bk)'!G110</f>
        <v>0</v>
      </c>
      <c r="H79" s="165">
        <f>'begr(bk)'!H109+'begr(bk)'!H110</f>
        <v>0</v>
      </c>
      <c r="I79" s="165">
        <f>'begr(bk)'!I109+'begr(bk)'!I110</f>
        <v>0</v>
      </c>
      <c r="J79" s="42"/>
      <c r="K79" s="6"/>
    </row>
    <row r="80" spans="2:11" ht="12.75">
      <c r="B80" s="50"/>
      <c r="C80" s="42"/>
      <c r="D80" s="36" t="s">
        <v>212</v>
      </c>
      <c r="E80" s="42"/>
      <c r="F80" s="221">
        <v>0</v>
      </c>
      <c r="G80" s="221">
        <v>0</v>
      </c>
      <c r="H80" s="221">
        <v>0</v>
      </c>
      <c r="I80" s="221">
        <v>0</v>
      </c>
      <c r="J80" s="42"/>
      <c r="K80" s="6"/>
    </row>
    <row r="81" spans="2:11" ht="12.75">
      <c r="B81" s="50"/>
      <c r="C81" s="61"/>
      <c r="D81" s="37" t="s">
        <v>112</v>
      </c>
      <c r="E81" s="61"/>
      <c r="F81" s="140">
        <f>SUM(F79:F80)</f>
        <v>0</v>
      </c>
      <c r="G81" s="140">
        <f>SUM(G79:G80)</f>
        <v>0</v>
      </c>
      <c r="H81" s="140">
        <f>SUM(H79:H80)</f>
        <v>0</v>
      </c>
      <c r="I81" s="140">
        <f>SUM(I79:I80)</f>
        <v>0</v>
      </c>
      <c r="J81" s="42"/>
      <c r="K81" s="6"/>
    </row>
    <row r="82" spans="2:11" ht="12.75">
      <c r="B82" s="50"/>
      <c r="C82" s="42"/>
      <c r="D82" s="38" t="s">
        <v>182</v>
      </c>
      <c r="E82" s="42"/>
      <c r="F82" s="165">
        <f>F81/(F$16+F$19+F$25)</f>
        <v>0</v>
      </c>
      <c r="G82" s="165">
        <f>G81/(G$16+G$19+G$25)</f>
        <v>0</v>
      </c>
      <c r="H82" s="165">
        <f>H81/(H$16+H$19+H$25)</f>
        <v>0</v>
      </c>
      <c r="I82" s="165">
        <f>I81/(I$16+I$19+I$25)</f>
        <v>0</v>
      </c>
      <c r="J82" s="42"/>
      <c r="K82" s="6"/>
    </row>
    <row r="83" spans="2:11" ht="12.75">
      <c r="B83" s="50"/>
      <c r="C83" s="42"/>
      <c r="D83" s="36"/>
      <c r="E83" s="42"/>
      <c r="F83" s="132"/>
      <c r="G83" s="132"/>
      <c r="H83" s="132"/>
      <c r="I83" s="132"/>
      <c r="J83" s="42"/>
      <c r="K83" s="6"/>
    </row>
    <row r="84" spans="2:11" ht="12.75">
      <c r="B84" s="50"/>
      <c r="C84" s="42"/>
      <c r="D84" s="38" t="s">
        <v>169</v>
      </c>
      <c r="E84" s="42"/>
      <c r="F84" s="132"/>
      <c r="G84" s="132"/>
      <c r="H84" s="132"/>
      <c r="I84" s="132"/>
      <c r="J84" s="42"/>
      <c r="K84" s="6"/>
    </row>
    <row r="85" spans="2:11" ht="12.75">
      <c r="B85" s="50"/>
      <c r="C85" s="42"/>
      <c r="D85" s="36" t="s">
        <v>185</v>
      </c>
      <c r="E85" s="42"/>
      <c r="F85" s="165">
        <f>'begr(bk)'!F126+'begr(bk)'!F127+'begr(bk)'!F95</f>
        <v>25000</v>
      </c>
      <c r="G85" s="165">
        <f>'begr(bk)'!G126+'begr(bk)'!G127+'begr(bk)'!G95</f>
        <v>25000</v>
      </c>
      <c r="H85" s="165">
        <f>'begr(bk)'!H126+'begr(bk)'!H127+'begr(bk)'!H95</f>
        <v>25000</v>
      </c>
      <c r="I85" s="165">
        <f>'begr(bk)'!I126+'begr(bk)'!I127+'begr(bk)'!I95</f>
        <v>25000</v>
      </c>
      <c r="J85" s="42"/>
      <c r="K85" s="6"/>
    </row>
    <row r="86" spans="2:11" ht="12.75">
      <c r="B86" s="50"/>
      <c r="C86" s="42"/>
      <c r="D86" s="38" t="s">
        <v>182</v>
      </c>
      <c r="E86" s="42"/>
      <c r="F86" s="165">
        <f>F85/(F$16+F$19+F$25)</f>
        <v>71.63323782234957</v>
      </c>
      <c r="G86" s="165">
        <f>G85/(G$16+G$19+G$25)</f>
        <v>71.63323782234957</v>
      </c>
      <c r="H86" s="165">
        <f>H85/(H$16+H$19+H$25)</f>
        <v>71.63323782234957</v>
      </c>
      <c r="I86" s="165">
        <f>I85/(I$16+I$19+I$25)</f>
        <v>71.63323782234957</v>
      </c>
      <c r="J86" s="42"/>
      <c r="K86" s="6"/>
    </row>
    <row r="87" spans="2:11" ht="12.75">
      <c r="B87" s="50"/>
      <c r="C87" s="42"/>
      <c r="D87" s="36"/>
      <c r="E87" s="42"/>
      <c r="F87" s="132"/>
      <c r="G87" s="132"/>
      <c r="H87" s="132"/>
      <c r="I87" s="132"/>
      <c r="J87" s="42"/>
      <c r="K87" s="6"/>
    </row>
    <row r="88" spans="2:11" ht="12.75">
      <c r="B88" s="50"/>
      <c r="C88" s="42"/>
      <c r="D88" s="38" t="s">
        <v>170</v>
      </c>
      <c r="E88" s="42"/>
      <c r="F88" s="132"/>
      <c r="G88" s="132"/>
      <c r="H88" s="132"/>
      <c r="I88" s="132"/>
      <c r="J88" s="42"/>
      <c r="K88" s="6"/>
    </row>
    <row r="89" spans="2:11" ht="12.75">
      <c r="B89" s="50"/>
      <c r="C89" s="42"/>
      <c r="D89" s="36" t="s">
        <v>185</v>
      </c>
      <c r="E89" s="42"/>
      <c r="F89" s="165">
        <f>'begr(bk)'!F167+'begr(bk)'!F96</f>
        <v>0</v>
      </c>
      <c r="G89" s="165">
        <f>'begr(bk)'!G167+'begr(bk)'!G96</f>
        <v>0</v>
      </c>
      <c r="H89" s="165">
        <f>'begr(bk)'!H167+'begr(bk)'!H96</f>
        <v>0</v>
      </c>
      <c r="I89" s="165">
        <f>'begr(bk)'!I167+'begr(bk)'!I96</f>
        <v>0</v>
      </c>
      <c r="J89" s="42"/>
      <c r="K89" s="6"/>
    </row>
    <row r="90" spans="2:11" ht="12.75">
      <c r="B90" s="10"/>
      <c r="C90" s="42"/>
      <c r="D90" s="38" t="s">
        <v>182</v>
      </c>
      <c r="E90" s="40"/>
      <c r="F90" s="165">
        <f>F89/(F$16+F$19+F$25)</f>
        <v>0</v>
      </c>
      <c r="G90" s="165">
        <f>G89/(G$16+G$19+G$25)</f>
        <v>0</v>
      </c>
      <c r="H90" s="165">
        <f>H89/(H$16+H$19+H$25)</f>
        <v>0</v>
      </c>
      <c r="I90" s="165">
        <f>I89/(I$16+I$19+I$25)</f>
        <v>0</v>
      </c>
      <c r="J90" s="42"/>
      <c r="K90" s="6"/>
    </row>
    <row r="91" spans="2:11" ht="12.75">
      <c r="B91" s="50"/>
      <c r="C91" s="61"/>
      <c r="D91" s="36"/>
      <c r="E91" s="61"/>
      <c r="F91" s="288"/>
      <c r="G91" s="288"/>
      <c r="H91" s="288"/>
      <c r="I91" s="288"/>
      <c r="J91" s="42"/>
      <c r="K91" s="6"/>
    </row>
    <row r="92" spans="2:11" ht="12.75">
      <c r="B92" s="50"/>
      <c r="C92" s="61"/>
      <c r="D92" s="38" t="s">
        <v>171</v>
      </c>
      <c r="E92" s="61"/>
      <c r="F92" s="288"/>
      <c r="G92" s="288"/>
      <c r="H92" s="288"/>
      <c r="I92" s="288"/>
      <c r="J92" s="42"/>
      <c r="K92" s="6"/>
    </row>
    <row r="93" spans="2:11" ht="12.75">
      <c r="B93" s="50"/>
      <c r="C93" s="42"/>
      <c r="D93" s="36" t="s">
        <v>185</v>
      </c>
      <c r="E93" s="42"/>
      <c r="F93" s="165">
        <f>'begr(bk)'!F94+'begr(bk)'!F108+'begr(bk)'!F111+'begr(bk)'!F112+'begr(bk)'!F113</f>
        <v>50000</v>
      </c>
      <c r="G93" s="165">
        <f>'begr(bk)'!G94+'begr(bk)'!G108+'begr(bk)'!G111+'begr(bk)'!G112+'begr(bk)'!G113</f>
        <v>50000</v>
      </c>
      <c r="H93" s="165">
        <f>'begr(bk)'!H94+'begr(bk)'!H108+'begr(bk)'!H111+'begr(bk)'!H112+'begr(bk)'!H113</f>
        <v>50000</v>
      </c>
      <c r="I93" s="165">
        <f>'begr(bk)'!I94+'begr(bk)'!I108+'begr(bk)'!I111+'begr(bk)'!I112+'begr(bk)'!I113</f>
        <v>50000</v>
      </c>
      <c r="J93" s="42"/>
      <c r="K93" s="6"/>
    </row>
    <row r="94" spans="2:11" ht="12.75">
      <c r="B94" s="50"/>
      <c r="C94" s="42"/>
      <c r="D94" s="36" t="s">
        <v>271</v>
      </c>
      <c r="E94" s="42"/>
      <c r="F94" s="221">
        <v>0</v>
      </c>
      <c r="G94" s="221">
        <v>0</v>
      </c>
      <c r="H94" s="221">
        <v>0</v>
      </c>
      <c r="I94" s="221">
        <v>0</v>
      </c>
      <c r="J94" s="42"/>
      <c r="K94" s="6"/>
    </row>
    <row r="95" spans="2:11" ht="12.75">
      <c r="B95" s="50"/>
      <c r="C95" s="42"/>
      <c r="D95" s="37" t="s">
        <v>112</v>
      </c>
      <c r="E95" s="42"/>
      <c r="F95" s="140">
        <f>SUM(F93:F94)</f>
        <v>50000</v>
      </c>
      <c r="G95" s="140">
        <f>SUM(G93:G94)</f>
        <v>50000</v>
      </c>
      <c r="H95" s="140">
        <f>SUM(H93:H94)</f>
        <v>50000</v>
      </c>
      <c r="I95" s="140">
        <f>SUM(I93:I94)</f>
        <v>50000</v>
      </c>
      <c r="J95" s="42"/>
      <c r="K95" s="6"/>
    </row>
    <row r="96" spans="2:11" ht="12.75">
      <c r="B96" s="50"/>
      <c r="C96" s="42"/>
      <c r="D96" s="38" t="s">
        <v>182</v>
      </c>
      <c r="E96" s="42"/>
      <c r="F96" s="165">
        <f>F95/(F$16+F$19+F$25)</f>
        <v>143.26647564469914</v>
      </c>
      <c r="G96" s="165">
        <f>G95/(G$16+G$19+G$25)</f>
        <v>143.26647564469914</v>
      </c>
      <c r="H96" s="165">
        <f>H95/(H$16+H$19+H$25)</f>
        <v>143.26647564469914</v>
      </c>
      <c r="I96" s="165">
        <f>I95/(I$16+I$19+I$25)</f>
        <v>143.26647564469914</v>
      </c>
      <c r="J96" s="42"/>
      <c r="K96" s="6"/>
    </row>
    <row r="97" spans="2:11" ht="12.75">
      <c r="B97" s="50"/>
      <c r="C97" s="42"/>
      <c r="D97" s="36"/>
      <c r="E97" s="42"/>
      <c r="F97" s="132"/>
      <c r="G97" s="132"/>
      <c r="H97" s="132"/>
      <c r="I97" s="132"/>
      <c r="J97" s="42"/>
      <c r="K97" s="6"/>
    </row>
    <row r="98" spans="2:11" ht="12.75">
      <c r="B98" s="50"/>
      <c r="C98" s="42"/>
      <c r="D98" s="38" t="s">
        <v>172</v>
      </c>
      <c r="E98" s="42"/>
      <c r="F98" s="132"/>
      <c r="G98" s="132"/>
      <c r="H98" s="132"/>
      <c r="I98" s="132"/>
      <c r="J98" s="42"/>
      <c r="K98" s="6"/>
    </row>
    <row r="99" spans="2:11" ht="12.75">
      <c r="B99" s="50"/>
      <c r="C99" s="42"/>
      <c r="D99" s="36" t="s">
        <v>185</v>
      </c>
      <c r="E99" s="42"/>
      <c r="F99" s="165">
        <f>'begr(bk)'!F114</f>
        <v>0</v>
      </c>
      <c r="G99" s="165">
        <f>'begr(bk)'!G114</f>
        <v>0</v>
      </c>
      <c r="H99" s="165">
        <f>'begr(bk)'!H114</f>
        <v>0</v>
      </c>
      <c r="I99" s="165">
        <f>'begr(bk)'!I114</f>
        <v>0</v>
      </c>
      <c r="J99" s="42"/>
      <c r="K99" s="6"/>
    </row>
    <row r="100" spans="2:11" ht="12.75">
      <c r="B100" s="50"/>
      <c r="C100" s="42"/>
      <c r="D100" s="38" t="s">
        <v>182</v>
      </c>
      <c r="E100" s="42"/>
      <c r="F100" s="165">
        <f>F99/(F$16+F$19+F$25)</f>
        <v>0</v>
      </c>
      <c r="G100" s="165">
        <f>G99/(G$16+G$19+G$25)</f>
        <v>0</v>
      </c>
      <c r="H100" s="165">
        <f>H99/(H$16+H$19+H$25)</f>
        <v>0</v>
      </c>
      <c r="I100" s="165">
        <f>I99/(I$16+I$19+I$25)</f>
        <v>0</v>
      </c>
      <c r="J100" s="42"/>
      <c r="K100" s="6"/>
    </row>
    <row r="101" spans="2:11" ht="12.75">
      <c r="B101" s="10"/>
      <c r="C101" s="42"/>
      <c r="D101" s="36"/>
      <c r="E101" s="40"/>
      <c r="F101" s="130"/>
      <c r="G101" s="130"/>
      <c r="H101" s="130"/>
      <c r="I101" s="130"/>
      <c r="J101" s="42"/>
      <c r="K101" s="6"/>
    </row>
    <row r="102" spans="2:11" ht="12.75">
      <c r="B102" s="10"/>
      <c r="C102" s="42"/>
      <c r="D102" s="38" t="s">
        <v>153</v>
      </c>
      <c r="E102" s="40"/>
      <c r="F102" s="130"/>
      <c r="G102" s="130"/>
      <c r="H102" s="130"/>
      <c r="I102" s="130"/>
      <c r="J102" s="42"/>
      <c r="K102" s="6"/>
    </row>
    <row r="103" spans="2:11" ht="12.75">
      <c r="B103" s="50"/>
      <c r="C103" s="42"/>
      <c r="D103" s="36" t="s">
        <v>211</v>
      </c>
      <c r="E103" s="42"/>
      <c r="F103" s="221">
        <v>0</v>
      </c>
      <c r="G103" s="221">
        <v>0</v>
      </c>
      <c r="H103" s="221">
        <v>0</v>
      </c>
      <c r="I103" s="221">
        <v>0</v>
      </c>
      <c r="J103" s="42"/>
      <c r="K103" s="6"/>
    </row>
    <row r="104" spans="2:11" ht="12.75">
      <c r="B104" s="50"/>
      <c r="C104" s="61"/>
      <c r="D104" s="37" t="s">
        <v>112</v>
      </c>
      <c r="E104" s="61"/>
      <c r="F104" s="140">
        <f>SUM(F103:F103)</f>
        <v>0</v>
      </c>
      <c r="G104" s="140">
        <f>SUM(G103:G103)</f>
        <v>0</v>
      </c>
      <c r="H104" s="140">
        <f>SUM(H103:H103)</f>
        <v>0</v>
      </c>
      <c r="I104" s="140">
        <f>SUM(I103:I103)</f>
        <v>0</v>
      </c>
      <c r="J104" s="42"/>
      <c r="K104" s="6"/>
    </row>
    <row r="105" spans="2:11" ht="12.75">
      <c r="B105" s="50"/>
      <c r="C105" s="42"/>
      <c r="D105" s="38" t="s">
        <v>182</v>
      </c>
      <c r="E105" s="42"/>
      <c r="F105" s="165">
        <f>F104/(F$16+F$19+F$25)</f>
        <v>0</v>
      </c>
      <c r="G105" s="165">
        <f>G104/(G$16+G$19+G$25)</f>
        <v>0</v>
      </c>
      <c r="H105" s="165">
        <f>H104/(H$16+H$19+H$25)</f>
        <v>0</v>
      </c>
      <c r="I105" s="165">
        <f>I104/(I$16+I$19+I$25)</f>
        <v>0</v>
      </c>
      <c r="J105" s="42"/>
      <c r="K105" s="6"/>
    </row>
    <row r="106" spans="2:11" ht="12.75">
      <c r="B106" s="50"/>
      <c r="C106" s="42"/>
      <c r="D106" s="38"/>
      <c r="E106" s="42"/>
      <c r="F106" s="132"/>
      <c r="G106" s="132"/>
      <c r="H106" s="132"/>
      <c r="I106" s="132"/>
      <c r="J106" s="42"/>
      <c r="K106" s="6"/>
    </row>
    <row r="107" spans="2:11" ht="12.75">
      <c r="B107" s="50"/>
      <c r="D107" s="45"/>
      <c r="F107" s="75"/>
      <c r="G107" s="75"/>
      <c r="H107" s="75"/>
      <c r="I107" s="75"/>
      <c r="J107" s="5"/>
      <c r="K107" s="6"/>
    </row>
    <row r="108" spans="2:11" ht="12.75">
      <c r="B108" s="50"/>
      <c r="C108" s="42"/>
      <c r="D108" s="38"/>
      <c r="E108" s="42"/>
      <c r="F108" s="132"/>
      <c r="G108" s="132"/>
      <c r="H108" s="132"/>
      <c r="I108" s="132"/>
      <c r="J108" s="42"/>
      <c r="K108" s="6"/>
    </row>
    <row r="109" spans="2:11" ht="12.75">
      <c r="B109" s="10"/>
      <c r="C109" s="42"/>
      <c r="D109" s="38" t="s">
        <v>209</v>
      </c>
      <c r="E109" s="40"/>
      <c r="F109" s="130"/>
      <c r="G109" s="130"/>
      <c r="H109" s="130"/>
      <c r="I109" s="130"/>
      <c r="J109" s="42"/>
      <c r="K109" s="6"/>
    </row>
    <row r="110" spans="2:11" ht="12.75">
      <c r="B110" s="50"/>
      <c r="C110" s="61"/>
      <c r="D110" s="36" t="s">
        <v>185</v>
      </c>
      <c r="E110" s="61"/>
      <c r="F110" s="165">
        <f>'begr(bk)'!F33</f>
        <v>0</v>
      </c>
      <c r="G110" s="165">
        <f>'begr(bk)'!G33</f>
        <v>0</v>
      </c>
      <c r="H110" s="165">
        <f>'begr(bk)'!H33</f>
        <v>0</v>
      </c>
      <c r="I110" s="165">
        <f>'begr(bk)'!I33</f>
        <v>0</v>
      </c>
      <c r="J110" s="42"/>
      <c r="K110" s="6"/>
    </row>
    <row r="111" spans="2:11" ht="12.75">
      <c r="B111" s="50"/>
      <c r="C111" s="42"/>
      <c r="D111" s="38" t="s">
        <v>182</v>
      </c>
      <c r="E111" s="42"/>
      <c r="F111" s="165">
        <f>F110/(F$16+F$19+F$25)</f>
        <v>0</v>
      </c>
      <c r="G111" s="165">
        <f>G110/(G$16+G$19+G$25)</f>
        <v>0</v>
      </c>
      <c r="H111" s="165">
        <f>H110/(H$16+H$19+H$25)</f>
        <v>0</v>
      </c>
      <c r="I111" s="165">
        <f>I110/(I$16+I$19+I$25)</f>
        <v>0</v>
      </c>
      <c r="J111" s="42"/>
      <c r="K111" s="6"/>
    </row>
    <row r="112" spans="2:11" ht="12.75">
      <c r="B112" s="50"/>
      <c r="C112" s="42"/>
      <c r="D112" s="38"/>
      <c r="E112" s="42"/>
      <c r="F112" s="132"/>
      <c r="G112" s="132"/>
      <c r="H112" s="132"/>
      <c r="I112" s="132"/>
      <c r="J112" s="42"/>
      <c r="K112" s="6"/>
    </row>
    <row r="113" spans="2:11" ht="12.75">
      <c r="B113" s="50"/>
      <c r="D113" s="45"/>
      <c r="F113" s="75"/>
      <c r="G113" s="75"/>
      <c r="H113" s="75"/>
      <c r="I113" s="75"/>
      <c r="J113" s="5"/>
      <c r="K113" s="6"/>
    </row>
    <row r="114" spans="2:11" ht="13.5" thickBot="1">
      <c r="B114" s="289"/>
      <c r="C114" s="14"/>
      <c r="D114" s="234"/>
      <c r="E114" s="14"/>
      <c r="F114" s="244"/>
      <c r="G114" s="244"/>
      <c r="H114" s="244"/>
      <c r="I114" s="244"/>
      <c r="J114" s="14"/>
      <c r="K114" s="15"/>
    </row>
    <row r="117" spans="7:9" ht="12.75">
      <c r="G117" s="46"/>
      <c r="H117" s="46"/>
      <c r="I117" s="46"/>
    </row>
    <row r="118" spans="7:9" ht="12.75">
      <c r="G118" s="46"/>
      <c r="H118" s="46"/>
      <c r="I118" s="46"/>
    </row>
    <row r="119" spans="7:9" ht="12.75">
      <c r="G119" s="46"/>
      <c r="H119" s="46"/>
      <c r="I119" s="46"/>
    </row>
    <row r="120" spans="7:9" ht="12.75">
      <c r="G120" s="46"/>
      <c r="H120" s="46"/>
      <c r="I120" s="46"/>
    </row>
    <row r="121" spans="7:9" ht="12.75">
      <c r="G121" s="46"/>
      <c r="H121" s="46"/>
      <c r="I121" s="46"/>
    </row>
    <row r="122" spans="7:9" ht="12.75">
      <c r="G122" s="46"/>
      <c r="H122" s="46"/>
      <c r="I122" s="46"/>
    </row>
    <row r="123" spans="7:9" ht="12.75">
      <c r="G123" s="46"/>
      <c r="H123" s="46"/>
      <c r="I123" s="46"/>
    </row>
    <row r="124" spans="7:9" ht="12.75">
      <c r="G124" s="46"/>
      <c r="H124" s="46"/>
      <c r="I124" s="46"/>
    </row>
    <row r="125" spans="7:9" ht="12.75">
      <c r="G125" s="46"/>
      <c r="H125" s="46"/>
      <c r="I125" s="46"/>
    </row>
    <row r="126" spans="7:9" ht="12.75">
      <c r="G126" s="46"/>
      <c r="H126" s="46"/>
      <c r="I126" s="46"/>
    </row>
    <row r="127" spans="7:9" ht="12.75">
      <c r="G127" s="46"/>
      <c r="H127" s="46"/>
      <c r="I127" s="46"/>
    </row>
    <row r="128" spans="7:9" ht="12.75">
      <c r="G128" s="46"/>
      <c r="H128" s="46"/>
      <c r="I128" s="46"/>
    </row>
    <row r="129" spans="7:9" ht="12.75">
      <c r="G129" s="46"/>
      <c r="H129" s="46"/>
      <c r="I129" s="46"/>
    </row>
    <row r="130" spans="7:9" ht="12.75">
      <c r="G130" s="46"/>
      <c r="H130" s="46"/>
      <c r="I130" s="46"/>
    </row>
  </sheetData>
  <sheetProtection password="DE55" sheet="1" objects="1" scenarios="1"/>
  <printOptions/>
  <pageMargins left="0.75" right="0.75" top="1" bottom="1" header="0.5" footer="0.5"/>
  <pageSetup horizontalDpi="600" verticalDpi="600" orientation="portrait" paperSize="9" scale="49" r:id="rId2"/>
  <headerFooter alignWithMargins="0">
    <oddHeader>&amp;CVOS/ABB</oddHeader>
    <oddFooter>&amp;L&amp;D&amp;C&amp;F / &amp;A&amp;Rpagina 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Blad18"/>
  <dimension ref="B2:AV179"/>
  <sheetViews>
    <sheetView showGridLines="0" zoomScale="85" zoomScaleNormal="85" workbookViewId="0" topLeftCell="A1">
      <selection activeCell="B2" sqref="B2"/>
    </sheetView>
  </sheetViews>
  <sheetFormatPr defaultColWidth="9.140625" defaultRowHeight="12.75"/>
  <cols>
    <col min="1" max="1" width="5.7109375" style="5" customWidth="1"/>
    <col min="2" max="3" width="2.7109375" style="5" customWidth="1"/>
    <col min="4" max="4" width="10.7109375" style="11" customWidth="1"/>
    <col min="5" max="6" width="20.7109375" style="11" customWidth="1"/>
    <col min="7" max="7" width="6.7109375" style="46" customWidth="1"/>
    <col min="8" max="8" width="10.7109375" style="46" customWidth="1"/>
    <col min="9" max="9" width="1.7109375" style="5" customWidth="1"/>
    <col min="10" max="11" width="8.7109375" style="58" customWidth="1"/>
    <col min="12" max="12" width="0.85546875" style="17" customWidth="1"/>
    <col min="13" max="13" width="8.7109375" style="17" customWidth="1"/>
    <col min="14" max="14" width="1.7109375" style="17" customWidth="1"/>
    <col min="15" max="15" width="8.7109375" style="57" customWidth="1"/>
    <col min="16" max="16" width="8.7109375" style="58" customWidth="1"/>
    <col min="17" max="17" width="0.85546875" style="58" customWidth="1"/>
    <col min="18" max="18" width="8.7109375" style="74" customWidth="1"/>
    <col min="19" max="19" width="1.7109375" style="5" customWidth="1"/>
    <col min="20" max="21" width="12.7109375" style="5" customWidth="1"/>
    <col min="22" max="22" width="12.7109375" style="59" customWidth="1"/>
    <col min="23" max="23" width="1.7109375" style="59" customWidth="1"/>
    <col min="24" max="24" width="12.7109375" style="75" customWidth="1"/>
    <col min="25" max="25" width="1.7109375" style="5" customWidth="1"/>
    <col min="26" max="26" width="10.8515625" style="76" hidden="1" customWidth="1"/>
    <col min="27" max="27" width="12.7109375" style="75" customWidth="1"/>
    <col min="28" max="28" width="1.7109375" style="5" customWidth="1"/>
    <col min="29" max="29" width="12.7109375" style="5" customWidth="1"/>
    <col min="30" max="30" width="3.00390625" style="5" customWidth="1"/>
    <col min="31" max="31" width="2.7109375" style="5" customWidth="1"/>
    <col min="32" max="32" width="20.7109375" style="5" customWidth="1"/>
    <col min="33" max="35" width="8.7109375" style="5" customWidth="1"/>
    <col min="36" max="36" width="8.7109375" style="46" customWidth="1"/>
    <col min="37" max="37" width="1.57421875" style="107" customWidth="1"/>
    <col min="38" max="38" width="1.7109375" style="5" customWidth="1"/>
    <col min="39" max="42" width="8.7109375" style="5" customWidth="1"/>
    <col min="43" max="43" width="1.57421875" style="5" customWidth="1"/>
    <col min="44" max="44" width="12.7109375" style="5" customWidth="1"/>
    <col min="45" max="45" width="12.7109375" style="46" customWidth="1"/>
    <col min="46" max="46" width="12.7109375" style="107" customWidth="1"/>
    <col min="47" max="47" width="12.7109375" style="5" customWidth="1"/>
    <col min="48" max="48" width="1.57421875" style="5" customWidth="1"/>
    <col min="49" max="50" width="10.7109375" style="5" customWidth="1"/>
    <col min="51" max="52" width="2.7109375" style="5" customWidth="1"/>
    <col min="53" max="58" width="9.28125" style="5" bestFit="1" customWidth="1"/>
    <col min="59" max="16384" width="9.140625" style="5" customWidth="1"/>
  </cols>
  <sheetData>
    <row r="1" ht="12.75" customHeight="1" thickBot="1"/>
    <row r="2" spans="2:31" ht="12.75">
      <c r="B2" s="16" t="s">
        <v>179</v>
      </c>
      <c r="C2" s="1"/>
      <c r="D2" s="261"/>
      <c r="E2" s="261"/>
      <c r="F2" s="261"/>
      <c r="G2" s="229"/>
      <c r="H2" s="229"/>
      <c r="I2" s="1"/>
      <c r="J2" s="263"/>
      <c r="K2" s="263"/>
      <c r="L2" s="222"/>
      <c r="M2" s="222"/>
      <c r="N2" s="222"/>
      <c r="O2" s="262"/>
      <c r="P2" s="263"/>
      <c r="Q2" s="263"/>
      <c r="R2" s="264"/>
      <c r="S2" s="1"/>
      <c r="T2" s="1"/>
      <c r="U2" s="1"/>
      <c r="V2" s="152"/>
      <c r="W2" s="152"/>
      <c r="X2" s="232"/>
      <c r="Y2" s="1"/>
      <c r="Z2" s="265"/>
      <c r="AA2" s="232"/>
      <c r="AB2" s="1"/>
      <c r="AC2" s="1"/>
      <c r="AD2" s="1"/>
      <c r="AE2" s="2"/>
    </row>
    <row r="3" spans="2:31" ht="12.75">
      <c r="B3" s="3"/>
      <c r="AE3" s="6"/>
    </row>
    <row r="4" spans="2:46" s="72" customFormat="1" ht="18.75">
      <c r="B4" s="266"/>
      <c r="C4" s="231" t="s">
        <v>175</v>
      </c>
      <c r="G4" s="109"/>
      <c r="H4" s="109"/>
      <c r="J4" s="108"/>
      <c r="K4" s="108"/>
      <c r="L4" s="73"/>
      <c r="M4" s="73"/>
      <c r="N4" s="73"/>
      <c r="O4" s="110"/>
      <c r="P4" s="108"/>
      <c r="Q4" s="108"/>
      <c r="R4" s="111"/>
      <c r="V4" s="112"/>
      <c r="W4" s="112"/>
      <c r="X4" s="113"/>
      <c r="Z4" s="114"/>
      <c r="AA4" s="113"/>
      <c r="AE4" s="267"/>
      <c r="AJ4" s="73"/>
      <c r="AK4" s="113"/>
      <c r="AL4" s="73"/>
      <c r="AM4" s="73"/>
      <c r="AN4" s="73"/>
      <c r="AO4" s="73"/>
      <c r="AP4" s="110"/>
      <c r="AQ4" s="108"/>
      <c r="AR4" s="111"/>
      <c r="AS4" s="143"/>
      <c r="AT4" s="110"/>
    </row>
    <row r="5" spans="2:46" s="83" customFormat="1" ht="12.75" customHeight="1">
      <c r="B5" s="268"/>
      <c r="C5" s="310" t="s">
        <v>213</v>
      </c>
      <c r="F5" s="311"/>
      <c r="G5" s="312"/>
      <c r="H5" s="312"/>
      <c r="J5" s="85"/>
      <c r="K5" s="85"/>
      <c r="L5" s="86"/>
      <c r="M5" s="86"/>
      <c r="N5" s="86"/>
      <c r="O5" s="87"/>
      <c r="P5" s="85"/>
      <c r="Q5" s="85"/>
      <c r="R5" s="88"/>
      <c r="V5" s="89"/>
      <c r="W5" s="89"/>
      <c r="X5" s="90"/>
      <c r="Z5" s="91"/>
      <c r="AA5" s="90"/>
      <c r="AE5" s="269"/>
      <c r="AJ5" s="86"/>
      <c r="AK5" s="90"/>
      <c r="AL5" s="86"/>
      <c r="AM5" s="86"/>
      <c r="AN5" s="86"/>
      <c r="AO5" s="86"/>
      <c r="AP5" s="87"/>
      <c r="AQ5" s="85"/>
      <c r="AR5" s="88"/>
      <c r="AS5" s="145"/>
      <c r="AT5" s="87"/>
    </row>
    <row r="6" spans="2:46" ht="12.75" customHeight="1">
      <c r="B6" s="3"/>
      <c r="D6" s="5"/>
      <c r="E6" s="5"/>
      <c r="AE6" s="6"/>
      <c r="AJ6" s="17"/>
      <c r="AK6" s="75"/>
      <c r="AL6" s="17"/>
      <c r="AM6" s="17"/>
      <c r="AN6" s="17"/>
      <c r="AO6" s="17"/>
      <c r="AP6" s="57"/>
      <c r="AQ6" s="58"/>
      <c r="AR6" s="74"/>
      <c r="AS6" s="144"/>
      <c r="AT6" s="57"/>
    </row>
    <row r="7" spans="2:46" s="83" customFormat="1" ht="12.75" customHeight="1">
      <c r="B7" s="268"/>
      <c r="F7" s="84"/>
      <c r="G7" s="296"/>
      <c r="H7" s="296"/>
      <c r="J7" s="85"/>
      <c r="K7" s="85"/>
      <c r="L7" s="86"/>
      <c r="M7" s="86"/>
      <c r="N7" s="86"/>
      <c r="O7" s="87"/>
      <c r="P7" s="85"/>
      <c r="Q7" s="85"/>
      <c r="R7" s="88"/>
      <c r="V7" s="89"/>
      <c r="W7" s="89"/>
      <c r="X7" s="90"/>
      <c r="Z7" s="91"/>
      <c r="AA7" s="90"/>
      <c r="AE7" s="269"/>
      <c r="AJ7" s="86"/>
      <c r="AK7" s="90"/>
      <c r="AL7" s="86"/>
      <c r="AM7" s="86"/>
      <c r="AN7" s="86"/>
      <c r="AO7" s="86"/>
      <c r="AP7" s="87"/>
      <c r="AQ7" s="85"/>
      <c r="AR7" s="88"/>
      <c r="AS7" s="145"/>
      <c r="AT7" s="87"/>
    </row>
    <row r="8" spans="2:46" s="83" customFormat="1" ht="12.75" customHeight="1">
      <c r="B8" s="268"/>
      <c r="D8" s="92"/>
      <c r="E8" s="93"/>
      <c r="F8" s="84"/>
      <c r="G8" s="296"/>
      <c r="H8" s="296"/>
      <c r="J8" s="85"/>
      <c r="K8" s="85"/>
      <c r="L8" s="86"/>
      <c r="M8" s="86"/>
      <c r="N8" s="86"/>
      <c r="O8" s="87"/>
      <c r="P8" s="85"/>
      <c r="Q8" s="85"/>
      <c r="R8" s="88"/>
      <c r="V8" s="89"/>
      <c r="W8" s="89"/>
      <c r="X8" s="90"/>
      <c r="Z8" s="91"/>
      <c r="AA8" s="90"/>
      <c r="AE8" s="269"/>
      <c r="AJ8" s="86"/>
      <c r="AK8" s="90"/>
      <c r="AL8" s="86"/>
      <c r="AM8" s="86"/>
      <c r="AN8" s="86"/>
      <c r="AO8" s="86"/>
      <c r="AP8" s="87"/>
      <c r="AQ8" s="85"/>
      <c r="AR8" s="88"/>
      <c r="AS8" s="145"/>
      <c r="AT8" s="87"/>
    </row>
    <row r="9" spans="2:46" s="83" customFormat="1" ht="12.75" customHeight="1">
      <c r="B9" s="268"/>
      <c r="C9" s="5" t="s">
        <v>40</v>
      </c>
      <c r="D9" s="11"/>
      <c r="E9" s="284" t="str">
        <f>tab!H12</f>
        <v>2006/07</v>
      </c>
      <c r="F9" s="84"/>
      <c r="G9" s="296"/>
      <c r="H9" s="296"/>
      <c r="J9" s="85"/>
      <c r="K9" s="85"/>
      <c r="L9" s="86"/>
      <c r="M9" s="86"/>
      <c r="N9" s="86"/>
      <c r="O9" s="87"/>
      <c r="P9" s="85"/>
      <c r="Q9" s="85"/>
      <c r="R9" s="88"/>
      <c r="V9" s="89"/>
      <c r="W9" s="89"/>
      <c r="X9" s="90"/>
      <c r="Z9" s="91"/>
      <c r="AA9" s="90"/>
      <c r="AE9" s="269"/>
      <c r="AJ9" s="86"/>
      <c r="AK9" s="90"/>
      <c r="AL9" s="86"/>
      <c r="AM9" s="86"/>
      <c r="AN9" s="86"/>
      <c r="AO9" s="86"/>
      <c r="AP9" s="87"/>
      <c r="AQ9" s="85"/>
      <c r="AR9" s="88"/>
      <c r="AS9" s="145"/>
      <c r="AT9" s="87"/>
    </row>
    <row r="10" spans="2:46" ht="12.75" customHeight="1">
      <c r="B10" s="3"/>
      <c r="C10" s="5" t="s">
        <v>52</v>
      </c>
      <c r="E10" s="233">
        <f>tab!I13</f>
        <v>38991</v>
      </c>
      <c r="F10" s="51"/>
      <c r="G10" s="9"/>
      <c r="H10" s="9"/>
      <c r="AE10" s="6"/>
      <c r="AJ10" s="17"/>
      <c r="AK10" s="75"/>
      <c r="AL10" s="17"/>
      <c r="AM10" s="17"/>
      <c r="AN10" s="17"/>
      <c r="AO10" s="17"/>
      <c r="AP10" s="57"/>
      <c r="AQ10" s="58"/>
      <c r="AR10" s="74"/>
      <c r="AS10" s="144"/>
      <c r="AT10" s="57"/>
    </row>
    <row r="11" spans="2:46" ht="12.75" customHeight="1">
      <c r="B11" s="3"/>
      <c r="D11" s="92"/>
      <c r="E11" s="94"/>
      <c r="F11" s="51"/>
      <c r="G11" s="9"/>
      <c r="H11" s="9"/>
      <c r="AE11" s="6"/>
      <c r="AJ11" s="77"/>
      <c r="AK11" s="78"/>
      <c r="AL11" s="77"/>
      <c r="AM11" s="77"/>
      <c r="AN11" s="77"/>
      <c r="AO11" s="17"/>
      <c r="AP11" s="79"/>
      <c r="AQ11" s="80"/>
      <c r="AR11" s="81"/>
      <c r="AS11" s="82"/>
      <c r="AT11" s="79"/>
    </row>
    <row r="12" spans="2:46" ht="12.75" customHeight="1">
      <c r="B12" s="3"/>
      <c r="C12" s="42"/>
      <c r="D12" s="36"/>
      <c r="E12" s="62"/>
      <c r="F12" s="36"/>
      <c r="G12" s="44"/>
      <c r="H12" s="44"/>
      <c r="I12" s="42"/>
      <c r="J12" s="66"/>
      <c r="K12" s="66"/>
      <c r="L12" s="60"/>
      <c r="M12" s="60"/>
      <c r="N12" s="60"/>
      <c r="O12" s="65"/>
      <c r="P12" s="66"/>
      <c r="Q12" s="66"/>
      <c r="R12" s="131"/>
      <c r="S12" s="42"/>
      <c r="T12" s="42"/>
      <c r="U12" s="42"/>
      <c r="V12" s="69"/>
      <c r="W12" s="69"/>
      <c r="X12" s="132"/>
      <c r="Y12" s="42"/>
      <c r="Z12" s="133"/>
      <c r="AA12" s="132"/>
      <c r="AB12" s="42"/>
      <c r="AC12" s="42"/>
      <c r="AD12" s="42"/>
      <c r="AE12" s="6"/>
      <c r="AJ12" s="77"/>
      <c r="AK12" s="78"/>
      <c r="AL12" s="77"/>
      <c r="AM12" s="77"/>
      <c r="AN12" s="77"/>
      <c r="AO12" s="17"/>
      <c r="AP12" s="79"/>
      <c r="AQ12" s="80"/>
      <c r="AR12" s="81"/>
      <c r="AS12" s="82"/>
      <c r="AT12" s="79"/>
    </row>
    <row r="13" spans="2:48" ht="12.75" customHeight="1">
      <c r="B13" s="3"/>
      <c r="C13" s="42"/>
      <c r="D13" s="434" t="s">
        <v>120</v>
      </c>
      <c r="E13" s="435"/>
      <c r="F13" s="435"/>
      <c r="G13" s="435"/>
      <c r="H13" s="435"/>
      <c r="I13" s="135"/>
      <c r="J13" s="434" t="s">
        <v>42</v>
      </c>
      <c r="K13" s="435"/>
      <c r="L13" s="435"/>
      <c r="M13" s="435"/>
      <c r="N13" s="44"/>
      <c r="O13" s="436" t="s">
        <v>43</v>
      </c>
      <c r="P13" s="435"/>
      <c r="Q13" s="435"/>
      <c r="R13" s="435"/>
      <c r="S13" s="148"/>
      <c r="T13" s="434" t="s">
        <v>44</v>
      </c>
      <c r="U13" s="434"/>
      <c r="V13" s="434"/>
      <c r="W13" s="44"/>
      <c r="X13" s="30" t="s">
        <v>132</v>
      </c>
      <c r="Y13" s="44"/>
      <c r="Z13" s="149"/>
      <c r="AA13" s="20" t="s">
        <v>74</v>
      </c>
      <c r="AB13" s="66"/>
      <c r="AC13" s="147" t="s">
        <v>44</v>
      </c>
      <c r="AD13" s="66"/>
      <c r="AE13" s="270"/>
      <c r="AF13" s="95"/>
      <c r="AG13" s="57"/>
      <c r="AH13" s="47"/>
      <c r="AI13" s="57"/>
      <c r="AJ13" s="5"/>
      <c r="AK13" s="5"/>
      <c r="AS13" s="5"/>
      <c r="AT13" s="5"/>
      <c r="AU13" s="95"/>
      <c r="AV13" s="95"/>
    </row>
    <row r="14" spans="2:48" ht="12.75" customHeight="1">
      <c r="B14" s="3"/>
      <c r="C14" s="42"/>
      <c r="D14" s="22"/>
      <c r="E14" s="20"/>
      <c r="F14" s="115"/>
      <c r="G14" s="21"/>
      <c r="H14" s="21"/>
      <c r="I14" s="135"/>
      <c r="J14" s="20"/>
      <c r="K14" s="21"/>
      <c r="L14" s="20"/>
      <c r="M14" s="21"/>
      <c r="N14" s="44"/>
      <c r="O14" s="70"/>
      <c r="P14" s="21"/>
      <c r="Q14" s="21"/>
      <c r="R14" s="21"/>
      <c r="S14" s="135"/>
      <c r="T14" s="20"/>
      <c r="U14" s="20"/>
      <c r="V14" s="21"/>
      <c r="W14" s="44"/>
      <c r="X14" s="29"/>
      <c r="Y14" s="44"/>
      <c r="Z14" s="27"/>
      <c r="AA14" s="21"/>
      <c r="AB14" s="66"/>
      <c r="AC14" s="116"/>
      <c r="AD14" s="66"/>
      <c r="AE14" s="270"/>
      <c r="AF14" s="95"/>
      <c r="AG14" s="57"/>
      <c r="AH14" s="47"/>
      <c r="AI14" s="57"/>
      <c r="AJ14" s="5"/>
      <c r="AK14" s="5"/>
      <c r="AS14" s="5"/>
      <c r="AT14" s="5"/>
      <c r="AU14" s="95"/>
      <c r="AV14" s="95"/>
    </row>
    <row r="15" spans="2:48" ht="12.75" customHeight="1">
      <c r="B15" s="3"/>
      <c r="C15" s="42"/>
      <c r="D15" s="23" t="s">
        <v>214</v>
      </c>
      <c r="E15" s="23" t="s">
        <v>41</v>
      </c>
      <c r="F15" s="23" t="s">
        <v>33</v>
      </c>
      <c r="G15" s="119" t="s">
        <v>5</v>
      </c>
      <c r="H15" s="118" t="s">
        <v>115</v>
      </c>
      <c r="I15" s="125"/>
      <c r="J15" s="119" t="s">
        <v>58</v>
      </c>
      <c r="K15" s="119" t="s">
        <v>76</v>
      </c>
      <c r="L15" s="31"/>
      <c r="M15" s="150" t="s">
        <v>125</v>
      </c>
      <c r="N15" s="122"/>
      <c r="O15" s="71" t="s">
        <v>8</v>
      </c>
      <c r="P15" s="34" t="s">
        <v>59</v>
      </c>
      <c r="Q15" s="34"/>
      <c r="R15" s="71" t="s">
        <v>8</v>
      </c>
      <c r="S15" s="125"/>
      <c r="T15" s="117" t="s">
        <v>47</v>
      </c>
      <c r="U15" s="117" t="s">
        <v>55</v>
      </c>
      <c r="V15" s="117" t="s">
        <v>48</v>
      </c>
      <c r="W15" s="122"/>
      <c r="X15" s="35" t="s">
        <v>75</v>
      </c>
      <c r="Y15" s="36"/>
      <c r="Z15" s="24" t="s">
        <v>123</v>
      </c>
      <c r="AA15" s="35" t="s">
        <v>75</v>
      </c>
      <c r="AB15" s="126"/>
      <c r="AC15" s="119" t="s">
        <v>39</v>
      </c>
      <c r="AD15" s="126"/>
      <c r="AE15" s="271"/>
      <c r="AF15" s="97"/>
      <c r="AG15" s="98"/>
      <c r="AH15" s="99"/>
      <c r="AI15" s="98"/>
      <c r="AJ15" s="5"/>
      <c r="AK15" s="5"/>
      <c r="AS15" s="5"/>
      <c r="AT15" s="5"/>
      <c r="AU15" s="95"/>
      <c r="AV15" s="97"/>
    </row>
    <row r="16" spans="2:48" ht="12.75" customHeight="1">
      <c r="B16" s="3"/>
      <c r="C16" s="42"/>
      <c r="D16" s="22"/>
      <c r="E16" s="23"/>
      <c r="F16" s="151"/>
      <c r="G16" s="119" t="s">
        <v>6</v>
      </c>
      <c r="H16" s="34" t="s">
        <v>116</v>
      </c>
      <c r="I16" s="125"/>
      <c r="J16" s="119"/>
      <c r="K16" s="119"/>
      <c r="L16" s="31"/>
      <c r="M16" s="150" t="s">
        <v>54</v>
      </c>
      <c r="N16" s="122"/>
      <c r="O16" s="71"/>
      <c r="P16" s="34"/>
      <c r="Q16" s="34"/>
      <c r="R16" s="71" t="s">
        <v>60</v>
      </c>
      <c r="S16" s="125"/>
      <c r="T16" s="117"/>
      <c r="U16" s="324">
        <f>tab!G26</f>
        <v>0.482</v>
      </c>
      <c r="V16" s="117"/>
      <c r="W16" s="122"/>
      <c r="X16" s="35"/>
      <c r="Y16" s="42"/>
      <c r="Z16" s="24"/>
      <c r="AA16" s="35"/>
      <c r="AB16" s="42"/>
      <c r="AC16" s="118" t="s">
        <v>131</v>
      </c>
      <c r="AD16" s="42"/>
      <c r="AE16" s="6"/>
      <c r="AJ16" s="5"/>
      <c r="AK16" s="5"/>
      <c r="AS16" s="5"/>
      <c r="AT16" s="5"/>
      <c r="AV16" s="100"/>
    </row>
    <row r="17" spans="2:48" ht="12.75" customHeight="1">
      <c r="B17" s="3"/>
      <c r="C17" s="42"/>
      <c r="D17" s="36"/>
      <c r="E17" s="36"/>
      <c r="F17" s="36"/>
      <c r="G17" s="44"/>
      <c r="H17" s="44"/>
      <c r="I17" s="42"/>
      <c r="J17" s="126"/>
      <c r="K17" s="126"/>
      <c r="L17" s="68"/>
      <c r="M17" s="142"/>
      <c r="N17" s="122"/>
      <c r="O17" s="123"/>
      <c r="P17" s="124"/>
      <c r="Q17" s="122"/>
      <c r="R17" s="123"/>
      <c r="S17" s="122"/>
      <c r="T17" s="121"/>
      <c r="U17" s="121"/>
      <c r="V17" s="121"/>
      <c r="W17" s="122"/>
      <c r="X17" s="128"/>
      <c r="Y17" s="122"/>
      <c r="Z17" s="39"/>
      <c r="AA17" s="128"/>
      <c r="AB17" s="122"/>
      <c r="AC17" s="122"/>
      <c r="AD17" s="122"/>
      <c r="AE17" s="6"/>
      <c r="AJ17" s="5"/>
      <c r="AK17" s="5"/>
      <c r="AS17" s="5"/>
      <c r="AT17" s="5"/>
      <c r="AV17" s="100"/>
    </row>
    <row r="18" spans="2:31" ht="12.75" customHeight="1">
      <c r="B18" s="3"/>
      <c r="C18" s="42"/>
      <c r="D18" s="101"/>
      <c r="E18" s="101" t="s">
        <v>323</v>
      </c>
      <c r="F18" s="101" t="s">
        <v>324</v>
      </c>
      <c r="G18" s="18"/>
      <c r="H18" s="297">
        <v>17594</v>
      </c>
      <c r="I18" s="327"/>
      <c r="J18" s="18" t="s">
        <v>19</v>
      </c>
      <c r="K18" s="103">
        <v>14</v>
      </c>
      <c r="L18" s="36"/>
      <c r="M18" s="120">
        <f>IF(J18="","",VLOOKUP(J18,tab!$D$38:$AE$85,K18+3,FALSE))</f>
        <v>4503</v>
      </c>
      <c r="N18" s="127"/>
      <c r="O18" s="102">
        <v>1.9</v>
      </c>
      <c r="P18" s="104">
        <v>0.1025</v>
      </c>
      <c r="Q18" s="127"/>
      <c r="R18" s="32">
        <f aca="true" t="shared" si="0" ref="R18:R37">(IF(P18=0,(O18),(O18)-P18))</f>
        <v>1.7974999999999999</v>
      </c>
      <c r="S18" s="127"/>
      <c r="T18" s="120">
        <f aca="true" t="shared" si="1" ref="T18:T37">IF(E18=0,"",(M18*R18*12))</f>
        <v>97129.70999999999</v>
      </c>
      <c r="U18" s="120">
        <f aca="true" t="shared" si="2" ref="U18:U37">IF(E18=0,"",T18*$U$16)</f>
        <v>46816.52021999999</v>
      </c>
      <c r="V18" s="138">
        <f aca="true" t="shared" si="3" ref="V18:V37">IF(E18=0,0,(T18+U18))</f>
        <v>143946.23021999997</v>
      </c>
      <c r="W18" s="127"/>
      <c r="X18" s="29">
        <f>IF(P18="",0,(((M18*12)*P18)*(IF(J18&gt;8,1+tab!$G$28,1+tab!$H$28))))</f>
        <v>6269.79708</v>
      </c>
      <c r="Y18" s="127"/>
      <c r="Z18" s="27">
        <f aca="true" t="shared" si="4" ref="Z18:Z37">IF(G18&lt;25,0,IF(G18=25,25,IF(G18&lt;40,0,IF(G18=40,40,IF(G18&gt;=40,0)))))</f>
        <v>0</v>
      </c>
      <c r="AA18" s="29">
        <f aca="true" t="shared" si="5" ref="AA18:AA37">IF(Z18=25,(M18*1.08*(O18)/2),IF(Z18=40,(M18*1.08*(O18)),IF(Z18=0,0)))</f>
        <v>0</v>
      </c>
      <c r="AB18" s="127"/>
      <c r="AC18" s="120">
        <f>IF(E18="",0,(V18+X18+AA18))</f>
        <v>150216.02729999996</v>
      </c>
      <c r="AD18" s="127"/>
      <c r="AE18" s="6"/>
    </row>
    <row r="19" spans="2:31" ht="12.75" customHeight="1">
      <c r="B19" s="3"/>
      <c r="C19" s="42"/>
      <c r="D19" s="101"/>
      <c r="E19" s="101"/>
      <c r="F19" s="101"/>
      <c r="G19" s="18"/>
      <c r="H19" s="297"/>
      <c r="I19" s="36"/>
      <c r="J19" s="18"/>
      <c r="K19" s="103"/>
      <c r="L19" s="36"/>
      <c r="M19" s="120">
        <f>IF(J19="","",VLOOKUP(J19,tab!$D$38:$AE$85,K19+3,FALSE))</f>
      </c>
      <c r="N19" s="127"/>
      <c r="O19" s="102"/>
      <c r="P19" s="104"/>
      <c r="Q19" s="127"/>
      <c r="R19" s="32">
        <f t="shared" si="0"/>
        <v>0</v>
      </c>
      <c r="S19" s="127"/>
      <c r="T19" s="120">
        <f t="shared" si="1"/>
      </c>
      <c r="U19" s="120">
        <f t="shared" si="2"/>
      </c>
      <c r="V19" s="138">
        <f t="shared" si="3"/>
        <v>0</v>
      </c>
      <c r="W19" s="127"/>
      <c r="X19" s="29">
        <f>IF(P19="",0,(((M19*12)*P19)*(IF(J19&gt;8,1+tab!$G$28,1+tab!$H$28))))</f>
        <v>0</v>
      </c>
      <c r="Y19" s="127"/>
      <c r="Z19" s="27">
        <f t="shared" si="4"/>
        <v>0</v>
      </c>
      <c r="AA19" s="29">
        <f t="shared" si="5"/>
        <v>0</v>
      </c>
      <c r="AB19" s="127"/>
      <c r="AC19" s="120">
        <f aca="true" t="shared" si="6" ref="AC19:AC37">IF(E19="",0,(V19+X19+AA19))</f>
        <v>0</v>
      </c>
      <c r="AD19" s="127"/>
      <c r="AE19" s="6"/>
    </row>
    <row r="20" spans="2:31" ht="12.75" customHeight="1">
      <c r="B20" s="3"/>
      <c r="C20" s="42"/>
      <c r="D20" s="101"/>
      <c r="E20" s="101"/>
      <c r="F20" s="101"/>
      <c r="G20" s="18"/>
      <c r="H20" s="297"/>
      <c r="I20" s="36"/>
      <c r="J20" s="18"/>
      <c r="K20" s="103"/>
      <c r="L20" s="36"/>
      <c r="M20" s="120">
        <f>IF(J20="","",VLOOKUP(J20,tab!$D$38:$AE$85,K20+3,FALSE))</f>
      </c>
      <c r="N20" s="127"/>
      <c r="O20" s="102"/>
      <c r="P20" s="104"/>
      <c r="Q20" s="127"/>
      <c r="R20" s="32">
        <f t="shared" si="0"/>
        <v>0</v>
      </c>
      <c r="S20" s="127"/>
      <c r="T20" s="120">
        <f t="shared" si="1"/>
      </c>
      <c r="U20" s="120">
        <f t="shared" si="2"/>
      </c>
      <c r="V20" s="138">
        <f t="shared" si="3"/>
        <v>0</v>
      </c>
      <c r="W20" s="127"/>
      <c r="X20" s="29">
        <f>IF(P20="",0,(((M20*12)*P20)*(IF(J20&gt;8,1+tab!$G$28,1+tab!$H$28))))</f>
        <v>0</v>
      </c>
      <c r="Y20" s="127"/>
      <c r="Z20" s="27">
        <f t="shared" si="4"/>
        <v>0</v>
      </c>
      <c r="AA20" s="29">
        <f t="shared" si="5"/>
        <v>0</v>
      </c>
      <c r="AB20" s="127"/>
      <c r="AC20" s="120">
        <f t="shared" si="6"/>
        <v>0</v>
      </c>
      <c r="AD20" s="127"/>
      <c r="AE20" s="6"/>
    </row>
    <row r="21" spans="2:31" ht="12.75" customHeight="1">
      <c r="B21" s="3"/>
      <c r="C21" s="42"/>
      <c r="D21" s="101"/>
      <c r="E21" s="101"/>
      <c r="F21" s="101"/>
      <c r="G21" s="18"/>
      <c r="H21" s="297"/>
      <c r="I21" s="36"/>
      <c r="J21" s="18"/>
      <c r="K21" s="103"/>
      <c r="L21" s="36"/>
      <c r="M21" s="120">
        <f>IF(J21="","",VLOOKUP(J21,tab!$D$38:$AE$85,K21+3,FALSE))</f>
      </c>
      <c r="N21" s="127"/>
      <c r="O21" s="102"/>
      <c r="P21" s="104"/>
      <c r="Q21" s="127"/>
      <c r="R21" s="32">
        <f t="shared" si="0"/>
        <v>0</v>
      </c>
      <c r="S21" s="127"/>
      <c r="T21" s="120">
        <f t="shared" si="1"/>
      </c>
      <c r="U21" s="120">
        <f t="shared" si="2"/>
      </c>
      <c r="V21" s="138">
        <f t="shared" si="3"/>
        <v>0</v>
      </c>
      <c r="W21" s="127"/>
      <c r="X21" s="29">
        <f>IF(P21="",0,(((M21*12)*P21)*(IF(J21&gt;8,1+tab!$G$28,1+tab!$H$28))))</f>
        <v>0</v>
      </c>
      <c r="Y21" s="127"/>
      <c r="Z21" s="27">
        <f t="shared" si="4"/>
        <v>0</v>
      </c>
      <c r="AA21" s="29">
        <f t="shared" si="5"/>
        <v>0</v>
      </c>
      <c r="AB21" s="127"/>
      <c r="AC21" s="120">
        <f t="shared" si="6"/>
        <v>0</v>
      </c>
      <c r="AD21" s="127"/>
      <c r="AE21" s="6"/>
    </row>
    <row r="22" spans="2:31" ht="12.75" customHeight="1">
      <c r="B22" s="3"/>
      <c r="C22" s="42"/>
      <c r="D22" s="101"/>
      <c r="E22" s="101"/>
      <c r="F22" s="101"/>
      <c r="G22" s="18"/>
      <c r="H22" s="297"/>
      <c r="I22" s="36"/>
      <c r="J22" s="18"/>
      <c r="K22" s="103"/>
      <c r="L22" s="36"/>
      <c r="M22" s="120">
        <f>IF(J22="","",VLOOKUP(J22,tab!$D$38:$AE$85,K22+3,FALSE))</f>
      </c>
      <c r="N22" s="127"/>
      <c r="O22" s="102"/>
      <c r="P22" s="104"/>
      <c r="Q22" s="127"/>
      <c r="R22" s="32">
        <f t="shared" si="0"/>
        <v>0</v>
      </c>
      <c r="S22" s="127"/>
      <c r="T22" s="120">
        <f t="shared" si="1"/>
      </c>
      <c r="U22" s="120">
        <f t="shared" si="2"/>
      </c>
      <c r="V22" s="138">
        <f t="shared" si="3"/>
        <v>0</v>
      </c>
      <c r="W22" s="127"/>
      <c r="X22" s="29">
        <f>IF(P22="",0,(((M22*12)*P22)*(IF(J22&gt;8,1+tab!$G$28,1+tab!$H$28))))</f>
        <v>0</v>
      </c>
      <c r="Y22" s="127"/>
      <c r="Z22" s="27">
        <f t="shared" si="4"/>
        <v>0</v>
      </c>
      <c r="AA22" s="29">
        <f t="shared" si="5"/>
        <v>0</v>
      </c>
      <c r="AB22" s="127"/>
      <c r="AC22" s="120">
        <f t="shared" si="6"/>
        <v>0</v>
      </c>
      <c r="AD22" s="127"/>
      <c r="AE22" s="6"/>
    </row>
    <row r="23" spans="2:31" ht="12.75" customHeight="1">
      <c r="B23" s="3"/>
      <c r="C23" s="42"/>
      <c r="D23" s="101"/>
      <c r="E23" s="101"/>
      <c r="F23" s="101"/>
      <c r="G23" s="18"/>
      <c r="H23" s="297"/>
      <c r="I23" s="36"/>
      <c r="J23" s="18"/>
      <c r="K23" s="103"/>
      <c r="L23" s="36"/>
      <c r="M23" s="120">
        <f>IF(J23="","",VLOOKUP(J23,tab!$D$38:$AE$85,K23+3,FALSE))</f>
      </c>
      <c r="N23" s="127"/>
      <c r="O23" s="102"/>
      <c r="P23" s="104"/>
      <c r="Q23" s="127"/>
      <c r="R23" s="32">
        <f t="shared" si="0"/>
        <v>0</v>
      </c>
      <c r="S23" s="127"/>
      <c r="T23" s="120">
        <f t="shared" si="1"/>
      </c>
      <c r="U23" s="120">
        <f t="shared" si="2"/>
      </c>
      <c r="V23" s="138">
        <f t="shared" si="3"/>
        <v>0</v>
      </c>
      <c r="W23" s="127"/>
      <c r="X23" s="29">
        <f>IF(P23="",0,(((M23*12)*P23)*(IF(J23&gt;8,1+tab!$G$28,1+tab!$H$28))))</f>
        <v>0</v>
      </c>
      <c r="Y23" s="127"/>
      <c r="Z23" s="27">
        <f t="shared" si="4"/>
        <v>0</v>
      </c>
      <c r="AA23" s="29">
        <f t="shared" si="5"/>
        <v>0</v>
      </c>
      <c r="AB23" s="127"/>
      <c r="AC23" s="120">
        <f t="shared" si="6"/>
        <v>0</v>
      </c>
      <c r="AD23" s="127"/>
      <c r="AE23" s="6"/>
    </row>
    <row r="24" spans="2:31" ht="12.75" customHeight="1">
      <c r="B24" s="3"/>
      <c r="C24" s="42"/>
      <c r="D24" s="101"/>
      <c r="E24" s="101"/>
      <c r="F24" s="101"/>
      <c r="G24" s="18"/>
      <c r="H24" s="297"/>
      <c r="I24" s="36"/>
      <c r="J24" s="18"/>
      <c r="K24" s="103"/>
      <c r="L24" s="36"/>
      <c r="M24" s="120">
        <f>IF(J24="","",VLOOKUP(J24,tab!$D$38:$AE$85,K24+3,FALSE))</f>
      </c>
      <c r="N24" s="127"/>
      <c r="O24" s="102"/>
      <c r="P24" s="104"/>
      <c r="Q24" s="127"/>
      <c r="R24" s="32">
        <f t="shared" si="0"/>
        <v>0</v>
      </c>
      <c r="S24" s="127"/>
      <c r="T24" s="120">
        <f t="shared" si="1"/>
      </c>
      <c r="U24" s="120">
        <f t="shared" si="2"/>
      </c>
      <c r="V24" s="138">
        <f t="shared" si="3"/>
        <v>0</v>
      </c>
      <c r="W24" s="127"/>
      <c r="X24" s="29">
        <f>IF(P24="",0,(((M24*12)*P24)*(IF(J24&gt;8,1+tab!$G$28,1+tab!$H$28))))</f>
        <v>0</v>
      </c>
      <c r="Y24" s="127"/>
      <c r="Z24" s="27">
        <f t="shared" si="4"/>
        <v>0</v>
      </c>
      <c r="AA24" s="29">
        <f t="shared" si="5"/>
        <v>0</v>
      </c>
      <c r="AB24" s="127"/>
      <c r="AC24" s="120">
        <f t="shared" si="6"/>
        <v>0</v>
      </c>
      <c r="AD24" s="127"/>
      <c r="AE24" s="6"/>
    </row>
    <row r="25" spans="2:31" ht="12.75" customHeight="1">
      <c r="B25" s="3"/>
      <c r="C25" s="42"/>
      <c r="D25" s="101"/>
      <c r="E25" s="101"/>
      <c r="F25" s="101"/>
      <c r="G25" s="18"/>
      <c r="H25" s="297"/>
      <c r="I25" s="36"/>
      <c r="J25" s="18"/>
      <c r="K25" s="103"/>
      <c r="L25" s="36"/>
      <c r="M25" s="120">
        <f>IF(J25="","",VLOOKUP(J25,tab!$D$38:$AE$85,K25+3,FALSE))</f>
      </c>
      <c r="N25" s="127"/>
      <c r="O25" s="102"/>
      <c r="P25" s="104"/>
      <c r="Q25" s="127"/>
      <c r="R25" s="32">
        <f t="shared" si="0"/>
        <v>0</v>
      </c>
      <c r="S25" s="127"/>
      <c r="T25" s="120">
        <f t="shared" si="1"/>
      </c>
      <c r="U25" s="120">
        <f t="shared" si="2"/>
      </c>
      <c r="V25" s="138">
        <f t="shared" si="3"/>
        <v>0</v>
      </c>
      <c r="W25" s="127"/>
      <c r="X25" s="29">
        <f>IF(P25="",0,(((M25*12)*P25)*(IF(J25&gt;8,1+tab!$G$28,1+tab!$H$28))))</f>
        <v>0</v>
      </c>
      <c r="Y25" s="127"/>
      <c r="Z25" s="27">
        <f t="shared" si="4"/>
        <v>0</v>
      </c>
      <c r="AA25" s="29">
        <f t="shared" si="5"/>
        <v>0</v>
      </c>
      <c r="AB25" s="127"/>
      <c r="AC25" s="120">
        <f t="shared" si="6"/>
        <v>0</v>
      </c>
      <c r="AD25" s="127"/>
      <c r="AE25" s="6"/>
    </row>
    <row r="26" spans="2:31" ht="12.75" customHeight="1">
      <c r="B26" s="3"/>
      <c r="C26" s="42"/>
      <c r="D26" s="101"/>
      <c r="E26" s="101"/>
      <c r="F26" s="101"/>
      <c r="G26" s="18"/>
      <c r="H26" s="297"/>
      <c r="I26" s="36"/>
      <c r="J26" s="18"/>
      <c r="K26" s="103"/>
      <c r="L26" s="36"/>
      <c r="M26" s="120">
        <f>IF(J26="","",VLOOKUP(J26,tab!$D$38:$AE$85,K26+3,FALSE))</f>
      </c>
      <c r="N26" s="127"/>
      <c r="O26" s="102"/>
      <c r="P26" s="104"/>
      <c r="Q26" s="127"/>
      <c r="R26" s="32">
        <f t="shared" si="0"/>
        <v>0</v>
      </c>
      <c r="S26" s="127"/>
      <c r="T26" s="120">
        <f t="shared" si="1"/>
      </c>
      <c r="U26" s="120">
        <f t="shared" si="2"/>
      </c>
      <c r="V26" s="138">
        <f t="shared" si="3"/>
        <v>0</v>
      </c>
      <c r="W26" s="127"/>
      <c r="X26" s="29">
        <f>IF(P26="",0,(((M26*12)*P26)*(IF(J26&gt;8,1+tab!$G$28,1+tab!$H$28))))</f>
        <v>0</v>
      </c>
      <c r="Y26" s="127"/>
      <c r="Z26" s="27">
        <f t="shared" si="4"/>
        <v>0</v>
      </c>
      <c r="AA26" s="29">
        <f t="shared" si="5"/>
        <v>0</v>
      </c>
      <c r="AB26" s="127"/>
      <c r="AC26" s="120">
        <f t="shared" si="6"/>
        <v>0</v>
      </c>
      <c r="AD26" s="127"/>
      <c r="AE26" s="6"/>
    </row>
    <row r="27" spans="2:31" ht="12.75" customHeight="1">
      <c r="B27" s="3"/>
      <c r="C27" s="42"/>
      <c r="D27" s="101"/>
      <c r="E27" s="101"/>
      <c r="F27" s="101"/>
      <c r="G27" s="18"/>
      <c r="H27" s="297"/>
      <c r="I27" s="36"/>
      <c r="J27" s="18"/>
      <c r="K27" s="103"/>
      <c r="L27" s="36"/>
      <c r="M27" s="120">
        <f>IF(J27="","",VLOOKUP(J27,tab!$D$38:$AE$85,K27+3,FALSE))</f>
      </c>
      <c r="N27" s="127"/>
      <c r="O27" s="102"/>
      <c r="P27" s="104"/>
      <c r="Q27" s="127"/>
      <c r="R27" s="32">
        <f t="shared" si="0"/>
        <v>0</v>
      </c>
      <c r="S27" s="127"/>
      <c r="T27" s="120">
        <f t="shared" si="1"/>
      </c>
      <c r="U27" s="120">
        <f t="shared" si="2"/>
      </c>
      <c r="V27" s="138">
        <f t="shared" si="3"/>
        <v>0</v>
      </c>
      <c r="W27" s="127"/>
      <c r="X27" s="29">
        <f>IF(P27="",0,(((M27*12)*P27)*(IF(J27&gt;8,1+tab!$G$28,1+tab!$H$28))))</f>
        <v>0</v>
      </c>
      <c r="Y27" s="127"/>
      <c r="Z27" s="27">
        <f t="shared" si="4"/>
        <v>0</v>
      </c>
      <c r="AA27" s="29">
        <f t="shared" si="5"/>
        <v>0</v>
      </c>
      <c r="AB27" s="127"/>
      <c r="AC27" s="120">
        <f t="shared" si="6"/>
        <v>0</v>
      </c>
      <c r="AD27" s="127"/>
      <c r="AE27" s="6"/>
    </row>
    <row r="28" spans="2:31" ht="12.75" customHeight="1">
      <c r="B28" s="3"/>
      <c r="C28" s="42"/>
      <c r="D28" s="101"/>
      <c r="E28" s="101"/>
      <c r="F28" s="101"/>
      <c r="G28" s="18"/>
      <c r="H28" s="297"/>
      <c r="I28" s="36"/>
      <c r="J28" s="18"/>
      <c r="K28" s="103"/>
      <c r="L28" s="36"/>
      <c r="M28" s="120">
        <f>IF(J28="","",VLOOKUP(J28,tab!$D$38:$AE$85,K28+3,FALSE))</f>
      </c>
      <c r="N28" s="127"/>
      <c r="O28" s="102"/>
      <c r="P28" s="104"/>
      <c r="Q28" s="127"/>
      <c r="R28" s="32">
        <f t="shared" si="0"/>
        <v>0</v>
      </c>
      <c r="S28" s="127"/>
      <c r="T28" s="120">
        <f t="shared" si="1"/>
      </c>
      <c r="U28" s="120">
        <f t="shared" si="2"/>
      </c>
      <c r="V28" s="138">
        <f t="shared" si="3"/>
        <v>0</v>
      </c>
      <c r="W28" s="127"/>
      <c r="X28" s="29">
        <f>IF(P28="",0,(((M28*12)*P28)*(IF(J28&gt;8,1+tab!$G$28,1+tab!$H$28))))</f>
        <v>0</v>
      </c>
      <c r="Y28" s="127"/>
      <c r="Z28" s="27">
        <f t="shared" si="4"/>
        <v>0</v>
      </c>
      <c r="AA28" s="29">
        <f t="shared" si="5"/>
        <v>0</v>
      </c>
      <c r="AB28" s="127"/>
      <c r="AC28" s="120">
        <f t="shared" si="6"/>
        <v>0</v>
      </c>
      <c r="AD28" s="127"/>
      <c r="AE28" s="6"/>
    </row>
    <row r="29" spans="2:31" ht="12.75" customHeight="1">
      <c r="B29" s="3"/>
      <c r="C29" s="42"/>
      <c r="D29" s="101"/>
      <c r="E29" s="101"/>
      <c r="F29" s="101"/>
      <c r="G29" s="18"/>
      <c r="H29" s="297"/>
      <c r="I29" s="36"/>
      <c r="J29" s="18"/>
      <c r="K29" s="103"/>
      <c r="L29" s="36"/>
      <c r="M29" s="120">
        <f>IF(J29="","",VLOOKUP(J29,tab!$D$38:$AE$85,K29+3,FALSE))</f>
      </c>
      <c r="N29" s="127"/>
      <c r="O29" s="102"/>
      <c r="P29" s="104"/>
      <c r="Q29" s="127"/>
      <c r="R29" s="32">
        <f t="shared" si="0"/>
        <v>0</v>
      </c>
      <c r="S29" s="127"/>
      <c r="T29" s="120">
        <f t="shared" si="1"/>
      </c>
      <c r="U29" s="120">
        <f t="shared" si="2"/>
      </c>
      <c r="V29" s="138">
        <f t="shared" si="3"/>
        <v>0</v>
      </c>
      <c r="W29" s="127"/>
      <c r="X29" s="29">
        <f>IF(P29="",0,(((M29*12)*P29)*(IF(J29&gt;8,1+tab!$G$28,1+tab!$H$28))))</f>
        <v>0</v>
      </c>
      <c r="Y29" s="127"/>
      <c r="Z29" s="27">
        <f t="shared" si="4"/>
        <v>0</v>
      </c>
      <c r="AA29" s="29">
        <f t="shared" si="5"/>
        <v>0</v>
      </c>
      <c r="AB29" s="127"/>
      <c r="AC29" s="120">
        <f t="shared" si="6"/>
        <v>0</v>
      </c>
      <c r="AD29" s="127"/>
      <c r="AE29" s="6"/>
    </row>
    <row r="30" spans="2:31" ht="12.75" customHeight="1">
      <c r="B30" s="3"/>
      <c r="C30" s="42"/>
      <c r="D30" s="101"/>
      <c r="E30" s="101"/>
      <c r="F30" s="101"/>
      <c r="G30" s="18"/>
      <c r="H30" s="297"/>
      <c r="I30" s="36"/>
      <c r="J30" s="18"/>
      <c r="K30" s="103"/>
      <c r="L30" s="36"/>
      <c r="M30" s="120">
        <f>IF(J30="","",VLOOKUP(J30,tab!$D$38:$AE$85,K30+3,FALSE))</f>
      </c>
      <c r="N30" s="127"/>
      <c r="O30" s="102"/>
      <c r="P30" s="104"/>
      <c r="Q30" s="127"/>
      <c r="R30" s="32">
        <f t="shared" si="0"/>
        <v>0</v>
      </c>
      <c r="S30" s="127"/>
      <c r="T30" s="120">
        <f t="shared" si="1"/>
      </c>
      <c r="U30" s="120">
        <f t="shared" si="2"/>
      </c>
      <c r="V30" s="138">
        <f t="shared" si="3"/>
        <v>0</v>
      </c>
      <c r="W30" s="127"/>
      <c r="X30" s="29">
        <f>IF(P30="",0,(((M30*12)*P30)*(IF(J30&gt;8,1+tab!$G$28,1+tab!$H$28))))</f>
        <v>0</v>
      </c>
      <c r="Y30" s="127"/>
      <c r="Z30" s="27">
        <f t="shared" si="4"/>
        <v>0</v>
      </c>
      <c r="AA30" s="29">
        <f t="shared" si="5"/>
        <v>0</v>
      </c>
      <c r="AB30" s="127"/>
      <c r="AC30" s="120">
        <f t="shared" si="6"/>
        <v>0</v>
      </c>
      <c r="AD30" s="127"/>
      <c r="AE30" s="6"/>
    </row>
    <row r="31" spans="2:31" ht="12.75" customHeight="1">
      <c r="B31" s="3"/>
      <c r="C31" s="42"/>
      <c r="D31" s="101"/>
      <c r="E31" s="101"/>
      <c r="F31" s="101"/>
      <c r="G31" s="18"/>
      <c r="H31" s="297"/>
      <c r="I31" s="36"/>
      <c r="J31" s="18"/>
      <c r="K31" s="103"/>
      <c r="L31" s="36"/>
      <c r="M31" s="120">
        <f>IF(J31="","",VLOOKUP(J31,tab!$D$38:$AE$85,K31+3,FALSE))</f>
      </c>
      <c r="N31" s="127"/>
      <c r="O31" s="102"/>
      <c r="P31" s="104"/>
      <c r="Q31" s="127"/>
      <c r="R31" s="32">
        <f t="shared" si="0"/>
        <v>0</v>
      </c>
      <c r="S31" s="127"/>
      <c r="T31" s="120">
        <f t="shared" si="1"/>
      </c>
      <c r="U31" s="120">
        <f t="shared" si="2"/>
      </c>
      <c r="V31" s="138">
        <f t="shared" si="3"/>
        <v>0</v>
      </c>
      <c r="W31" s="127"/>
      <c r="X31" s="29">
        <f>IF(P31="",0,(((M31*12)*P31)*(IF(J31&gt;8,1+tab!$G$28,1+tab!$H$28))))</f>
        <v>0</v>
      </c>
      <c r="Y31" s="127"/>
      <c r="Z31" s="27">
        <f t="shared" si="4"/>
        <v>0</v>
      </c>
      <c r="AA31" s="29">
        <f t="shared" si="5"/>
        <v>0</v>
      </c>
      <c r="AB31" s="127"/>
      <c r="AC31" s="120">
        <f t="shared" si="6"/>
        <v>0</v>
      </c>
      <c r="AD31" s="127"/>
      <c r="AE31" s="6"/>
    </row>
    <row r="32" spans="2:31" ht="12.75" customHeight="1">
      <c r="B32" s="3"/>
      <c r="C32" s="42"/>
      <c r="D32" s="101"/>
      <c r="E32" s="101"/>
      <c r="F32" s="101"/>
      <c r="G32" s="18"/>
      <c r="H32" s="297"/>
      <c r="I32" s="36"/>
      <c r="J32" s="18"/>
      <c r="K32" s="103"/>
      <c r="L32" s="36"/>
      <c r="M32" s="120">
        <f>IF(J32="","",VLOOKUP(J32,tab!$D$38:$AE$85,K32+3,FALSE))</f>
      </c>
      <c r="N32" s="127"/>
      <c r="O32" s="102"/>
      <c r="P32" s="104"/>
      <c r="Q32" s="127"/>
      <c r="R32" s="32">
        <f t="shared" si="0"/>
        <v>0</v>
      </c>
      <c r="S32" s="127"/>
      <c r="T32" s="120">
        <f t="shared" si="1"/>
      </c>
      <c r="U32" s="120">
        <f t="shared" si="2"/>
      </c>
      <c r="V32" s="138">
        <f t="shared" si="3"/>
        <v>0</v>
      </c>
      <c r="W32" s="127"/>
      <c r="X32" s="29">
        <f>IF(P32="",0,(((M32*12)*P32)*(IF(J32&gt;8,1+tab!$G$28,1+tab!$H$28))))</f>
        <v>0</v>
      </c>
      <c r="Y32" s="127"/>
      <c r="Z32" s="27">
        <f t="shared" si="4"/>
        <v>0</v>
      </c>
      <c r="AA32" s="29">
        <f t="shared" si="5"/>
        <v>0</v>
      </c>
      <c r="AB32" s="127"/>
      <c r="AC32" s="120">
        <f t="shared" si="6"/>
        <v>0</v>
      </c>
      <c r="AD32" s="127"/>
      <c r="AE32" s="6"/>
    </row>
    <row r="33" spans="2:31" ht="12.75" customHeight="1">
      <c r="B33" s="3"/>
      <c r="C33" s="42"/>
      <c r="D33" s="101"/>
      <c r="E33" s="101"/>
      <c r="F33" s="101"/>
      <c r="G33" s="18"/>
      <c r="H33" s="297"/>
      <c r="I33" s="36"/>
      <c r="J33" s="18"/>
      <c r="K33" s="103"/>
      <c r="L33" s="36"/>
      <c r="M33" s="120">
        <f>IF(J33="","",VLOOKUP(J33,tab!$D$38:$AE$85,K33+3,FALSE))</f>
      </c>
      <c r="N33" s="127"/>
      <c r="O33" s="102"/>
      <c r="P33" s="104"/>
      <c r="Q33" s="127"/>
      <c r="R33" s="32">
        <f t="shared" si="0"/>
        <v>0</v>
      </c>
      <c r="S33" s="127"/>
      <c r="T33" s="120">
        <f t="shared" si="1"/>
      </c>
      <c r="U33" s="120">
        <f t="shared" si="2"/>
      </c>
      <c r="V33" s="138">
        <f t="shared" si="3"/>
        <v>0</v>
      </c>
      <c r="W33" s="127"/>
      <c r="X33" s="29">
        <f>IF(P33="",0,(((M33*12)*P33)*(IF(J33&gt;8,1+tab!$G$28,1+tab!$H$28))))</f>
        <v>0</v>
      </c>
      <c r="Y33" s="127"/>
      <c r="Z33" s="27">
        <f t="shared" si="4"/>
        <v>0</v>
      </c>
      <c r="AA33" s="29">
        <f t="shared" si="5"/>
        <v>0</v>
      </c>
      <c r="AB33" s="127"/>
      <c r="AC33" s="120">
        <f t="shared" si="6"/>
        <v>0</v>
      </c>
      <c r="AD33" s="127"/>
      <c r="AE33" s="6"/>
    </row>
    <row r="34" spans="2:31" ht="12.75" customHeight="1">
      <c r="B34" s="3"/>
      <c r="C34" s="42"/>
      <c r="D34" s="101"/>
      <c r="E34" s="101"/>
      <c r="F34" s="101"/>
      <c r="G34" s="18"/>
      <c r="H34" s="297"/>
      <c r="I34" s="36"/>
      <c r="J34" s="18"/>
      <c r="K34" s="103"/>
      <c r="L34" s="36"/>
      <c r="M34" s="120">
        <f>IF(J34="","",VLOOKUP(J34,tab!$D$38:$AE$85,K34+3,FALSE))</f>
      </c>
      <c r="N34" s="127"/>
      <c r="O34" s="102"/>
      <c r="P34" s="104"/>
      <c r="Q34" s="127"/>
      <c r="R34" s="32">
        <f t="shared" si="0"/>
        <v>0</v>
      </c>
      <c r="S34" s="127"/>
      <c r="T34" s="120">
        <f t="shared" si="1"/>
      </c>
      <c r="U34" s="120">
        <f t="shared" si="2"/>
      </c>
      <c r="V34" s="138">
        <f t="shared" si="3"/>
        <v>0</v>
      </c>
      <c r="W34" s="127"/>
      <c r="X34" s="29">
        <f>IF(P34="",0,(((M34*12)*P34)*(IF(J34&gt;8,1+tab!$G$28,1+tab!$H$28))))</f>
        <v>0</v>
      </c>
      <c r="Y34" s="127"/>
      <c r="Z34" s="27">
        <f t="shared" si="4"/>
        <v>0</v>
      </c>
      <c r="AA34" s="29">
        <f t="shared" si="5"/>
        <v>0</v>
      </c>
      <c r="AB34" s="127"/>
      <c r="AC34" s="120">
        <f t="shared" si="6"/>
        <v>0</v>
      </c>
      <c r="AD34" s="127"/>
      <c r="AE34" s="6"/>
    </row>
    <row r="35" spans="2:31" ht="12.75" customHeight="1">
      <c r="B35" s="3"/>
      <c r="C35" s="42"/>
      <c r="D35" s="101"/>
      <c r="E35" s="101"/>
      <c r="F35" s="101"/>
      <c r="G35" s="18"/>
      <c r="H35" s="297"/>
      <c r="I35" s="36"/>
      <c r="J35" s="18"/>
      <c r="K35" s="103"/>
      <c r="L35" s="36"/>
      <c r="M35" s="120">
        <f>IF(J35="","",VLOOKUP(J35,tab!$D$38:$AE$85,K35+3,FALSE))</f>
      </c>
      <c r="N35" s="127"/>
      <c r="O35" s="102"/>
      <c r="P35" s="104"/>
      <c r="Q35" s="127"/>
      <c r="R35" s="32">
        <f t="shared" si="0"/>
        <v>0</v>
      </c>
      <c r="S35" s="127"/>
      <c r="T35" s="120">
        <f t="shared" si="1"/>
      </c>
      <c r="U35" s="120">
        <f t="shared" si="2"/>
      </c>
      <c r="V35" s="138">
        <f t="shared" si="3"/>
        <v>0</v>
      </c>
      <c r="W35" s="127"/>
      <c r="X35" s="29">
        <f>IF(P35="",0,(((M35*12)*P35)*(IF(J35&gt;8,1+tab!$G$28,1+tab!$H$28))))</f>
        <v>0</v>
      </c>
      <c r="Y35" s="127"/>
      <c r="Z35" s="27">
        <f t="shared" si="4"/>
        <v>0</v>
      </c>
      <c r="AA35" s="29">
        <f t="shared" si="5"/>
        <v>0</v>
      </c>
      <c r="AB35" s="127"/>
      <c r="AC35" s="120">
        <f t="shared" si="6"/>
        <v>0</v>
      </c>
      <c r="AD35" s="127"/>
      <c r="AE35" s="6"/>
    </row>
    <row r="36" spans="2:31" ht="12.75" customHeight="1">
      <c r="B36" s="3"/>
      <c r="C36" s="42"/>
      <c r="D36" s="101"/>
      <c r="E36" s="101"/>
      <c r="F36" s="101"/>
      <c r="G36" s="18"/>
      <c r="H36" s="297"/>
      <c r="I36" s="36"/>
      <c r="J36" s="18"/>
      <c r="K36" s="103"/>
      <c r="L36" s="36"/>
      <c r="M36" s="120">
        <f>IF(J36="","",VLOOKUP(J36,tab!$D$38:$AE$85,K36+3,FALSE))</f>
      </c>
      <c r="N36" s="127"/>
      <c r="O36" s="102"/>
      <c r="P36" s="104"/>
      <c r="Q36" s="127"/>
      <c r="R36" s="32">
        <f t="shared" si="0"/>
        <v>0</v>
      </c>
      <c r="S36" s="127"/>
      <c r="T36" s="120">
        <f t="shared" si="1"/>
      </c>
      <c r="U36" s="120">
        <f t="shared" si="2"/>
      </c>
      <c r="V36" s="138">
        <f t="shared" si="3"/>
        <v>0</v>
      </c>
      <c r="W36" s="127"/>
      <c r="X36" s="29">
        <f>IF(P36="",0,(((M36*12)*P36)*(IF(J36&gt;8,1+tab!$G$28,1+tab!$H$28))))</f>
        <v>0</v>
      </c>
      <c r="Y36" s="127"/>
      <c r="Z36" s="27">
        <f t="shared" si="4"/>
        <v>0</v>
      </c>
      <c r="AA36" s="29">
        <f t="shared" si="5"/>
        <v>0</v>
      </c>
      <c r="AB36" s="127"/>
      <c r="AC36" s="120">
        <f t="shared" si="6"/>
        <v>0</v>
      </c>
      <c r="AD36" s="127"/>
      <c r="AE36" s="6"/>
    </row>
    <row r="37" spans="2:31" ht="12.75" customHeight="1">
      <c r="B37" s="3"/>
      <c r="C37" s="42"/>
      <c r="D37" s="101"/>
      <c r="E37" s="101"/>
      <c r="F37" s="101"/>
      <c r="G37" s="18"/>
      <c r="H37" s="297"/>
      <c r="I37" s="36"/>
      <c r="J37" s="18"/>
      <c r="K37" s="103"/>
      <c r="L37" s="36"/>
      <c r="M37" s="120">
        <f>IF(J37="","",VLOOKUP(J37,tab!$D$38:$AE$85,K37+3,FALSE))</f>
      </c>
      <c r="N37" s="127"/>
      <c r="O37" s="102"/>
      <c r="P37" s="104"/>
      <c r="Q37" s="127"/>
      <c r="R37" s="32">
        <f t="shared" si="0"/>
        <v>0</v>
      </c>
      <c r="S37" s="127"/>
      <c r="T37" s="120">
        <f t="shared" si="1"/>
      </c>
      <c r="U37" s="120">
        <f t="shared" si="2"/>
      </c>
      <c r="V37" s="138">
        <f t="shared" si="3"/>
        <v>0</v>
      </c>
      <c r="W37" s="127"/>
      <c r="X37" s="29">
        <f>IF(P37="",0,(((M37*12)*P37)*(IF(J37&gt;8,1+tab!$G$28,1+tab!$H$28))))</f>
        <v>0</v>
      </c>
      <c r="Y37" s="127"/>
      <c r="Z37" s="27">
        <f t="shared" si="4"/>
        <v>0</v>
      </c>
      <c r="AA37" s="29">
        <f t="shared" si="5"/>
        <v>0</v>
      </c>
      <c r="AB37" s="127"/>
      <c r="AC37" s="120">
        <f t="shared" si="6"/>
        <v>0</v>
      </c>
      <c r="AD37" s="127"/>
      <c r="AE37" s="6"/>
    </row>
    <row r="38" spans="2:31" ht="12.75" customHeight="1">
      <c r="B38" s="3"/>
      <c r="C38" s="42"/>
      <c r="D38" s="37"/>
      <c r="E38" s="37"/>
      <c r="F38" s="37"/>
      <c r="G38" s="43"/>
      <c r="H38" s="43"/>
      <c r="I38" s="36"/>
      <c r="J38" s="43"/>
      <c r="K38" s="137"/>
      <c r="L38" s="36"/>
      <c r="M38" s="66"/>
      <c r="N38" s="66"/>
      <c r="O38" s="70">
        <f>SUM(O18:O37)</f>
        <v>1.9</v>
      </c>
      <c r="P38" s="70">
        <f>SUM(P18:P37)</f>
        <v>0.1025</v>
      </c>
      <c r="Q38" s="66"/>
      <c r="R38" s="70">
        <f>SUM(R18:R37)</f>
        <v>1.7974999999999999</v>
      </c>
      <c r="S38" s="66"/>
      <c r="T38" s="139">
        <f>SUM(T18:T37)</f>
        <v>97129.70999999999</v>
      </c>
      <c r="U38" s="139">
        <f>SUM(U18:U37)</f>
        <v>46816.52021999999</v>
      </c>
      <c r="V38" s="139">
        <f>SUM(V18:V37)</f>
        <v>143946.23021999997</v>
      </c>
      <c r="W38" s="66"/>
      <c r="X38" s="140">
        <f>SUM(X18:X37)</f>
        <v>6269.79708</v>
      </c>
      <c r="Y38" s="66"/>
      <c r="Z38" s="141">
        <f>SUM(Z18:Z37)</f>
        <v>0</v>
      </c>
      <c r="AA38" s="140">
        <f>SUM(AA18:AA37)</f>
        <v>0</v>
      </c>
      <c r="AB38" s="66"/>
      <c r="AC38" s="140">
        <f>SUM(AC18:AC37)</f>
        <v>150216.02729999996</v>
      </c>
      <c r="AD38" s="66"/>
      <c r="AE38" s="6"/>
    </row>
    <row r="39" spans="2:31" ht="12.75" customHeight="1">
      <c r="B39" s="3"/>
      <c r="C39" s="42"/>
      <c r="D39" s="36"/>
      <c r="E39" s="36"/>
      <c r="F39" s="36"/>
      <c r="G39" s="44"/>
      <c r="H39" s="44"/>
      <c r="I39" s="36"/>
      <c r="J39" s="44"/>
      <c r="K39" s="66"/>
      <c r="L39" s="44"/>
      <c r="M39" s="66"/>
      <c r="N39" s="66"/>
      <c r="O39" s="65"/>
      <c r="P39" s="66"/>
      <c r="Q39" s="66"/>
      <c r="R39" s="65"/>
      <c r="S39" s="66"/>
      <c r="T39" s="129"/>
      <c r="U39" s="129"/>
      <c r="V39" s="129"/>
      <c r="W39" s="66"/>
      <c r="X39" s="130"/>
      <c r="Y39" s="66"/>
      <c r="Z39" s="134"/>
      <c r="AA39" s="130"/>
      <c r="AB39" s="66"/>
      <c r="AC39" s="66"/>
      <c r="AD39" s="66"/>
      <c r="AE39" s="6"/>
    </row>
    <row r="40" spans="2:31" ht="12.75" customHeight="1">
      <c r="B40" s="3"/>
      <c r="H40" s="325"/>
      <c r="J40" s="46"/>
      <c r="L40" s="46"/>
      <c r="M40" s="100"/>
      <c r="N40" s="100"/>
      <c r="O40" s="326"/>
      <c r="P40" s="57"/>
      <c r="Q40" s="57"/>
      <c r="R40" s="57"/>
      <c r="T40" s="100"/>
      <c r="U40" s="100"/>
      <c r="V40" s="146"/>
      <c r="W40" s="100"/>
      <c r="X40" s="53"/>
      <c r="Y40" s="11"/>
      <c r="Z40" s="49"/>
      <c r="AA40" s="53"/>
      <c r="AE40" s="6"/>
    </row>
    <row r="41" spans="2:31" ht="12.75" customHeight="1">
      <c r="B41" s="3"/>
      <c r="H41" s="325"/>
      <c r="J41" s="46"/>
      <c r="L41" s="46"/>
      <c r="M41" s="100"/>
      <c r="N41" s="100"/>
      <c r="O41" s="326"/>
      <c r="P41" s="57"/>
      <c r="Q41" s="57"/>
      <c r="R41" s="57"/>
      <c r="T41" s="100"/>
      <c r="U41" s="100"/>
      <c r="V41" s="146"/>
      <c r="W41" s="100"/>
      <c r="X41" s="53"/>
      <c r="Y41" s="11"/>
      <c r="Z41" s="49"/>
      <c r="AA41" s="53"/>
      <c r="AE41" s="6"/>
    </row>
    <row r="42" spans="2:31" ht="12.75" customHeight="1">
      <c r="B42" s="3"/>
      <c r="H42" s="325"/>
      <c r="J42" s="46"/>
      <c r="L42" s="46"/>
      <c r="M42" s="100"/>
      <c r="N42" s="100"/>
      <c r="O42" s="326"/>
      <c r="P42" s="57"/>
      <c r="Q42" s="57"/>
      <c r="R42" s="57"/>
      <c r="T42" s="100"/>
      <c r="U42" s="100"/>
      <c r="V42" s="146"/>
      <c r="W42" s="100"/>
      <c r="X42" s="53"/>
      <c r="Y42" s="11"/>
      <c r="Z42" s="49"/>
      <c r="AA42" s="53"/>
      <c r="AE42" s="6"/>
    </row>
    <row r="43" spans="2:31" ht="12.75" customHeight="1">
      <c r="B43" s="3"/>
      <c r="H43" s="325"/>
      <c r="J43" s="46"/>
      <c r="L43" s="46"/>
      <c r="M43" s="100"/>
      <c r="N43" s="100"/>
      <c r="O43" s="326"/>
      <c r="P43" s="57"/>
      <c r="Q43" s="57"/>
      <c r="R43" s="57"/>
      <c r="T43" s="100"/>
      <c r="U43" s="100"/>
      <c r="V43" s="146"/>
      <c r="W43" s="100"/>
      <c r="X43" s="53"/>
      <c r="Y43" s="11"/>
      <c r="Z43" s="49"/>
      <c r="AA43" s="53"/>
      <c r="AE43" s="6"/>
    </row>
    <row r="44" spans="2:31" ht="12.75" customHeight="1">
      <c r="B44" s="3"/>
      <c r="C44" s="5" t="s">
        <v>40</v>
      </c>
      <c r="E44" s="233" t="str">
        <f>tab!H13</f>
        <v>2007/08</v>
      </c>
      <c r="H44" s="325"/>
      <c r="J44" s="46"/>
      <c r="L44" s="46"/>
      <c r="M44" s="100"/>
      <c r="N44" s="100"/>
      <c r="O44" s="326"/>
      <c r="P44" s="57"/>
      <c r="Q44" s="57"/>
      <c r="R44" s="57"/>
      <c r="T44" s="100"/>
      <c r="U44" s="100"/>
      <c r="V44" s="146"/>
      <c r="W44" s="100"/>
      <c r="X44" s="53"/>
      <c r="Y44" s="11"/>
      <c r="Z44" s="49"/>
      <c r="AA44" s="53"/>
      <c r="AE44" s="6"/>
    </row>
    <row r="45" spans="2:31" ht="12.75" customHeight="1">
      <c r="B45" s="3"/>
      <c r="C45" s="5" t="s">
        <v>52</v>
      </c>
      <c r="E45" s="233">
        <f>tab!I14</f>
        <v>39356</v>
      </c>
      <c r="H45" s="325"/>
      <c r="J45" s="46"/>
      <c r="L45" s="46"/>
      <c r="M45" s="100"/>
      <c r="N45" s="100"/>
      <c r="O45" s="326"/>
      <c r="P45" s="57"/>
      <c r="Q45" s="57"/>
      <c r="R45" s="57"/>
      <c r="T45" s="100"/>
      <c r="U45" s="100"/>
      <c r="V45" s="146"/>
      <c r="W45" s="100"/>
      <c r="X45" s="53"/>
      <c r="Y45" s="11"/>
      <c r="Z45" s="49"/>
      <c r="AA45" s="53"/>
      <c r="AE45" s="6"/>
    </row>
    <row r="46" spans="2:31" ht="12.75" customHeight="1">
      <c r="B46" s="3"/>
      <c r="H46" s="325"/>
      <c r="J46" s="46"/>
      <c r="L46" s="46"/>
      <c r="M46" s="100"/>
      <c r="N46" s="100"/>
      <c r="O46" s="326"/>
      <c r="P46" s="57"/>
      <c r="Q46" s="57"/>
      <c r="R46" s="57"/>
      <c r="T46" s="100"/>
      <c r="U46" s="100"/>
      <c r="V46" s="146"/>
      <c r="W46" s="100"/>
      <c r="X46" s="53"/>
      <c r="Y46" s="11"/>
      <c r="Z46" s="49"/>
      <c r="AA46" s="53"/>
      <c r="AE46" s="6"/>
    </row>
    <row r="47" spans="2:46" ht="12.75" customHeight="1">
      <c r="B47" s="3"/>
      <c r="C47" s="42"/>
      <c r="D47" s="36"/>
      <c r="E47" s="62"/>
      <c r="F47" s="36"/>
      <c r="G47" s="44"/>
      <c r="H47" s="44"/>
      <c r="I47" s="42"/>
      <c r="J47" s="66"/>
      <c r="K47" s="66"/>
      <c r="L47" s="60"/>
      <c r="M47" s="60"/>
      <c r="N47" s="60"/>
      <c r="O47" s="65"/>
      <c r="P47" s="66"/>
      <c r="Q47" s="66"/>
      <c r="R47" s="131"/>
      <c r="S47" s="42"/>
      <c r="T47" s="42"/>
      <c r="U47" s="42"/>
      <c r="V47" s="69"/>
      <c r="W47" s="69"/>
      <c r="X47" s="132"/>
      <c r="Y47" s="42"/>
      <c r="Z47" s="133"/>
      <c r="AA47" s="132"/>
      <c r="AB47" s="42"/>
      <c r="AC47" s="42"/>
      <c r="AD47" s="42"/>
      <c r="AE47" s="6"/>
      <c r="AJ47" s="77"/>
      <c r="AK47" s="78"/>
      <c r="AL47" s="77"/>
      <c r="AM47" s="77"/>
      <c r="AN47" s="77"/>
      <c r="AO47" s="17"/>
      <c r="AP47" s="79"/>
      <c r="AQ47" s="80"/>
      <c r="AR47" s="81"/>
      <c r="AS47" s="82"/>
      <c r="AT47" s="79"/>
    </row>
    <row r="48" spans="2:48" ht="12.75" customHeight="1">
      <c r="B48" s="3"/>
      <c r="C48" s="42"/>
      <c r="D48" s="434" t="s">
        <v>120</v>
      </c>
      <c r="E48" s="435"/>
      <c r="F48" s="435"/>
      <c r="G48" s="435"/>
      <c r="H48" s="435"/>
      <c r="I48" s="135"/>
      <c r="J48" s="434" t="s">
        <v>42</v>
      </c>
      <c r="K48" s="435"/>
      <c r="L48" s="435"/>
      <c r="M48" s="435"/>
      <c r="N48" s="44"/>
      <c r="O48" s="436" t="s">
        <v>43</v>
      </c>
      <c r="P48" s="435"/>
      <c r="Q48" s="435"/>
      <c r="R48" s="435"/>
      <c r="S48" s="148"/>
      <c r="T48" s="434" t="s">
        <v>44</v>
      </c>
      <c r="U48" s="434"/>
      <c r="V48" s="434"/>
      <c r="W48" s="44"/>
      <c r="X48" s="30" t="s">
        <v>132</v>
      </c>
      <c r="Y48" s="44"/>
      <c r="Z48" s="149"/>
      <c r="AA48" s="20" t="s">
        <v>74</v>
      </c>
      <c r="AB48" s="66"/>
      <c r="AC48" s="147" t="s">
        <v>44</v>
      </c>
      <c r="AD48" s="66"/>
      <c r="AE48" s="270"/>
      <c r="AF48" s="95"/>
      <c r="AG48" s="57"/>
      <c r="AH48" s="47"/>
      <c r="AI48" s="57"/>
      <c r="AJ48" s="5"/>
      <c r="AK48" s="5"/>
      <c r="AS48" s="5"/>
      <c r="AT48" s="5"/>
      <c r="AU48" s="95"/>
      <c r="AV48" s="95"/>
    </row>
    <row r="49" spans="2:48" ht="12.75" customHeight="1">
      <c r="B49" s="3"/>
      <c r="C49" s="42"/>
      <c r="D49" s="22"/>
      <c r="E49" s="20"/>
      <c r="F49" s="115"/>
      <c r="G49" s="21"/>
      <c r="H49" s="21"/>
      <c r="I49" s="135"/>
      <c r="J49" s="20"/>
      <c r="K49" s="21"/>
      <c r="L49" s="20"/>
      <c r="M49" s="21"/>
      <c r="N49" s="44"/>
      <c r="O49" s="70"/>
      <c r="P49" s="21"/>
      <c r="Q49" s="21"/>
      <c r="R49" s="21"/>
      <c r="S49" s="135"/>
      <c r="T49" s="20"/>
      <c r="U49" s="20"/>
      <c r="V49" s="21"/>
      <c r="W49" s="44"/>
      <c r="X49" s="29"/>
      <c r="Y49" s="44"/>
      <c r="Z49" s="27"/>
      <c r="AA49" s="21"/>
      <c r="AB49" s="66"/>
      <c r="AC49" s="116"/>
      <c r="AD49" s="66"/>
      <c r="AE49" s="270"/>
      <c r="AF49" s="95"/>
      <c r="AG49" s="57"/>
      <c r="AH49" s="47"/>
      <c r="AI49" s="57"/>
      <c r="AJ49" s="5"/>
      <c r="AK49" s="5"/>
      <c r="AS49" s="5"/>
      <c r="AT49" s="5"/>
      <c r="AU49" s="95"/>
      <c r="AV49" s="95"/>
    </row>
    <row r="50" spans="2:48" ht="12.75" customHeight="1">
      <c r="B50" s="3"/>
      <c r="C50" s="42"/>
      <c r="D50" s="23" t="s">
        <v>61</v>
      </c>
      <c r="E50" s="23" t="s">
        <v>41</v>
      </c>
      <c r="F50" s="23" t="s">
        <v>33</v>
      </c>
      <c r="G50" s="119" t="s">
        <v>5</v>
      </c>
      <c r="H50" s="118" t="s">
        <v>115</v>
      </c>
      <c r="I50" s="125"/>
      <c r="J50" s="119" t="s">
        <v>58</v>
      </c>
      <c r="K50" s="119" t="s">
        <v>76</v>
      </c>
      <c r="L50" s="31"/>
      <c r="M50" s="150" t="s">
        <v>125</v>
      </c>
      <c r="N50" s="122"/>
      <c r="O50" s="71" t="s">
        <v>8</v>
      </c>
      <c r="P50" s="34" t="s">
        <v>59</v>
      </c>
      <c r="Q50" s="34"/>
      <c r="R50" s="71" t="s">
        <v>8</v>
      </c>
      <c r="S50" s="125"/>
      <c r="T50" s="117" t="s">
        <v>47</v>
      </c>
      <c r="U50" s="117" t="s">
        <v>55</v>
      </c>
      <c r="V50" s="117" t="s">
        <v>48</v>
      </c>
      <c r="W50" s="122"/>
      <c r="X50" s="35" t="s">
        <v>75</v>
      </c>
      <c r="Y50" s="36"/>
      <c r="Z50" s="24" t="s">
        <v>7</v>
      </c>
      <c r="AA50" s="35" t="s">
        <v>75</v>
      </c>
      <c r="AB50" s="126"/>
      <c r="AC50" s="119" t="s">
        <v>39</v>
      </c>
      <c r="AD50" s="126"/>
      <c r="AE50" s="271"/>
      <c r="AF50" s="97"/>
      <c r="AG50" s="98"/>
      <c r="AH50" s="99"/>
      <c r="AI50" s="98"/>
      <c r="AJ50" s="5"/>
      <c r="AK50" s="5"/>
      <c r="AS50" s="5"/>
      <c r="AT50" s="5"/>
      <c r="AU50" s="95"/>
      <c r="AV50" s="97"/>
    </row>
    <row r="51" spans="2:48" ht="12.75" customHeight="1">
      <c r="B51" s="3"/>
      <c r="C51" s="42"/>
      <c r="D51" s="22"/>
      <c r="E51" s="23"/>
      <c r="F51" s="151"/>
      <c r="G51" s="119" t="s">
        <v>6</v>
      </c>
      <c r="H51" s="34" t="s">
        <v>116</v>
      </c>
      <c r="I51" s="125"/>
      <c r="J51" s="119"/>
      <c r="K51" s="119"/>
      <c r="L51" s="31"/>
      <c r="M51" s="150" t="s">
        <v>54</v>
      </c>
      <c r="N51" s="122"/>
      <c r="O51" s="71" t="s">
        <v>117</v>
      </c>
      <c r="P51" s="34" t="s">
        <v>118</v>
      </c>
      <c r="Q51" s="34"/>
      <c r="R51" s="71" t="s">
        <v>60</v>
      </c>
      <c r="S51" s="125"/>
      <c r="T51" s="117"/>
      <c r="U51" s="324">
        <f>tab!J26</f>
        <v>0.481</v>
      </c>
      <c r="V51" s="117"/>
      <c r="W51" s="122"/>
      <c r="X51" s="35"/>
      <c r="Y51" s="42"/>
      <c r="Z51" s="24"/>
      <c r="AA51" s="35"/>
      <c r="AB51" s="42"/>
      <c r="AC51" s="118" t="s">
        <v>131</v>
      </c>
      <c r="AD51" s="42"/>
      <c r="AE51" s="6"/>
      <c r="AJ51" s="5"/>
      <c r="AK51" s="5"/>
      <c r="AS51" s="5"/>
      <c r="AT51" s="5"/>
      <c r="AV51" s="100"/>
    </row>
    <row r="52" spans="2:48" ht="12.75" customHeight="1">
      <c r="B52" s="3"/>
      <c r="C52" s="42"/>
      <c r="D52" s="36"/>
      <c r="E52" s="36"/>
      <c r="F52" s="36"/>
      <c r="G52" s="44"/>
      <c r="H52" s="44"/>
      <c r="I52" s="42"/>
      <c r="J52" s="126"/>
      <c r="K52" s="126"/>
      <c r="L52" s="68"/>
      <c r="M52" s="142"/>
      <c r="N52" s="122"/>
      <c r="O52" s="123"/>
      <c r="P52" s="124"/>
      <c r="Q52" s="122"/>
      <c r="R52" s="123"/>
      <c r="S52" s="122"/>
      <c r="T52" s="121"/>
      <c r="U52" s="121"/>
      <c r="V52" s="121"/>
      <c r="W52" s="122"/>
      <c r="X52" s="128"/>
      <c r="Y52" s="122"/>
      <c r="Z52" s="39"/>
      <c r="AA52" s="128"/>
      <c r="AB52" s="122"/>
      <c r="AC52" s="122"/>
      <c r="AD52" s="122"/>
      <c r="AE52" s="6"/>
      <c r="AJ52" s="5"/>
      <c r="AK52" s="5"/>
      <c r="AS52" s="5"/>
      <c r="AT52" s="5"/>
      <c r="AV52" s="100"/>
    </row>
    <row r="53" spans="2:43" ht="12.75">
      <c r="B53" s="3"/>
      <c r="C53" s="42"/>
      <c r="D53" s="101"/>
      <c r="E53" s="101" t="s">
        <v>323</v>
      </c>
      <c r="F53" s="101" t="s">
        <v>324</v>
      </c>
      <c r="G53" s="18"/>
      <c r="H53" s="297">
        <v>17594</v>
      </c>
      <c r="I53" s="327"/>
      <c r="J53" s="18" t="s">
        <v>19</v>
      </c>
      <c r="K53" s="103">
        <v>15</v>
      </c>
      <c r="L53" s="327"/>
      <c r="M53" s="120">
        <f>IF(J53="","",VLOOKUP(J53,tab!$D$38:$AE$85,K53+3,FALSE))</f>
        <v>4632</v>
      </c>
      <c r="N53" s="127"/>
      <c r="O53" s="102">
        <v>1.9</v>
      </c>
      <c r="P53" s="104">
        <v>0.1025</v>
      </c>
      <c r="Q53" s="127"/>
      <c r="R53" s="32">
        <f aca="true" t="shared" si="7" ref="R53:R72">(IF(P53="",(O53),(O53)-P53))</f>
        <v>1.7974999999999999</v>
      </c>
      <c r="S53" s="127"/>
      <c r="T53" s="120">
        <f aca="true" t="shared" si="8" ref="T53:T72">IF(E53="","",(M53*R53*12))</f>
        <v>99912.23999999999</v>
      </c>
      <c r="U53" s="120">
        <f>IF(E53="","",(T53)*$U$51)</f>
        <v>48057.78743999999</v>
      </c>
      <c r="V53" s="138">
        <f aca="true" t="shared" si="9" ref="V53:V72">IF(E53="",0,(T53+U53))</f>
        <v>147970.02743999998</v>
      </c>
      <c r="W53" s="127"/>
      <c r="X53" s="29">
        <f>IF(P53="",0,(((M53*12)*P53)*(IF(J53&gt;8,1+tab!$J$28,1+tab!$K$28))))</f>
        <v>6443.7141599999995</v>
      </c>
      <c r="Y53" s="127"/>
      <c r="Z53" s="27">
        <f aca="true" t="shared" si="10" ref="Z53:Z72">IF(G53&lt;25,0,IF(G53=25,25,IF(G53&lt;40,0,IF(G53=40,40,IF(G53&gt;=40,0)))))</f>
        <v>0</v>
      </c>
      <c r="AA53" s="29">
        <f aca="true" t="shared" si="11" ref="AA53:AA72">IF(Z53=25,(M53*1.08*(O53)/2),IF(Z53=40,(M53*1.08*(O53)),IF(Z53=0,0)))</f>
        <v>0</v>
      </c>
      <c r="AB53" s="127"/>
      <c r="AC53" s="120">
        <f aca="true" t="shared" si="12" ref="AC53:AC72">IF(E53="",0,(V53+X53+AA53))</f>
        <v>154413.74159999998</v>
      </c>
      <c r="AD53" s="127"/>
      <c r="AE53" s="6"/>
      <c r="AH53" s="55"/>
      <c r="AQ53" s="55"/>
    </row>
    <row r="54" spans="2:43" ht="12.75">
      <c r="B54" s="3"/>
      <c r="C54" s="42"/>
      <c r="D54" s="101"/>
      <c r="E54" s="101"/>
      <c r="F54" s="101"/>
      <c r="G54" s="18"/>
      <c r="H54" s="297"/>
      <c r="I54" s="327"/>
      <c r="J54" s="18"/>
      <c r="K54" s="103"/>
      <c r="L54" s="327"/>
      <c r="M54" s="120">
        <f>IF(J54="","",VLOOKUP(J54,tab!$D$38:$AE$85,K54+3,FALSE))</f>
      </c>
      <c r="N54" s="127"/>
      <c r="O54" s="104"/>
      <c r="P54" s="104"/>
      <c r="Q54" s="127"/>
      <c r="R54" s="32">
        <f t="shared" si="7"/>
        <v>0</v>
      </c>
      <c r="S54" s="127"/>
      <c r="T54" s="120">
        <f t="shared" si="8"/>
      </c>
      <c r="U54" s="120">
        <f aca="true" t="shared" si="13" ref="U54:U72">IF(E54="","",(T54)*$U$51)</f>
      </c>
      <c r="V54" s="138">
        <f t="shared" si="9"/>
        <v>0</v>
      </c>
      <c r="W54" s="127"/>
      <c r="X54" s="29">
        <f>IF(P54="",0,(((M54*12)*P54)*(IF(J54&gt;8,1+tab!$J$28,1+tab!$K$28))))</f>
        <v>0</v>
      </c>
      <c r="Y54" s="127"/>
      <c r="Z54" s="27">
        <f t="shared" si="10"/>
        <v>0</v>
      </c>
      <c r="AA54" s="29">
        <f t="shared" si="11"/>
        <v>0</v>
      </c>
      <c r="AB54" s="127"/>
      <c r="AC54" s="120">
        <f t="shared" si="12"/>
        <v>0</v>
      </c>
      <c r="AD54" s="127"/>
      <c r="AE54" s="6"/>
      <c r="AH54" s="55"/>
      <c r="AQ54" s="55"/>
    </row>
    <row r="55" spans="2:43" ht="12.75">
      <c r="B55" s="3"/>
      <c r="C55" s="42"/>
      <c r="D55" s="101"/>
      <c r="E55" s="101"/>
      <c r="F55" s="101"/>
      <c r="G55" s="18"/>
      <c r="H55" s="297"/>
      <c r="I55" s="327"/>
      <c r="J55" s="18"/>
      <c r="K55" s="103"/>
      <c r="L55" s="327"/>
      <c r="M55" s="120">
        <f>IF(J55="","",VLOOKUP(J55,tab!$D$38:$AE$85,K55+3,FALSE))</f>
      </c>
      <c r="N55" s="127"/>
      <c r="O55" s="104"/>
      <c r="P55" s="104"/>
      <c r="Q55" s="127"/>
      <c r="R55" s="32">
        <f t="shared" si="7"/>
        <v>0</v>
      </c>
      <c r="S55" s="127"/>
      <c r="T55" s="120">
        <f t="shared" si="8"/>
      </c>
      <c r="U55" s="120">
        <f t="shared" si="13"/>
      </c>
      <c r="V55" s="138">
        <f t="shared" si="9"/>
        <v>0</v>
      </c>
      <c r="W55" s="127"/>
      <c r="X55" s="29">
        <f>IF(P55="",0,(((M55*12)*P55)*(IF(J55&gt;8,1+tab!$J$28,1+tab!$K$28))))</f>
        <v>0</v>
      </c>
      <c r="Y55" s="127"/>
      <c r="Z55" s="27">
        <f t="shared" si="10"/>
        <v>0</v>
      </c>
      <c r="AA55" s="29">
        <f t="shared" si="11"/>
        <v>0</v>
      </c>
      <c r="AB55" s="127"/>
      <c r="AC55" s="120">
        <f t="shared" si="12"/>
        <v>0</v>
      </c>
      <c r="AD55" s="127"/>
      <c r="AE55" s="6"/>
      <c r="AH55" s="55"/>
      <c r="AQ55" s="55"/>
    </row>
    <row r="56" spans="2:43" ht="12.75">
      <c r="B56" s="3"/>
      <c r="C56" s="42"/>
      <c r="D56" s="101"/>
      <c r="E56" s="101"/>
      <c r="F56" s="101"/>
      <c r="G56" s="18"/>
      <c r="H56" s="297"/>
      <c r="I56" s="327"/>
      <c r="J56" s="18"/>
      <c r="K56" s="103"/>
      <c r="L56" s="327"/>
      <c r="M56" s="120">
        <f>IF(J56="","",VLOOKUP(J56,tab!$D$38:$AE$85,K56+3,FALSE))</f>
      </c>
      <c r="N56" s="127"/>
      <c r="O56" s="104"/>
      <c r="P56" s="104"/>
      <c r="Q56" s="127"/>
      <c r="R56" s="32">
        <f t="shared" si="7"/>
        <v>0</v>
      </c>
      <c r="S56" s="127"/>
      <c r="T56" s="120">
        <f t="shared" si="8"/>
      </c>
      <c r="U56" s="120">
        <f t="shared" si="13"/>
      </c>
      <c r="V56" s="138">
        <f t="shared" si="9"/>
        <v>0</v>
      </c>
      <c r="W56" s="127"/>
      <c r="X56" s="29">
        <f>IF(P56="",0,(((M56*12)*P56)*(IF(J56&gt;8,1+tab!$J$28,1+tab!$K$28))))</f>
        <v>0</v>
      </c>
      <c r="Y56" s="127"/>
      <c r="Z56" s="27">
        <f t="shared" si="10"/>
        <v>0</v>
      </c>
      <c r="AA56" s="29">
        <f t="shared" si="11"/>
        <v>0</v>
      </c>
      <c r="AB56" s="127"/>
      <c r="AC56" s="120">
        <f t="shared" si="12"/>
        <v>0</v>
      </c>
      <c r="AD56" s="127"/>
      <c r="AE56" s="6"/>
      <c r="AH56" s="55"/>
      <c r="AQ56" s="55"/>
    </row>
    <row r="57" spans="2:43" ht="12.75">
      <c r="B57" s="3"/>
      <c r="C57" s="42"/>
      <c r="D57" s="101"/>
      <c r="E57" s="101"/>
      <c r="F57" s="101"/>
      <c r="G57" s="18"/>
      <c r="H57" s="297"/>
      <c r="I57" s="327"/>
      <c r="J57" s="18"/>
      <c r="K57" s="103"/>
      <c r="L57" s="327"/>
      <c r="M57" s="120">
        <f>IF(J57="","",VLOOKUP(J57,tab!$D$38:$AE$85,K57+3,FALSE))</f>
      </c>
      <c r="N57" s="127"/>
      <c r="O57" s="104"/>
      <c r="P57" s="104"/>
      <c r="Q57" s="127"/>
      <c r="R57" s="32">
        <f t="shared" si="7"/>
        <v>0</v>
      </c>
      <c r="S57" s="127"/>
      <c r="T57" s="120">
        <f t="shared" si="8"/>
      </c>
      <c r="U57" s="120">
        <f t="shared" si="13"/>
      </c>
      <c r="V57" s="138">
        <f t="shared" si="9"/>
        <v>0</v>
      </c>
      <c r="W57" s="127"/>
      <c r="X57" s="29">
        <f>IF(P57="",0,(((M57*12)*P57)*(IF(J57&gt;8,1+tab!$J$28,1+tab!$K$28))))</f>
        <v>0</v>
      </c>
      <c r="Y57" s="127"/>
      <c r="Z57" s="27">
        <f t="shared" si="10"/>
        <v>0</v>
      </c>
      <c r="AA57" s="29">
        <f t="shared" si="11"/>
        <v>0</v>
      </c>
      <c r="AB57" s="127"/>
      <c r="AC57" s="120">
        <f t="shared" si="12"/>
        <v>0</v>
      </c>
      <c r="AD57" s="127"/>
      <c r="AE57" s="6"/>
      <c r="AH57" s="55"/>
      <c r="AQ57" s="55"/>
    </row>
    <row r="58" spans="2:43" ht="12.75">
      <c r="B58" s="3"/>
      <c r="C58" s="42"/>
      <c r="D58" s="101"/>
      <c r="E58" s="101"/>
      <c r="F58" s="101"/>
      <c r="G58" s="18"/>
      <c r="H58" s="297"/>
      <c r="I58" s="327"/>
      <c r="J58" s="18"/>
      <c r="K58" s="103"/>
      <c r="L58" s="327"/>
      <c r="M58" s="120">
        <f>IF(J58="","",VLOOKUP(J58,tab!$D$38:$AE$85,K58+3,FALSE))</f>
      </c>
      <c r="N58" s="127"/>
      <c r="O58" s="104"/>
      <c r="P58" s="104"/>
      <c r="Q58" s="127"/>
      <c r="R58" s="32">
        <f t="shared" si="7"/>
        <v>0</v>
      </c>
      <c r="S58" s="127"/>
      <c r="T58" s="120">
        <f t="shared" si="8"/>
      </c>
      <c r="U58" s="120">
        <f t="shared" si="13"/>
      </c>
      <c r="V58" s="138">
        <f t="shared" si="9"/>
        <v>0</v>
      </c>
      <c r="W58" s="127"/>
      <c r="X58" s="29">
        <f>IF(P58="",0,(((M58*12)*P58)*(IF(J58&gt;8,1+tab!$J$28,1+tab!$K$28))))</f>
        <v>0</v>
      </c>
      <c r="Y58" s="127"/>
      <c r="Z58" s="27">
        <f t="shared" si="10"/>
        <v>0</v>
      </c>
      <c r="AA58" s="29">
        <f t="shared" si="11"/>
        <v>0</v>
      </c>
      <c r="AB58" s="127"/>
      <c r="AC58" s="120">
        <f t="shared" si="12"/>
        <v>0</v>
      </c>
      <c r="AD58" s="127"/>
      <c r="AE58" s="6"/>
      <c r="AH58" s="55"/>
      <c r="AQ58" s="55"/>
    </row>
    <row r="59" spans="2:43" ht="12.75">
      <c r="B59" s="3"/>
      <c r="C59" s="42"/>
      <c r="D59" s="101"/>
      <c r="E59" s="101"/>
      <c r="F59" s="101"/>
      <c r="G59" s="18"/>
      <c r="H59" s="297"/>
      <c r="I59" s="327"/>
      <c r="J59" s="18"/>
      <c r="K59" s="103"/>
      <c r="L59" s="327"/>
      <c r="M59" s="120">
        <f>IF(J59="","",VLOOKUP(J59,tab!$D$38:$AE$85,K59+3,FALSE))</f>
      </c>
      <c r="N59" s="127"/>
      <c r="O59" s="104"/>
      <c r="P59" s="104"/>
      <c r="Q59" s="127"/>
      <c r="R59" s="32">
        <f t="shared" si="7"/>
        <v>0</v>
      </c>
      <c r="S59" s="127"/>
      <c r="T59" s="120">
        <f t="shared" si="8"/>
      </c>
      <c r="U59" s="120">
        <f t="shared" si="13"/>
      </c>
      <c r="V59" s="138">
        <f t="shared" si="9"/>
        <v>0</v>
      </c>
      <c r="W59" s="127"/>
      <c r="X59" s="29">
        <f>IF(P59="",0,(((M59*12)*P59)*(IF(J59&gt;8,1+tab!$J$28,1+tab!$K$28))))</f>
        <v>0</v>
      </c>
      <c r="Y59" s="127"/>
      <c r="Z59" s="27">
        <f t="shared" si="10"/>
        <v>0</v>
      </c>
      <c r="AA59" s="29">
        <f t="shared" si="11"/>
        <v>0</v>
      </c>
      <c r="AB59" s="127"/>
      <c r="AC59" s="120">
        <f t="shared" si="12"/>
        <v>0</v>
      </c>
      <c r="AD59" s="127"/>
      <c r="AE59" s="6"/>
      <c r="AH59" s="55"/>
      <c r="AQ59" s="55"/>
    </row>
    <row r="60" spans="2:43" ht="12.75">
      <c r="B60" s="3"/>
      <c r="C60" s="42"/>
      <c r="D60" s="101"/>
      <c r="E60" s="101"/>
      <c r="F60" s="101"/>
      <c r="G60" s="18"/>
      <c r="H60" s="297"/>
      <c r="I60" s="327"/>
      <c r="J60" s="18"/>
      <c r="K60" s="103"/>
      <c r="L60" s="327"/>
      <c r="M60" s="120">
        <f>IF(J60="","",VLOOKUP(J60,tab!$D$38:$AE$85,K60+3,FALSE))</f>
      </c>
      <c r="N60" s="127"/>
      <c r="O60" s="104"/>
      <c r="P60" s="104"/>
      <c r="Q60" s="127"/>
      <c r="R60" s="32">
        <f t="shared" si="7"/>
        <v>0</v>
      </c>
      <c r="S60" s="127"/>
      <c r="T60" s="120">
        <f t="shared" si="8"/>
      </c>
      <c r="U60" s="120">
        <f t="shared" si="13"/>
      </c>
      <c r="V60" s="138">
        <f t="shared" si="9"/>
        <v>0</v>
      </c>
      <c r="W60" s="127"/>
      <c r="X60" s="29">
        <f>IF(P60="",0,(((M60*12)*P60)*(IF(J60&gt;8,1+tab!$J$28,1+tab!$K$28))))</f>
        <v>0</v>
      </c>
      <c r="Y60" s="127"/>
      <c r="Z60" s="27">
        <f t="shared" si="10"/>
        <v>0</v>
      </c>
      <c r="AA60" s="29">
        <f t="shared" si="11"/>
        <v>0</v>
      </c>
      <c r="AB60" s="127"/>
      <c r="AC60" s="120">
        <f t="shared" si="12"/>
        <v>0</v>
      </c>
      <c r="AD60" s="127"/>
      <c r="AE60" s="6"/>
      <c r="AH60" s="55"/>
      <c r="AQ60" s="55"/>
    </row>
    <row r="61" spans="2:43" ht="12.75">
      <c r="B61" s="3"/>
      <c r="C61" s="42"/>
      <c r="D61" s="101"/>
      <c r="E61" s="101"/>
      <c r="F61" s="101"/>
      <c r="G61" s="18"/>
      <c r="H61" s="297"/>
      <c r="I61" s="327"/>
      <c r="J61" s="18"/>
      <c r="K61" s="103"/>
      <c r="L61" s="327"/>
      <c r="M61" s="120">
        <f>IF(J61="","",VLOOKUP(J61,tab!$D$38:$AE$85,K61+3,FALSE))</f>
      </c>
      <c r="N61" s="127"/>
      <c r="O61" s="104"/>
      <c r="P61" s="104"/>
      <c r="Q61" s="127"/>
      <c r="R61" s="32">
        <f t="shared" si="7"/>
        <v>0</v>
      </c>
      <c r="S61" s="127"/>
      <c r="T61" s="120">
        <f t="shared" si="8"/>
      </c>
      <c r="U61" s="120">
        <f t="shared" si="13"/>
      </c>
      <c r="V61" s="138">
        <f t="shared" si="9"/>
        <v>0</v>
      </c>
      <c r="W61" s="127"/>
      <c r="X61" s="29">
        <f>IF(P61="",0,(((M61*12)*P61)*(IF(J61&gt;8,1+tab!$J$28,1+tab!$K$28))))</f>
        <v>0</v>
      </c>
      <c r="Y61" s="127"/>
      <c r="Z61" s="27">
        <f t="shared" si="10"/>
        <v>0</v>
      </c>
      <c r="AA61" s="29">
        <f t="shared" si="11"/>
        <v>0</v>
      </c>
      <c r="AB61" s="127"/>
      <c r="AC61" s="120">
        <f t="shared" si="12"/>
        <v>0</v>
      </c>
      <c r="AD61" s="127"/>
      <c r="AE61" s="6"/>
      <c r="AH61" s="55"/>
      <c r="AQ61" s="55"/>
    </row>
    <row r="62" spans="2:43" ht="12.75">
      <c r="B62" s="3"/>
      <c r="C62" s="42"/>
      <c r="D62" s="101"/>
      <c r="E62" s="101"/>
      <c r="F62" s="101"/>
      <c r="G62" s="18"/>
      <c r="H62" s="297"/>
      <c r="I62" s="327"/>
      <c r="J62" s="18"/>
      <c r="K62" s="103"/>
      <c r="L62" s="327"/>
      <c r="M62" s="120">
        <f>IF(J62="","",VLOOKUP(J62,tab!$D$38:$AE$85,K62+3,FALSE))</f>
      </c>
      <c r="N62" s="127"/>
      <c r="O62" s="104"/>
      <c r="P62" s="104"/>
      <c r="Q62" s="127"/>
      <c r="R62" s="32">
        <f t="shared" si="7"/>
        <v>0</v>
      </c>
      <c r="S62" s="127"/>
      <c r="T62" s="120">
        <f t="shared" si="8"/>
      </c>
      <c r="U62" s="120">
        <f t="shared" si="13"/>
      </c>
      <c r="V62" s="138">
        <f t="shared" si="9"/>
        <v>0</v>
      </c>
      <c r="W62" s="127"/>
      <c r="X62" s="29">
        <f>IF(P62="",0,(((M62*12)*P62)*(IF(J62&gt;8,1+tab!$J$28,1+tab!$K$28))))</f>
        <v>0</v>
      </c>
      <c r="Y62" s="127"/>
      <c r="Z62" s="27">
        <f t="shared" si="10"/>
        <v>0</v>
      </c>
      <c r="AA62" s="29">
        <f t="shared" si="11"/>
        <v>0</v>
      </c>
      <c r="AB62" s="127"/>
      <c r="AC62" s="120">
        <f t="shared" si="12"/>
        <v>0</v>
      </c>
      <c r="AD62" s="127"/>
      <c r="AE62" s="6"/>
      <c r="AH62" s="55"/>
      <c r="AQ62" s="55"/>
    </row>
    <row r="63" spans="2:43" ht="12.75">
      <c r="B63" s="3"/>
      <c r="C63" s="42"/>
      <c r="D63" s="101"/>
      <c r="E63" s="101"/>
      <c r="F63" s="101"/>
      <c r="G63" s="18"/>
      <c r="H63" s="297"/>
      <c r="I63" s="327"/>
      <c r="J63" s="18"/>
      <c r="K63" s="103"/>
      <c r="L63" s="327"/>
      <c r="M63" s="120">
        <f>IF(J63="","",VLOOKUP(J63,tab!$D$38:$AE$85,K63+3,FALSE))</f>
      </c>
      <c r="N63" s="127"/>
      <c r="O63" s="104"/>
      <c r="P63" s="104"/>
      <c r="Q63" s="127"/>
      <c r="R63" s="32">
        <f t="shared" si="7"/>
        <v>0</v>
      </c>
      <c r="S63" s="127"/>
      <c r="T63" s="120">
        <f t="shared" si="8"/>
      </c>
      <c r="U63" s="120">
        <f t="shared" si="13"/>
      </c>
      <c r="V63" s="138">
        <f t="shared" si="9"/>
        <v>0</v>
      </c>
      <c r="W63" s="127"/>
      <c r="X63" s="29">
        <f>IF(P63="",0,(((M63*12)*P63)*(IF(J63&gt;8,1+tab!$J$28,1+tab!$K$28))))</f>
        <v>0</v>
      </c>
      <c r="Y63" s="127"/>
      <c r="Z63" s="27">
        <f t="shared" si="10"/>
        <v>0</v>
      </c>
      <c r="AA63" s="29">
        <f t="shared" si="11"/>
        <v>0</v>
      </c>
      <c r="AB63" s="127"/>
      <c r="AC63" s="120">
        <f t="shared" si="12"/>
        <v>0</v>
      </c>
      <c r="AD63" s="127"/>
      <c r="AE63" s="6"/>
      <c r="AH63" s="55"/>
      <c r="AQ63" s="55"/>
    </row>
    <row r="64" spans="2:43" ht="12.75">
      <c r="B64" s="3"/>
      <c r="C64" s="42"/>
      <c r="D64" s="101"/>
      <c r="E64" s="101"/>
      <c r="F64" s="101"/>
      <c r="G64" s="18"/>
      <c r="H64" s="297"/>
      <c r="I64" s="327"/>
      <c r="J64" s="18"/>
      <c r="K64" s="103"/>
      <c r="L64" s="327"/>
      <c r="M64" s="120">
        <f>IF(J64="","",VLOOKUP(J64,tab!$D$38:$AE$85,K64+3,FALSE))</f>
      </c>
      <c r="N64" s="127"/>
      <c r="O64" s="104"/>
      <c r="P64" s="104"/>
      <c r="Q64" s="127"/>
      <c r="R64" s="32">
        <f t="shared" si="7"/>
        <v>0</v>
      </c>
      <c r="S64" s="127"/>
      <c r="T64" s="120">
        <f t="shared" si="8"/>
      </c>
      <c r="U64" s="120">
        <f t="shared" si="13"/>
      </c>
      <c r="V64" s="138">
        <f t="shared" si="9"/>
        <v>0</v>
      </c>
      <c r="W64" s="127"/>
      <c r="X64" s="29">
        <f>IF(P64="",0,(((M64*12)*P64)*(IF(J64&gt;8,1+tab!$J$28,1+tab!$K$28))))</f>
        <v>0</v>
      </c>
      <c r="Y64" s="127"/>
      <c r="Z64" s="27">
        <f t="shared" si="10"/>
        <v>0</v>
      </c>
      <c r="AA64" s="29">
        <f t="shared" si="11"/>
        <v>0</v>
      </c>
      <c r="AB64" s="127"/>
      <c r="AC64" s="120">
        <f t="shared" si="12"/>
        <v>0</v>
      </c>
      <c r="AD64" s="127"/>
      <c r="AE64" s="6"/>
      <c r="AH64" s="55"/>
      <c r="AQ64" s="55"/>
    </row>
    <row r="65" spans="2:43" ht="12.75">
      <c r="B65" s="3"/>
      <c r="C65" s="42"/>
      <c r="D65" s="101"/>
      <c r="E65" s="101"/>
      <c r="F65" s="101"/>
      <c r="G65" s="18"/>
      <c r="H65" s="297"/>
      <c r="I65" s="327"/>
      <c r="J65" s="18"/>
      <c r="K65" s="103"/>
      <c r="L65" s="327"/>
      <c r="M65" s="120">
        <f>IF(J65="","",VLOOKUP(J65,tab!$D$38:$AE$85,K65+3,FALSE))</f>
      </c>
      <c r="N65" s="127"/>
      <c r="O65" s="104"/>
      <c r="P65" s="104"/>
      <c r="Q65" s="127"/>
      <c r="R65" s="32">
        <f t="shared" si="7"/>
        <v>0</v>
      </c>
      <c r="S65" s="127"/>
      <c r="T65" s="120">
        <f t="shared" si="8"/>
      </c>
      <c r="U65" s="120">
        <f t="shared" si="13"/>
      </c>
      <c r="V65" s="138">
        <f t="shared" si="9"/>
        <v>0</v>
      </c>
      <c r="W65" s="127"/>
      <c r="X65" s="29">
        <f>IF(P65="",0,(((M65*12)*P65)*(IF(J65&gt;8,1+tab!$J$28,1+tab!$K$28))))</f>
        <v>0</v>
      </c>
      <c r="Y65" s="127"/>
      <c r="Z65" s="27">
        <f t="shared" si="10"/>
        <v>0</v>
      </c>
      <c r="AA65" s="29">
        <f t="shared" si="11"/>
        <v>0</v>
      </c>
      <c r="AB65" s="127"/>
      <c r="AC65" s="120">
        <f t="shared" si="12"/>
        <v>0</v>
      </c>
      <c r="AD65" s="127"/>
      <c r="AE65" s="6"/>
      <c r="AH65" s="55"/>
      <c r="AQ65" s="55"/>
    </row>
    <row r="66" spans="2:43" ht="12.75">
      <c r="B66" s="3"/>
      <c r="C66" s="42"/>
      <c r="D66" s="101"/>
      <c r="E66" s="101"/>
      <c r="F66" s="101"/>
      <c r="G66" s="18"/>
      <c r="H66" s="297"/>
      <c r="I66" s="327"/>
      <c r="J66" s="18"/>
      <c r="K66" s="103"/>
      <c r="L66" s="327"/>
      <c r="M66" s="120">
        <f>IF(J66="","",VLOOKUP(J66,tab!$D$38:$AE$85,K66+3,FALSE))</f>
      </c>
      <c r="N66" s="127"/>
      <c r="O66" s="104"/>
      <c r="P66" s="104"/>
      <c r="Q66" s="127"/>
      <c r="R66" s="32">
        <f t="shared" si="7"/>
        <v>0</v>
      </c>
      <c r="S66" s="127"/>
      <c r="T66" s="120">
        <f t="shared" si="8"/>
      </c>
      <c r="U66" s="120">
        <f t="shared" si="13"/>
      </c>
      <c r="V66" s="138">
        <f t="shared" si="9"/>
        <v>0</v>
      </c>
      <c r="W66" s="127"/>
      <c r="X66" s="29">
        <f>IF(P66="",0,(((M66*12)*P66)*(IF(J66&gt;8,1+tab!$J$28,1+tab!$K$28))))</f>
        <v>0</v>
      </c>
      <c r="Y66" s="127"/>
      <c r="Z66" s="27">
        <f t="shared" si="10"/>
        <v>0</v>
      </c>
      <c r="AA66" s="29">
        <f t="shared" si="11"/>
        <v>0</v>
      </c>
      <c r="AB66" s="127"/>
      <c r="AC66" s="120">
        <f t="shared" si="12"/>
        <v>0</v>
      </c>
      <c r="AD66" s="127"/>
      <c r="AE66" s="6"/>
      <c r="AH66" s="55"/>
      <c r="AQ66" s="55"/>
    </row>
    <row r="67" spans="2:43" ht="12.75">
      <c r="B67" s="3"/>
      <c r="C67" s="42"/>
      <c r="D67" s="101"/>
      <c r="E67" s="101"/>
      <c r="F67" s="101"/>
      <c r="G67" s="18"/>
      <c r="H67" s="297"/>
      <c r="I67" s="327"/>
      <c r="J67" s="18"/>
      <c r="K67" s="103"/>
      <c r="L67" s="327"/>
      <c r="M67" s="120">
        <f>IF(J67="","",VLOOKUP(J67,tab!$D$38:$AE$85,K67+3,FALSE))</f>
      </c>
      <c r="N67" s="127"/>
      <c r="O67" s="104"/>
      <c r="P67" s="104"/>
      <c r="Q67" s="127"/>
      <c r="R67" s="32">
        <f t="shared" si="7"/>
        <v>0</v>
      </c>
      <c r="S67" s="127"/>
      <c r="T67" s="120">
        <f t="shared" si="8"/>
      </c>
      <c r="U67" s="120">
        <f t="shared" si="13"/>
      </c>
      <c r="V67" s="138">
        <f t="shared" si="9"/>
        <v>0</v>
      </c>
      <c r="W67" s="127"/>
      <c r="X67" s="29">
        <f>IF(P67="",0,(((M67*12)*P67)*(IF(J67&gt;8,1+tab!$J$28,1+tab!$K$28))))</f>
        <v>0</v>
      </c>
      <c r="Y67" s="127"/>
      <c r="Z67" s="27">
        <f t="shared" si="10"/>
        <v>0</v>
      </c>
      <c r="AA67" s="29">
        <f t="shared" si="11"/>
        <v>0</v>
      </c>
      <c r="AB67" s="127"/>
      <c r="AC67" s="120">
        <f t="shared" si="12"/>
        <v>0</v>
      </c>
      <c r="AD67" s="127"/>
      <c r="AE67" s="6"/>
      <c r="AH67" s="55"/>
      <c r="AQ67" s="55"/>
    </row>
    <row r="68" spans="2:43" ht="12.75">
      <c r="B68" s="3"/>
      <c r="C68" s="42"/>
      <c r="D68" s="101"/>
      <c r="E68" s="101"/>
      <c r="F68" s="101"/>
      <c r="G68" s="18"/>
      <c r="H68" s="297"/>
      <c r="I68" s="327"/>
      <c r="J68" s="18"/>
      <c r="K68" s="103"/>
      <c r="L68" s="327"/>
      <c r="M68" s="120">
        <f>IF(J68="","",VLOOKUP(J68,tab!$D$38:$AE$85,K68+3,FALSE))</f>
      </c>
      <c r="N68" s="127"/>
      <c r="O68" s="104"/>
      <c r="P68" s="104"/>
      <c r="Q68" s="127"/>
      <c r="R68" s="32">
        <f t="shared" si="7"/>
        <v>0</v>
      </c>
      <c r="S68" s="127"/>
      <c r="T68" s="120">
        <f t="shared" si="8"/>
      </c>
      <c r="U68" s="120">
        <f t="shared" si="13"/>
      </c>
      <c r="V68" s="138">
        <f t="shared" si="9"/>
        <v>0</v>
      </c>
      <c r="W68" s="127"/>
      <c r="X68" s="29">
        <f>IF(P68="",0,(((M68*12)*P68)*(IF(J68&gt;8,1+tab!$J$28,1+tab!$K$28))))</f>
        <v>0</v>
      </c>
      <c r="Y68" s="127"/>
      <c r="Z68" s="27">
        <f t="shared" si="10"/>
        <v>0</v>
      </c>
      <c r="AA68" s="29">
        <f t="shared" si="11"/>
        <v>0</v>
      </c>
      <c r="AB68" s="127"/>
      <c r="AC68" s="120">
        <f t="shared" si="12"/>
        <v>0</v>
      </c>
      <c r="AD68" s="127"/>
      <c r="AE68" s="6"/>
      <c r="AH68" s="55"/>
      <c r="AQ68" s="55"/>
    </row>
    <row r="69" spans="2:43" ht="12.75">
      <c r="B69" s="3"/>
      <c r="C69" s="42"/>
      <c r="D69" s="101"/>
      <c r="E69" s="101"/>
      <c r="F69" s="101"/>
      <c r="G69" s="18"/>
      <c r="H69" s="297"/>
      <c r="I69" s="327"/>
      <c r="J69" s="18"/>
      <c r="K69" s="103"/>
      <c r="L69" s="327"/>
      <c r="M69" s="120">
        <f>IF(J69="","",VLOOKUP(J69,tab!$D$38:$AE$85,K69+3,FALSE))</f>
      </c>
      <c r="N69" s="127"/>
      <c r="O69" s="104"/>
      <c r="P69" s="104"/>
      <c r="Q69" s="127"/>
      <c r="R69" s="32">
        <f t="shared" si="7"/>
        <v>0</v>
      </c>
      <c r="S69" s="127"/>
      <c r="T69" s="120">
        <f t="shared" si="8"/>
      </c>
      <c r="U69" s="120">
        <f t="shared" si="13"/>
      </c>
      <c r="V69" s="138">
        <f t="shared" si="9"/>
        <v>0</v>
      </c>
      <c r="W69" s="127"/>
      <c r="X69" s="29">
        <f>IF(P69="",0,(((M69*12)*P69)*(IF(J69&gt;8,1+tab!$J$28,1+tab!$K$28))))</f>
        <v>0</v>
      </c>
      <c r="Y69" s="127"/>
      <c r="Z69" s="27">
        <f t="shared" si="10"/>
        <v>0</v>
      </c>
      <c r="AA69" s="29">
        <f t="shared" si="11"/>
        <v>0</v>
      </c>
      <c r="AB69" s="127"/>
      <c r="AC69" s="120">
        <f t="shared" si="12"/>
        <v>0</v>
      </c>
      <c r="AD69" s="127"/>
      <c r="AE69" s="6"/>
      <c r="AH69" s="55"/>
      <c r="AQ69" s="55"/>
    </row>
    <row r="70" spans="2:43" ht="12.75">
      <c r="B70" s="3"/>
      <c r="C70" s="42"/>
      <c r="D70" s="101"/>
      <c r="E70" s="101"/>
      <c r="F70" s="101"/>
      <c r="G70" s="18"/>
      <c r="H70" s="297"/>
      <c r="I70" s="327"/>
      <c r="J70" s="18"/>
      <c r="K70" s="103"/>
      <c r="L70" s="327"/>
      <c r="M70" s="120">
        <f>IF(J70="","",VLOOKUP(J70,tab!$D$38:$AE$85,K70+3,FALSE))</f>
      </c>
      <c r="N70" s="127"/>
      <c r="O70" s="104"/>
      <c r="P70" s="104"/>
      <c r="Q70" s="127"/>
      <c r="R70" s="32">
        <f t="shared" si="7"/>
        <v>0</v>
      </c>
      <c r="S70" s="127"/>
      <c r="T70" s="120">
        <f t="shared" si="8"/>
      </c>
      <c r="U70" s="120">
        <f t="shared" si="13"/>
      </c>
      <c r="V70" s="138">
        <f t="shared" si="9"/>
        <v>0</v>
      </c>
      <c r="W70" s="127"/>
      <c r="X70" s="29">
        <f>IF(P70="",0,(((M70*12)*P70)*(IF(J70&gt;8,1+tab!$J$28,1+tab!$K$28))))</f>
        <v>0</v>
      </c>
      <c r="Y70" s="127"/>
      <c r="Z70" s="27">
        <f t="shared" si="10"/>
        <v>0</v>
      </c>
      <c r="AA70" s="29">
        <f t="shared" si="11"/>
        <v>0</v>
      </c>
      <c r="AB70" s="127"/>
      <c r="AC70" s="120">
        <f t="shared" si="12"/>
        <v>0</v>
      </c>
      <c r="AD70" s="127"/>
      <c r="AE70" s="6"/>
      <c r="AH70" s="55"/>
      <c r="AQ70" s="55"/>
    </row>
    <row r="71" spans="2:43" ht="12.75">
      <c r="B71" s="3"/>
      <c r="C71" s="42"/>
      <c r="D71" s="101"/>
      <c r="E71" s="101"/>
      <c r="F71" s="101"/>
      <c r="G71" s="18"/>
      <c r="H71" s="297"/>
      <c r="I71" s="327"/>
      <c r="J71" s="18"/>
      <c r="K71" s="103"/>
      <c r="L71" s="327"/>
      <c r="M71" s="120">
        <f>IF(J71="","",VLOOKUP(J71,tab!$D$38:$AE$85,K71+3,FALSE))</f>
      </c>
      <c r="N71" s="127"/>
      <c r="O71" s="104"/>
      <c r="P71" s="104"/>
      <c r="Q71" s="127"/>
      <c r="R71" s="32">
        <f t="shared" si="7"/>
        <v>0</v>
      </c>
      <c r="S71" s="127"/>
      <c r="T71" s="120">
        <f t="shared" si="8"/>
      </c>
      <c r="U71" s="120">
        <f t="shared" si="13"/>
      </c>
      <c r="V71" s="138">
        <f t="shared" si="9"/>
        <v>0</v>
      </c>
      <c r="W71" s="127"/>
      <c r="X71" s="29">
        <f>IF(P71="",0,(((M71*12)*P71)*(IF(J71&gt;8,1+tab!$J$28,1+tab!$K$28))))</f>
        <v>0</v>
      </c>
      <c r="Y71" s="127"/>
      <c r="Z71" s="27">
        <f t="shared" si="10"/>
        <v>0</v>
      </c>
      <c r="AA71" s="29">
        <f t="shared" si="11"/>
        <v>0</v>
      </c>
      <c r="AB71" s="127"/>
      <c r="AC71" s="120">
        <f t="shared" si="12"/>
        <v>0</v>
      </c>
      <c r="AD71" s="127"/>
      <c r="AE71" s="6"/>
      <c r="AH71" s="55"/>
      <c r="AQ71" s="55"/>
    </row>
    <row r="72" spans="2:43" ht="12.75">
      <c r="B72" s="3"/>
      <c r="C72" s="42"/>
      <c r="D72" s="101"/>
      <c r="E72" s="101"/>
      <c r="F72" s="101"/>
      <c r="G72" s="18"/>
      <c r="H72" s="297"/>
      <c r="I72" s="327"/>
      <c r="J72" s="18"/>
      <c r="K72" s="103"/>
      <c r="L72" s="327"/>
      <c r="M72" s="120">
        <f>IF(J72="","",VLOOKUP(J72,tab!$D$38:$AE$85,K72+3,FALSE))</f>
      </c>
      <c r="N72" s="127"/>
      <c r="O72" s="104"/>
      <c r="P72" s="104"/>
      <c r="Q72" s="127"/>
      <c r="R72" s="32">
        <f t="shared" si="7"/>
        <v>0</v>
      </c>
      <c r="S72" s="127"/>
      <c r="T72" s="120">
        <f t="shared" si="8"/>
      </c>
      <c r="U72" s="120">
        <f t="shared" si="13"/>
      </c>
      <c r="V72" s="138">
        <f t="shared" si="9"/>
        <v>0</v>
      </c>
      <c r="W72" s="127"/>
      <c r="X72" s="29">
        <f>IF(P72="",0,(((M72*12)*P72)*(IF(J72&gt;8,1+tab!$J$28,1+tab!$K$28))))</f>
        <v>0</v>
      </c>
      <c r="Y72" s="127"/>
      <c r="Z72" s="27">
        <f t="shared" si="10"/>
        <v>0</v>
      </c>
      <c r="AA72" s="29">
        <f t="shared" si="11"/>
        <v>0</v>
      </c>
      <c r="AB72" s="127"/>
      <c r="AC72" s="120">
        <f t="shared" si="12"/>
        <v>0</v>
      </c>
      <c r="AD72" s="127"/>
      <c r="AE72" s="6"/>
      <c r="AH72" s="55"/>
      <c r="AQ72" s="55"/>
    </row>
    <row r="73" spans="2:31" ht="12.75">
      <c r="B73" s="3"/>
      <c r="C73" s="42"/>
      <c r="D73" s="37"/>
      <c r="E73" s="37"/>
      <c r="F73" s="37"/>
      <c r="G73" s="228"/>
      <c r="H73" s="43"/>
      <c r="I73" s="228"/>
      <c r="J73" s="43"/>
      <c r="K73" s="137"/>
      <c r="L73" s="228"/>
      <c r="M73" s="66"/>
      <c r="N73" s="66"/>
      <c r="O73" s="70">
        <f>SUM(O53:O72)</f>
        <v>1.9</v>
      </c>
      <c r="P73" s="70">
        <f>SUM(P53:P72)</f>
        <v>0.1025</v>
      </c>
      <c r="Q73" s="66"/>
      <c r="R73" s="70">
        <f>SUM(R53:R72)</f>
        <v>1.7974999999999999</v>
      </c>
      <c r="S73" s="66"/>
      <c r="T73" s="139">
        <f>SUM(T53:T72)</f>
        <v>99912.23999999999</v>
      </c>
      <c r="U73" s="139">
        <f>SUM(U53:U72)</f>
        <v>48057.78743999999</v>
      </c>
      <c r="V73" s="139">
        <f>SUM(V53:V72)</f>
        <v>147970.02743999998</v>
      </c>
      <c r="W73" s="66"/>
      <c r="X73" s="140">
        <f>SUM(X53:X72)</f>
        <v>6443.7141599999995</v>
      </c>
      <c r="Y73" s="66"/>
      <c r="Z73" s="141">
        <f>SUM(Z53:Z72)</f>
        <v>0</v>
      </c>
      <c r="AA73" s="140">
        <f>SUM(AA53:AA72)</f>
        <v>0</v>
      </c>
      <c r="AB73" s="66"/>
      <c r="AC73" s="140">
        <f>SUM(AC53:AC72)</f>
        <v>154413.74159999998</v>
      </c>
      <c r="AD73" s="66"/>
      <c r="AE73" s="6"/>
    </row>
    <row r="74" spans="2:31" ht="12.75">
      <c r="B74" s="3"/>
      <c r="C74" s="42"/>
      <c r="D74" s="36"/>
      <c r="E74" s="36"/>
      <c r="F74" s="36"/>
      <c r="G74" s="44"/>
      <c r="H74" s="44"/>
      <c r="I74" s="36"/>
      <c r="J74" s="44"/>
      <c r="K74" s="66"/>
      <c r="L74" s="44"/>
      <c r="M74" s="66"/>
      <c r="N74" s="66"/>
      <c r="O74" s="65"/>
      <c r="P74" s="65"/>
      <c r="Q74" s="66"/>
      <c r="R74" s="65"/>
      <c r="S74" s="66"/>
      <c r="T74" s="129"/>
      <c r="U74" s="129"/>
      <c r="V74" s="129"/>
      <c r="W74" s="66"/>
      <c r="X74" s="130"/>
      <c r="Y74" s="66"/>
      <c r="Z74" s="134"/>
      <c r="AA74" s="130"/>
      <c r="AB74" s="66"/>
      <c r="AC74" s="66"/>
      <c r="AD74" s="66"/>
      <c r="AE74" s="6"/>
    </row>
    <row r="75" spans="2:31" ht="12.75" customHeight="1">
      <c r="B75" s="3"/>
      <c r="H75" s="325"/>
      <c r="J75" s="46"/>
      <c r="L75" s="46"/>
      <c r="M75" s="100"/>
      <c r="N75" s="100"/>
      <c r="O75" s="326"/>
      <c r="P75" s="57"/>
      <c r="Q75" s="57"/>
      <c r="R75" s="57"/>
      <c r="T75" s="100"/>
      <c r="U75" s="100"/>
      <c r="V75" s="146"/>
      <c r="W75" s="100"/>
      <c r="X75" s="53"/>
      <c r="Y75" s="11"/>
      <c r="Z75" s="49"/>
      <c r="AA75" s="53"/>
      <c r="AE75" s="6"/>
    </row>
    <row r="76" spans="2:31" ht="12.75" customHeight="1" thickBot="1">
      <c r="B76" s="13"/>
      <c r="C76" s="14"/>
      <c r="D76" s="316"/>
      <c r="E76" s="316"/>
      <c r="F76" s="316"/>
      <c r="G76" s="328"/>
      <c r="H76" s="329"/>
      <c r="I76" s="14"/>
      <c r="J76" s="328"/>
      <c r="K76" s="330"/>
      <c r="L76" s="328"/>
      <c r="M76" s="273"/>
      <c r="N76" s="273"/>
      <c r="O76" s="331"/>
      <c r="P76" s="274"/>
      <c r="Q76" s="274"/>
      <c r="R76" s="274"/>
      <c r="S76" s="14"/>
      <c r="T76" s="273"/>
      <c r="U76" s="273"/>
      <c r="V76" s="275"/>
      <c r="W76" s="273"/>
      <c r="X76" s="243"/>
      <c r="Y76" s="316"/>
      <c r="Z76" s="272"/>
      <c r="AA76" s="243"/>
      <c r="AB76" s="14"/>
      <c r="AC76" s="14"/>
      <c r="AD76" s="14"/>
      <c r="AE76" s="15"/>
    </row>
    <row r="77" spans="8:27" ht="12.75" customHeight="1">
      <c r="H77" s="325"/>
      <c r="J77" s="46"/>
      <c r="L77" s="46"/>
      <c r="M77" s="100"/>
      <c r="N77" s="100"/>
      <c r="O77" s="326"/>
      <c r="P77" s="57"/>
      <c r="Q77" s="57"/>
      <c r="R77" s="57"/>
      <c r="T77" s="100"/>
      <c r="U77" s="100"/>
      <c r="V77" s="146"/>
      <c r="W77" s="100"/>
      <c r="X77" s="53"/>
      <c r="Y77" s="11"/>
      <c r="Z77" s="49"/>
      <c r="AA77" s="53"/>
    </row>
    <row r="78" spans="8:27" ht="12.75" customHeight="1">
      <c r="H78" s="325"/>
      <c r="J78" s="46"/>
      <c r="L78" s="46"/>
      <c r="M78" s="100"/>
      <c r="N78" s="100"/>
      <c r="O78" s="326"/>
      <c r="P78" s="57"/>
      <c r="Q78" s="57"/>
      <c r="R78" s="57"/>
      <c r="T78" s="100"/>
      <c r="U78" s="100"/>
      <c r="V78" s="146"/>
      <c r="W78" s="100"/>
      <c r="X78" s="53"/>
      <c r="Y78" s="11"/>
      <c r="Z78" s="49"/>
      <c r="AA78" s="53"/>
    </row>
    <row r="79" spans="3:27" ht="12.75" customHeight="1">
      <c r="C79" s="5" t="s">
        <v>40</v>
      </c>
      <c r="E79" s="233" t="str">
        <f>tab!H14</f>
        <v>2008/09</v>
      </c>
      <c r="H79" s="325"/>
      <c r="J79" s="46"/>
      <c r="L79" s="46"/>
      <c r="M79" s="100"/>
      <c r="N79" s="100"/>
      <c r="O79" s="326"/>
      <c r="P79" s="57"/>
      <c r="Q79" s="57"/>
      <c r="R79" s="57"/>
      <c r="T79" s="100"/>
      <c r="U79" s="100"/>
      <c r="V79" s="146"/>
      <c r="W79" s="100"/>
      <c r="X79" s="53"/>
      <c r="Y79" s="11"/>
      <c r="Z79" s="49"/>
      <c r="AA79" s="53"/>
    </row>
    <row r="80" spans="3:27" ht="12.75" customHeight="1">
      <c r="C80" s="5" t="s">
        <v>52</v>
      </c>
      <c r="E80" s="233">
        <f>tab!I15</f>
        <v>39722</v>
      </c>
      <c r="H80" s="325"/>
      <c r="J80" s="46"/>
      <c r="L80" s="46"/>
      <c r="M80" s="100"/>
      <c r="N80" s="100"/>
      <c r="O80" s="326"/>
      <c r="P80" s="57"/>
      <c r="Q80" s="57"/>
      <c r="R80" s="57"/>
      <c r="T80" s="100"/>
      <c r="U80" s="100"/>
      <c r="V80" s="146"/>
      <c r="W80" s="100"/>
      <c r="X80" s="53"/>
      <c r="Y80" s="11"/>
      <c r="Z80" s="49"/>
      <c r="AA80" s="53"/>
    </row>
    <row r="81" spans="8:27" ht="12.75" customHeight="1">
      <c r="H81" s="325"/>
      <c r="J81" s="46"/>
      <c r="L81" s="46"/>
      <c r="M81" s="100"/>
      <c r="N81" s="100"/>
      <c r="O81" s="326"/>
      <c r="P81" s="57"/>
      <c r="Q81" s="57"/>
      <c r="R81" s="57"/>
      <c r="T81" s="100"/>
      <c r="U81" s="100"/>
      <c r="V81" s="146"/>
      <c r="W81" s="100"/>
      <c r="X81" s="53"/>
      <c r="Y81" s="11"/>
      <c r="Z81" s="49"/>
      <c r="AA81" s="53"/>
    </row>
    <row r="82" spans="3:46" ht="12.75" customHeight="1">
      <c r="C82" s="42"/>
      <c r="D82" s="36"/>
      <c r="E82" s="62"/>
      <c r="F82" s="36"/>
      <c r="G82" s="44"/>
      <c r="H82" s="44"/>
      <c r="I82" s="42"/>
      <c r="J82" s="66"/>
      <c r="K82" s="66"/>
      <c r="L82" s="60"/>
      <c r="M82" s="60"/>
      <c r="N82" s="60"/>
      <c r="O82" s="65"/>
      <c r="P82" s="66"/>
      <c r="Q82" s="66"/>
      <c r="R82" s="131"/>
      <c r="S82" s="42"/>
      <c r="T82" s="42"/>
      <c r="U82" s="42"/>
      <c r="V82" s="69"/>
      <c r="W82" s="69"/>
      <c r="X82" s="132"/>
      <c r="Y82" s="42"/>
      <c r="Z82" s="133"/>
      <c r="AA82" s="132"/>
      <c r="AB82" s="42"/>
      <c r="AC82" s="42"/>
      <c r="AD82" s="42"/>
      <c r="AJ82" s="77"/>
      <c r="AK82" s="78"/>
      <c r="AL82" s="77"/>
      <c r="AM82" s="77"/>
      <c r="AN82" s="77"/>
      <c r="AO82" s="17"/>
      <c r="AP82" s="79"/>
      <c r="AQ82" s="80"/>
      <c r="AR82" s="81"/>
      <c r="AS82" s="82"/>
      <c r="AT82" s="79"/>
    </row>
    <row r="83" spans="3:48" ht="12.75" customHeight="1">
      <c r="C83" s="42"/>
      <c r="D83" s="434" t="s">
        <v>120</v>
      </c>
      <c r="E83" s="435"/>
      <c r="F83" s="435"/>
      <c r="G83" s="435"/>
      <c r="H83" s="435"/>
      <c r="I83" s="135"/>
      <c r="J83" s="434" t="s">
        <v>42</v>
      </c>
      <c r="K83" s="435"/>
      <c r="L83" s="435"/>
      <c r="M83" s="435"/>
      <c r="N83" s="44"/>
      <c r="O83" s="436" t="s">
        <v>43</v>
      </c>
      <c r="P83" s="435"/>
      <c r="Q83" s="435"/>
      <c r="R83" s="435"/>
      <c r="S83" s="148"/>
      <c r="T83" s="434" t="s">
        <v>44</v>
      </c>
      <c r="U83" s="434"/>
      <c r="V83" s="434"/>
      <c r="W83" s="44"/>
      <c r="X83" s="30" t="s">
        <v>132</v>
      </c>
      <c r="Y83" s="44"/>
      <c r="Z83" s="149"/>
      <c r="AA83" s="20" t="s">
        <v>74</v>
      </c>
      <c r="AB83" s="66"/>
      <c r="AC83" s="147" t="s">
        <v>44</v>
      </c>
      <c r="AD83" s="66"/>
      <c r="AE83" s="95"/>
      <c r="AF83" s="95"/>
      <c r="AG83" s="57"/>
      <c r="AH83" s="47"/>
      <c r="AI83" s="57"/>
      <c r="AJ83" s="5"/>
      <c r="AK83" s="5"/>
      <c r="AS83" s="5"/>
      <c r="AT83" s="5"/>
      <c r="AU83" s="95"/>
      <c r="AV83" s="95"/>
    </row>
    <row r="84" spans="3:48" ht="12.75" customHeight="1">
      <c r="C84" s="42"/>
      <c r="D84" s="22"/>
      <c r="E84" s="20"/>
      <c r="F84" s="115"/>
      <c r="G84" s="21"/>
      <c r="H84" s="21"/>
      <c r="I84" s="135"/>
      <c r="J84" s="20"/>
      <c r="K84" s="21"/>
      <c r="L84" s="20"/>
      <c r="M84" s="21"/>
      <c r="N84" s="44"/>
      <c r="O84" s="70"/>
      <c r="P84" s="21"/>
      <c r="Q84" s="21"/>
      <c r="R84" s="21"/>
      <c r="S84" s="135"/>
      <c r="T84" s="20"/>
      <c r="U84" s="20"/>
      <c r="V84" s="21"/>
      <c r="W84" s="44"/>
      <c r="X84" s="29"/>
      <c r="Y84" s="44"/>
      <c r="Z84" s="27"/>
      <c r="AA84" s="21"/>
      <c r="AB84" s="66"/>
      <c r="AC84" s="116"/>
      <c r="AD84" s="66"/>
      <c r="AE84" s="95"/>
      <c r="AF84" s="95"/>
      <c r="AG84" s="57"/>
      <c r="AH84" s="47"/>
      <c r="AI84" s="57"/>
      <c r="AJ84" s="5"/>
      <c r="AK84" s="5"/>
      <c r="AS84" s="5"/>
      <c r="AT84" s="5"/>
      <c r="AU84" s="95"/>
      <c r="AV84" s="95"/>
    </row>
    <row r="85" spans="3:48" ht="12.75" customHeight="1">
      <c r="C85" s="42"/>
      <c r="D85" s="23" t="s">
        <v>61</v>
      </c>
      <c r="E85" s="23" t="s">
        <v>41</v>
      </c>
      <c r="F85" s="23" t="s">
        <v>33</v>
      </c>
      <c r="G85" s="119" t="s">
        <v>5</v>
      </c>
      <c r="H85" s="118" t="s">
        <v>115</v>
      </c>
      <c r="I85" s="125"/>
      <c r="J85" s="119" t="s">
        <v>58</v>
      </c>
      <c r="K85" s="119" t="s">
        <v>76</v>
      </c>
      <c r="L85" s="31"/>
      <c r="M85" s="150" t="s">
        <v>125</v>
      </c>
      <c r="N85" s="122"/>
      <c r="O85" s="71" t="s">
        <v>8</v>
      </c>
      <c r="P85" s="34" t="s">
        <v>59</v>
      </c>
      <c r="Q85" s="34"/>
      <c r="R85" s="71" t="s">
        <v>8</v>
      </c>
      <c r="S85" s="125"/>
      <c r="T85" s="117" t="s">
        <v>47</v>
      </c>
      <c r="U85" s="117" t="s">
        <v>55</v>
      </c>
      <c r="V85" s="117" t="s">
        <v>48</v>
      </c>
      <c r="W85" s="122"/>
      <c r="X85" s="35" t="s">
        <v>75</v>
      </c>
      <c r="Y85" s="36"/>
      <c r="Z85" s="24" t="s">
        <v>7</v>
      </c>
      <c r="AA85" s="35" t="s">
        <v>75</v>
      </c>
      <c r="AB85" s="126"/>
      <c r="AC85" s="119" t="s">
        <v>39</v>
      </c>
      <c r="AD85" s="126"/>
      <c r="AE85" s="97"/>
      <c r="AF85" s="97"/>
      <c r="AG85" s="98"/>
      <c r="AH85" s="99"/>
      <c r="AI85" s="98"/>
      <c r="AJ85" s="5"/>
      <c r="AK85" s="5"/>
      <c r="AS85" s="5"/>
      <c r="AT85" s="5"/>
      <c r="AU85" s="95"/>
      <c r="AV85" s="97"/>
    </row>
    <row r="86" spans="3:48" ht="12.75" customHeight="1">
      <c r="C86" s="42"/>
      <c r="D86" s="22"/>
      <c r="E86" s="23"/>
      <c r="F86" s="151"/>
      <c r="G86" s="119" t="s">
        <v>6</v>
      </c>
      <c r="H86" s="34" t="s">
        <v>116</v>
      </c>
      <c r="I86" s="125"/>
      <c r="J86" s="119"/>
      <c r="K86" s="119"/>
      <c r="L86" s="31"/>
      <c r="M86" s="150" t="s">
        <v>54</v>
      </c>
      <c r="N86" s="122"/>
      <c r="O86" s="71" t="s">
        <v>117</v>
      </c>
      <c r="P86" s="34" t="s">
        <v>118</v>
      </c>
      <c r="Q86" s="34"/>
      <c r="R86" s="71" t="s">
        <v>60</v>
      </c>
      <c r="S86" s="125"/>
      <c r="T86" s="117"/>
      <c r="U86" s="332"/>
      <c r="V86" s="117"/>
      <c r="W86" s="122"/>
      <c r="X86" s="35"/>
      <c r="Y86" s="42"/>
      <c r="Z86" s="24"/>
      <c r="AA86" s="35"/>
      <c r="AB86" s="42"/>
      <c r="AC86" s="118" t="s">
        <v>131</v>
      </c>
      <c r="AD86" s="42"/>
      <c r="AJ86" s="5"/>
      <c r="AK86" s="5"/>
      <c r="AS86" s="5"/>
      <c r="AT86" s="5"/>
      <c r="AV86" s="100"/>
    </row>
    <row r="87" spans="3:48" ht="12.75" customHeight="1">
      <c r="C87" s="42"/>
      <c r="D87" s="36"/>
      <c r="E87" s="36"/>
      <c r="F87" s="36"/>
      <c r="G87" s="44"/>
      <c r="H87" s="44"/>
      <c r="I87" s="42"/>
      <c r="J87" s="126"/>
      <c r="K87" s="126"/>
      <c r="L87" s="68"/>
      <c r="M87" s="142"/>
      <c r="N87" s="122"/>
      <c r="O87" s="123"/>
      <c r="P87" s="124"/>
      <c r="Q87" s="122"/>
      <c r="R87" s="123"/>
      <c r="S87" s="122"/>
      <c r="T87" s="121"/>
      <c r="U87" s="121"/>
      <c r="V87" s="121"/>
      <c r="W87" s="122"/>
      <c r="X87" s="128"/>
      <c r="Y87" s="122"/>
      <c r="Z87" s="39"/>
      <c r="AA87" s="128"/>
      <c r="AB87" s="122"/>
      <c r="AC87" s="122"/>
      <c r="AD87" s="122"/>
      <c r="AJ87" s="5"/>
      <c r="AK87" s="5"/>
      <c r="AS87" s="5"/>
      <c r="AT87" s="5"/>
      <c r="AV87" s="100"/>
    </row>
    <row r="88" spans="3:43" ht="12.75" customHeight="1">
      <c r="C88" s="42"/>
      <c r="D88" s="22">
        <f>IF(loonkn!D53="","",loonkn!D53)</f>
      </c>
      <c r="E88" s="22" t="str">
        <f>IF(loonkn!E53=0,"",loonkn!E53)</f>
        <v>a</v>
      </c>
      <c r="F88" s="22" t="str">
        <f>IF(loonkn!F53=0,"",loonkn!F53)</f>
        <v>alg dir</v>
      </c>
      <c r="G88" s="21">
        <f>IF(loonkn!G53="","",loonkn!G53+1)</f>
      </c>
      <c r="H88" s="298">
        <f>IF(loonkn!H53="","",loonkn!H53)</f>
        <v>17594</v>
      </c>
      <c r="I88" s="327"/>
      <c r="J88" s="404" t="str">
        <f>IF(loonkn!J53=0,"",loonkn!J53)</f>
        <v>DD</v>
      </c>
      <c r="K88" s="405">
        <f>IF(E88="","",(IF(loonkn!K53+1&gt;LOOKUP(J88,schaal,regels),loonkn!K53,loonkn!K53+1)))</f>
        <v>16</v>
      </c>
      <c r="L88" s="327"/>
      <c r="M88" s="120">
        <f>IF(J88="","",VLOOKUP(J88,tab!$D$38:$AE$85,K88+3,FALSE))</f>
        <v>4761</v>
      </c>
      <c r="N88" s="127"/>
      <c r="O88" s="406">
        <f>IF(loonkn!O53="","",loonkn!O53)</f>
        <v>1.9</v>
      </c>
      <c r="P88" s="406">
        <f>IF(loonkn!P53="","",loonkn!P53)</f>
        <v>0.1025</v>
      </c>
      <c r="Q88" s="127"/>
      <c r="R88" s="32">
        <f aca="true" t="shared" si="14" ref="R88:R107">(IF(P88="",(O88),(O88)-P88))</f>
        <v>1.7974999999999999</v>
      </c>
      <c r="S88" s="127"/>
      <c r="T88" s="120">
        <f aca="true" t="shared" si="15" ref="T88:T107">IF(E88="","",(M88*R88*12))</f>
        <v>102694.76999999999</v>
      </c>
      <c r="U88" s="120">
        <f>IF(E88="","",(T88)*$U$51)</f>
        <v>49396.184369999995</v>
      </c>
      <c r="V88" s="138">
        <f aca="true" t="shared" si="16" ref="V88:V107">IF(E88="",0,(T88+U88))</f>
        <v>152090.95437</v>
      </c>
      <c r="W88" s="127"/>
      <c r="X88" s="29">
        <f>IF(P88="",0,(((M88*12)*P88)*(IF(J88&gt;8,1+tab!$J$28,1+tab!$K$28))))</f>
        <v>6623.16993</v>
      </c>
      <c r="Y88" s="127"/>
      <c r="Z88" s="27">
        <f aca="true" t="shared" si="17" ref="Z88:Z107">IF(G88&lt;25,0,IF(G88=25,25,IF(G88&lt;40,0,IF(G88=40,40,IF(G88&gt;=40,0)))))</f>
        <v>0</v>
      </c>
      <c r="AA88" s="29">
        <f aca="true" t="shared" si="18" ref="AA88:AA107">IF(Z88=25,(M88*1.08*(O88)/2),IF(Z88=40,(M88*1.08*(O88)),IF(Z88=0,0)))</f>
        <v>0</v>
      </c>
      <c r="AB88" s="127"/>
      <c r="AC88" s="120">
        <f aca="true" t="shared" si="19" ref="AC88:AC107">IF(E88="",0,(V88+X88+AA88))</f>
        <v>158714.1243</v>
      </c>
      <c r="AD88" s="127"/>
      <c r="AH88" s="55"/>
      <c r="AQ88" s="55"/>
    </row>
    <row r="89" spans="3:43" ht="12.75" customHeight="1">
      <c r="C89" s="42"/>
      <c r="D89" s="22">
        <f>IF(loonkn!D54="","",loonkn!D54)</f>
      </c>
      <c r="E89" s="22">
        <f>IF(loonkn!E54=0,"",loonkn!E54)</f>
      </c>
      <c r="F89" s="22">
        <f>IF(loonkn!F54=0,"",loonkn!F54)</f>
      </c>
      <c r="G89" s="21">
        <f>IF(loonkn!G54="","",loonkn!G54+1)</f>
      </c>
      <c r="H89" s="298">
        <f>IF(loonkn!H54="","",loonkn!H54)</f>
      </c>
      <c r="I89" s="327"/>
      <c r="J89" s="404">
        <f>IF(loonkn!J54=0,"",loonkn!J54)</f>
      </c>
      <c r="K89" s="405">
        <f>IF(E89="","",(IF(loonkn!K54+1&gt;LOOKUP(J89,schaal,regels),loonkn!K54,loonkn!K54+1)))</f>
      </c>
      <c r="L89" s="327"/>
      <c r="M89" s="120">
        <f>IF(J89="","",VLOOKUP(J89,tab!$D$38:$AE$85,K89+3,FALSE))</f>
      </c>
      <c r="N89" s="127"/>
      <c r="O89" s="406">
        <f>IF(loonkn!O54="","",loonkn!O54)</f>
      </c>
      <c r="P89" s="406">
        <f>IF(loonkn!P54="","",loonkn!P54)</f>
      </c>
      <c r="Q89" s="127"/>
      <c r="R89" s="32">
        <f t="shared" si="14"/>
      </c>
      <c r="S89" s="127"/>
      <c r="T89" s="120">
        <f t="shared" si="15"/>
      </c>
      <c r="U89" s="120">
        <f aca="true" t="shared" si="20" ref="U89:U107">IF(E89="","",(T89)*$U$51)</f>
      </c>
      <c r="V89" s="138">
        <f t="shared" si="16"/>
        <v>0</v>
      </c>
      <c r="W89" s="127"/>
      <c r="X89" s="29">
        <f>IF(P89="",0,(((M89*12)*P89)*(IF(J89&gt;8,1+tab!$J$28,1+tab!$K$28))))</f>
        <v>0</v>
      </c>
      <c r="Y89" s="127"/>
      <c r="Z89" s="27">
        <f t="shared" si="17"/>
        <v>0</v>
      </c>
      <c r="AA89" s="29">
        <f t="shared" si="18"/>
        <v>0</v>
      </c>
      <c r="AB89" s="127"/>
      <c r="AC89" s="120">
        <f t="shared" si="19"/>
        <v>0</v>
      </c>
      <c r="AD89" s="127"/>
      <c r="AH89" s="55"/>
      <c r="AQ89" s="55"/>
    </row>
    <row r="90" spans="3:43" ht="12.75" customHeight="1">
      <c r="C90" s="42"/>
      <c r="D90" s="22">
        <f>IF(loonkn!D55="","",loonkn!D55)</f>
      </c>
      <c r="E90" s="22">
        <f>IF(loonkn!E55=0,"",loonkn!E55)</f>
      </c>
      <c r="F90" s="22">
        <f>IF(loonkn!F55=0,"",loonkn!F55)</f>
      </c>
      <c r="G90" s="21">
        <f>IF(loonkn!G55="","",loonkn!G55+1)</f>
      </c>
      <c r="H90" s="298">
        <f>IF(loonkn!H55="","",loonkn!H55)</f>
      </c>
      <c r="I90" s="327"/>
      <c r="J90" s="404">
        <f>IF(loonkn!J55=0,"",loonkn!J55)</f>
      </c>
      <c r="K90" s="405">
        <f>IF(E90="","",(IF(loonkn!K55+1&gt;LOOKUP(J90,schaal,regels),loonkn!K55,loonkn!K55+1)))</f>
      </c>
      <c r="L90" s="327"/>
      <c r="M90" s="120">
        <f>IF(J90="","",VLOOKUP(J90,tab!$D$38:$AE$85,K90+3,FALSE))</f>
      </c>
      <c r="N90" s="127"/>
      <c r="O90" s="406">
        <f>IF(loonkn!O55="","",loonkn!O55)</f>
      </c>
      <c r="P90" s="406">
        <f>IF(loonkn!P55="","",loonkn!P55)</f>
      </c>
      <c r="Q90" s="127"/>
      <c r="R90" s="32">
        <f t="shared" si="14"/>
      </c>
      <c r="S90" s="127"/>
      <c r="T90" s="120">
        <f t="shared" si="15"/>
      </c>
      <c r="U90" s="120">
        <f t="shared" si="20"/>
      </c>
      <c r="V90" s="138">
        <f t="shared" si="16"/>
        <v>0</v>
      </c>
      <c r="W90" s="127"/>
      <c r="X90" s="29">
        <f>IF(P90="",0,(((M90*12)*P90)*(IF(J90&gt;8,1+tab!$J$28,1+tab!$K$28))))</f>
        <v>0</v>
      </c>
      <c r="Y90" s="127"/>
      <c r="Z90" s="27">
        <f t="shared" si="17"/>
        <v>0</v>
      </c>
      <c r="AA90" s="29">
        <f t="shared" si="18"/>
        <v>0</v>
      </c>
      <c r="AB90" s="127"/>
      <c r="AC90" s="120">
        <f t="shared" si="19"/>
        <v>0</v>
      </c>
      <c r="AD90" s="127"/>
      <c r="AH90" s="55"/>
      <c r="AQ90" s="55"/>
    </row>
    <row r="91" spans="3:43" ht="12.75" customHeight="1">
      <c r="C91" s="42"/>
      <c r="D91" s="22">
        <f>IF(loonkn!D56="","",loonkn!D56)</f>
      </c>
      <c r="E91" s="22">
        <f>IF(loonkn!E56=0,"",loonkn!E56)</f>
      </c>
      <c r="F91" s="22">
        <f>IF(loonkn!F56=0,"",loonkn!F56)</f>
      </c>
      <c r="G91" s="21">
        <f>IF(loonkn!G56="","",loonkn!G56+1)</f>
      </c>
      <c r="H91" s="298">
        <f>IF(loonkn!H56="","",loonkn!H56)</f>
      </c>
      <c r="I91" s="327"/>
      <c r="J91" s="404">
        <f>IF(loonkn!J56=0,"",loonkn!J56)</f>
      </c>
      <c r="K91" s="405">
        <f>IF(E91="","",(IF(loonkn!K56+1&gt;LOOKUP(J91,schaal,regels),loonkn!K56,loonkn!K56+1)))</f>
      </c>
      <c r="L91" s="327"/>
      <c r="M91" s="120">
        <f>IF(J91="","",VLOOKUP(J91,tab!$D$38:$AE$85,K91+3,FALSE))</f>
      </c>
      <c r="N91" s="127"/>
      <c r="O91" s="406">
        <f>IF(loonkn!O56="","",loonkn!O56)</f>
      </c>
      <c r="P91" s="406">
        <f>IF(loonkn!P56="","",loonkn!P56)</f>
      </c>
      <c r="Q91" s="127"/>
      <c r="R91" s="32">
        <f t="shared" si="14"/>
      </c>
      <c r="S91" s="127"/>
      <c r="T91" s="120">
        <f t="shared" si="15"/>
      </c>
      <c r="U91" s="120">
        <f t="shared" si="20"/>
      </c>
      <c r="V91" s="138">
        <f t="shared" si="16"/>
        <v>0</v>
      </c>
      <c r="W91" s="127"/>
      <c r="X91" s="29">
        <f>IF(P91="",0,(((M91*12)*P91)*(IF(J91&gt;8,1+tab!$J$28,1+tab!$K$28))))</f>
        <v>0</v>
      </c>
      <c r="Y91" s="127"/>
      <c r="Z91" s="27">
        <f t="shared" si="17"/>
        <v>0</v>
      </c>
      <c r="AA91" s="29">
        <f t="shared" si="18"/>
        <v>0</v>
      </c>
      <c r="AB91" s="127"/>
      <c r="AC91" s="120">
        <f t="shared" si="19"/>
        <v>0</v>
      </c>
      <c r="AD91" s="127"/>
      <c r="AH91" s="55"/>
      <c r="AQ91" s="55"/>
    </row>
    <row r="92" spans="3:43" ht="12.75" customHeight="1">
      <c r="C92" s="42"/>
      <c r="D92" s="22">
        <f>IF(loonkn!D57="","",loonkn!D57)</f>
      </c>
      <c r="E92" s="22">
        <f>IF(loonkn!E57=0,"",loonkn!E57)</f>
      </c>
      <c r="F92" s="22">
        <f>IF(loonkn!F57=0,"",loonkn!F57)</f>
      </c>
      <c r="G92" s="21">
        <f>IF(loonkn!G57="","",loonkn!G57+1)</f>
      </c>
      <c r="H92" s="298">
        <f>IF(loonkn!H57="","",loonkn!H57)</f>
      </c>
      <c r="I92" s="327"/>
      <c r="J92" s="404">
        <f>IF(loonkn!J57=0,"",loonkn!J57)</f>
      </c>
      <c r="K92" s="405">
        <f>IF(E92="","",(IF(loonkn!K57+1&gt;LOOKUP(J92,schaal,regels),loonkn!K57,loonkn!K57+1)))</f>
      </c>
      <c r="L92" s="327"/>
      <c r="M92" s="120">
        <f>IF(J92="","",VLOOKUP(J92,tab!$D$38:$AE$85,K92+3,FALSE))</f>
      </c>
      <c r="N92" s="127"/>
      <c r="O92" s="406">
        <f>IF(loonkn!O57="","",loonkn!O57)</f>
      </c>
      <c r="P92" s="406">
        <f>IF(loonkn!P57="","",loonkn!P57)</f>
      </c>
      <c r="Q92" s="127"/>
      <c r="R92" s="32">
        <f t="shared" si="14"/>
      </c>
      <c r="S92" s="127"/>
      <c r="T92" s="120">
        <f t="shared" si="15"/>
      </c>
      <c r="U92" s="120">
        <f t="shared" si="20"/>
      </c>
      <c r="V92" s="138">
        <f t="shared" si="16"/>
        <v>0</v>
      </c>
      <c r="W92" s="127"/>
      <c r="X92" s="29">
        <f>IF(P92="",0,(((M92*12)*P92)*(IF(J92&gt;8,1+tab!$J$28,1+tab!$K$28))))</f>
        <v>0</v>
      </c>
      <c r="Y92" s="127"/>
      <c r="Z92" s="27">
        <f t="shared" si="17"/>
        <v>0</v>
      </c>
      <c r="AA92" s="29">
        <f t="shared" si="18"/>
        <v>0</v>
      </c>
      <c r="AB92" s="127"/>
      <c r="AC92" s="120">
        <f t="shared" si="19"/>
        <v>0</v>
      </c>
      <c r="AD92" s="127"/>
      <c r="AH92" s="55"/>
      <c r="AQ92" s="55"/>
    </row>
    <row r="93" spans="3:43" ht="12.75" customHeight="1">
      <c r="C93" s="42"/>
      <c r="D93" s="22">
        <f>IF(loonkn!D58="","",loonkn!D58)</f>
      </c>
      <c r="E93" s="22">
        <f>IF(loonkn!E58=0,"",loonkn!E58)</f>
      </c>
      <c r="F93" s="22">
        <f>IF(loonkn!F58=0,"",loonkn!F58)</f>
      </c>
      <c r="G93" s="21">
        <f>IF(loonkn!G58="","",loonkn!G58+1)</f>
      </c>
      <c r="H93" s="298">
        <f>IF(loonkn!H58="","",loonkn!H58)</f>
      </c>
      <c r="I93" s="327"/>
      <c r="J93" s="404">
        <f>IF(loonkn!J58=0,"",loonkn!J58)</f>
      </c>
      <c r="K93" s="405">
        <f>IF(E93="","",(IF(loonkn!K58+1&gt;LOOKUP(J93,schaal,regels),loonkn!K58,loonkn!K58+1)))</f>
      </c>
      <c r="L93" s="327"/>
      <c r="M93" s="120">
        <f>IF(J93="","",VLOOKUP(J93,tab!$D$38:$AE$85,K93+3,FALSE))</f>
      </c>
      <c r="N93" s="127"/>
      <c r="O93" s="406">
        <f>IF(loonkn!O58="","",loonkn!O58)</f>
      </c>
      <c r="P93" s="406">
        <f>IF(loonkn!P58="","",loonkn!P58)</f>
      </c>
      <c r="Q93" s="127"/>
      <c r="R93" s="32">
        <f t="shared" si="14"/>
      </c>
      <c r="S93" s="127"/>
      <c r="T93" s="120">
        <f t="shared" si="15"/>
      </c>
      <c r="U93" s="120">
        <f t="shared" si="20"/>
      </c>
      <c r="V93" s="138">
        <f t="shared" si="16"/>
        <v>0</v>
      </c>
      <c r="W93" s="127"/>
      <c r="X93" s="29">
        <f>IF(P93="",0,(((M93*12)*P93)*(IF(J93&gt;8,1+tab!$J$28,1+tab!$K$28))))</f>
        <v>0</v>
      </c>
      <c r="Y93" s="127"/>
      <c r="Z93" s="27">
        <f t="shared" si="17"/>
        <v>0</v>
      </c>
      <c r="AA93" s="29">
        <f t="shared" si="18"/>
        <v>0</v>
      </c>
      <c r="AB93" s="127"/>
      <c r="AC93" s="120">
        <f t="shared" si="19"/>
        <v>0</v>
      </c>
      <c r="AD93" s="127"/>
      <c r="AH93" s="55"/>
      <c r="AQ93" s="55"/>
    </row>
    <row r="94" spans="3:43" ht="12.75" customHeight="1">
      <c r="C94" s="42"/>
      <c r="D94" s="22">
        <f>IF(loonkn!D59="","",loonkn!D59)</f>
      </c>
      <c r="E94" s="22">
        <f>IF(loonkn!E59=0,"",loonkn!E59)</f>
      </c>
      <c r="F94" s="22">
        <f>IF(loonkn!F59=0,"",loonkn!F59)</f>
      </c>
      <c r="G94" s="21">
        <f>IF(loonkn!G59="","",loonkn!G59+1)</f>
      </c>
      <c r="H94" s="298">
        <f>IF(loonkn!H59="","",loonkn!H59)</f>
      </c>
      <c r="I94" s="327"/>
      <c r="J94" s="404">
        <f>IF(loonkn!J59=0,"",loonkn!J59)</f>
      </c>
      <c r="K94" s="405">
        <f>IF(E94="","",(IF(loonkn!K59+1&gt;LOOKUP(J94,schaal,regels),loonkn!K59,loonkn!K59+1)))</f>
      </c>
      <c r="L94" s="327"/>
      <c r="M94" s="120">
        <f>IF(J94="","",VLOOKUP(J94,tab!$D$38:$AE$85,K94+3,FALSE))</f>
      </c>
      <c r="N94" s="127"/>
      <c r="O94" s="406">
        <f>IF(loonkn!O59="","",loonkn!O59)</f>
      </c>
      <c r="P94" s="406">
        <f>IF(loonkn!P59="","",loonkn!P59)</f>
      </c>
      <c r="Q94" s="127"/>
      <c r="R94" s="32">
        <f t="shared" si="14"/>
      </c>
      <c r="S94" s="127"/>
      <c r="T94" s="120">
        <f t="shared" si="15"/>
      </c>
      <c r="U94" s="120">
        <f t="shared" si="20"/>
      </c>
      <c r="V94" s="138">
        <f t="shared" si="16"/>
        <v>0</v>
      </c>
      <c r="W94" s="127"/>
      <c r="X94" s="29">
        <f>IF(P94="",0,(((M94*12)*P94)*(IF(J94&gt;8,1+tab!$J$28,1+tab!$K$28))))</f>
        <v>0</v>
      </c>
      <c r="Y94" s="127"/>
      <c r="Z94" s="27">
        <f t="shared" si="17"/>
        <v>0</v>
      </c>
      <c r="AA94" s="29">
        <f t="shared" si="18"/>
        <v>0</v>
      </c>
      <c r="AB94" s="127"/>
      <c r="AC94" s="120">
        <f t="shared" si="19"/>
        <v>0</v>
      </c>
      <c r="AD94" s="127"/>
      <c r="AH94" s="55"/>
      <c r="AQ94" s="55"/>
    </row>
    <row r="95" spans="3:43" ht="12.75" customHeight="1">
      <c r="C95" s="42"/>
      <c r="D95" s="22">
        <f>IF(loonkn!D60="","",loonkn!D60)</f>
      </c>
      <c r="E95" s="22">
        <f>IF(loonkn!E60=0,"",loonkn!E60)</f>
      </c>
      <c r="F95" s="22">
        <f>IF(loonkn!F60=0,"",loonkn!F60)</f>
      </c>
      <c r="G95" s="21">
        <f>IF(loonkn!G60="","",loonkn!G60+1)</f>
      </c>
      <c r="H95" s="298">
        <f>IF(loonkn!H60="","",loonkn!H60)</f>
      </c>
      <c r="I95" s="327"/>
      <c r="J95" s="404">
        <f>IF(loonkn!J60=0,"",loonkn!J60)</f>
      </c>
      <c r="K95" s="405">
        <f>IF(E95="","",(IF(loonkn!K60+1&gt;LOOKUP(J95,schaal,regels),loonkn!K60,loonkn!K60+1)))</f>
      </c>
      <c r="L95" s="327"/>
      <c r="M95" s="120">
        <f>IF(J95="","",VLOOKUP(J95,tab!$D$38:$AE$85,K95+3,FALSE))</f>
      </c>
      <c r="N95" s="127"/>
      <c r="O95" s="406">
        <f>IF(loonkn!O60="","",loonkn!O60)</f>
      </c>
      <c r="P95" s="406">
        <f>IF(loonkn!P60="","",loonkn!P60)</f>
      </c>
      <c r="Q95" s="127"/>
      <c r="R95" s="32">
        <f t="shared" si="14"/>
      </c>
      <c r="S95" s="127"/>
      <c r="T95" s="120">
        <f t="shared" si="15"/>
      </c>
      <c r="U95" s="120">
        <f t="shared" si="20"/>
      </c>
      <c r="V95" s="138">
        <f t="shared" si="16"/>
        <v>0</v>
      </c>
      <c r="W95" s="127"/>
      <c r="X95" s="29">
        <f>IF(P95="",0,(((M95*12)*P95)*(IF(J95&gt;8,1+tab!$J$28,1+tab!$K$28))))</f>
        <v>0</v>
      </c>
      <c r="Y95" s="127"/>
      <c r="Z95" s="27">
        <f t="shared" si="17"/>
        <v>0</v>
      </c>
      <c r="AA95" s="29">
        <f t="shared" si="18"/>
        <v>0</v>
      </c>
      <c r="AB95" s="127"/>
      <c r="AC95" s="120">
        <f t="shared" si="19"/>
        <v>0</v>
      </c>
      <c r="AD95" s="127"/>
      <c r="AH95" s="55"/>
      <c r="AQ95" s="55"/>
    </row>
    <row r="96" spans="3:43" ht="12.75" customHeight="1">
      <c r="C96" s="42"/>
      <c r="D96" s="22">
        <f>IF(loonkn!D61="","",loonkn!D61)</f>
      </c>
      <c r="E96" s="22">
        <f>IF(loonkn!E61=0,"",loonkn!E61)</f>
      </c>
      <c r="F96" s="22">
        <f>IF(loonkn!F61=0,"",loonkn!F61)</f>
      </c>
      <c r="G96" s="21">
        <f>IF(loonkn!G61="","",loonkn!G61+1)</f>
      </c>
      <c r="H96" s="298">
        <f>IF(loonkn!H61="","",loonkn!H61)</f>
      </c>
      <c r="I96" s="327"/>
      <c r="J96" s="404">
        <f>IF(loonkn!J61=0,"",loonkn!J61)</f>
      </c>
      <c r="K96" s="405">
        <f>IF(E96="","",(IF(loonkn!K61+1&gt;LOOKUP(J96,schaal,regels),loonkn!K61,loonkn!K61+1)))</f>
      </c>
      <c r="L96" s="327"/>
      <c r="M96" s="120">
        <f>IF(J96="","",VLOOKUP(J96,tab!$D$38:$AE$85,K96+3,FALSE))</f>
      </c>
      <c r="N96" s="127"/>
      <c r="O96" s="406">
        <f>IF(loonkn!O61="","",loonkn!O61)</f>
      </c>
      <c r="P96" s="406">
        <f>IF(loonkn!P61="","",loonkn!P61)</f>
      </c>
      <c r="Q96" s="127"/>
      <c r="R96" s="32">
        <f t="shared" si="14"/>
      </c>
      <c r="S96" s="127"/>
      <c r="T96" s="120">
        <f t="shared" si="15"/>
      </c>
      <c r="U96" s="120">
        <f t="shared" si="20"/>
      </c>
      <c r="V96" s="138">
        <f t="shared" si="16"/>
        <v>0</v>
      </c>
      <c r="W96" s="127"/>
      <c r="X96" s="29">
        <f>IF(P96="",0,(((M96*12)*P96)*(IF(J96&gt;8,1+tab!$J$28,1+tab!$K$28))))</f>
        <v>0</v>
      </c>
      <c r="Y96" s="127"/>
      <c r="Z96" s="27">
        <f t="shared" si="17"/>
        <v>0</v>
      </c>
      <c r="AA96" s="29">
        <f t="shared" si="18"/>
        <v>0</v>
      </c>
      <c r="AB96" s="127"/>
      <c r="AC96" s="120">
        <f t="shared" si="19"/>
        <v>0</v>
      </c>
      <c r="AD96" s="127"/>
      <c r="AH96" s="55"/>
      <c r="AQ96" s="55"/>
    </row>
    <row r="97" spans="3:43" ht="12.75" customHeight="1">
      <c r="C97" s="42"/>
      <c r="D97" s="22">
        <f>IF(loonkn!D62="","",loonkn!D62)</f>
      </c>
      <c r="E97" s="22">
        <f>IF(loonkn!E62=0,"",loonkn!E62)</f>
      </c>
      <c r="F97" s="22">
        <f>IF(loonkn!F62=0,"",loonkn!F62)</f>
      </c>
      <c r="G97" s="21">
        <f>IF(loonkn!G62="","",loonkn!G62+1)</f>
      </c>
      <c r="H97" s="298">
        <f>IF(loonkn!H62="","",loonkn!H62)</f>
      </c>
      <c r="I97" s="327"/>
      <c r="J97" s="404">
        <f>IF(loonkn!J62=0,"",loonkn!J62)</f>
      </c>
      <c r="K97" s="405">
        <f>IF(E97="","",(IF(loonkn!K62+1&gt;LOOKUP(J97,schaal,regels),loonkn!K62,loonkn!K62+1)))</f>
      </c>
      <c r="L97" s="327"/>
      <c r="M97" s="120">
        <f>IF(J97="","",VLOOKUP(J97,tab!$D$38:$AE$85,K97+3,FALSE))</f>
      </c>
      <c r="N97" s="127"/>
      <c r="O97" s="406">
        <f>IF(loonkn!O62="","",loonkn!O62)</f>
      </c>
      <c r="P97" s="406">
        <f>IF(loonkn!P62="","",loonkn!P62)</f>
      </c>
      <c r="Q97" s="127"/>
      <c r="R97" s="32">
        <f t="shared" si="14"/>
      </c>
      <c r="S97" s="127"/>
      <c r="T97" s="120">
        <f t="shared" si="15"/>
      </c>
      <c r="U97" s="120">
        <f t="shared" si="20"/>
      </c>
      <c r="V97" s="138">
        <f t="shared" si="16"/>
        <v>0</v>
      </c>
      <c r="W97" s="127"/>
      <c r="X97" s="29">
        <f>IF(P97="",0,(((M97*12)*P97)*(IF(J97&gt;8,1+tab!$J$28,1+tab!$K$28))))</f>
        <v>0</v>
      </c>
      <c r="Y97" s="127"/>
      <c r="Z97" s="27">
        <f t="shared" si="17"/>
        <v>0</v>
      </c>
      <c r="AA97" s="29">
        <f t="shared" si="18"/>
        <v>0</v>
      </c>
      <c r="AB97" s="127"/>
      <c r="AC97" s="120">
        <f t="shared" si="19"/>
        <v>0</v>
      </c>
      <c r="AD97" s="127"/>
      <c r="AH97" s="55"/>
      <c r="AQ97" s="55"/>
    </row>
    <row r="98" spans="3:43" ht="12.75" customHeight="1">
      <c r="C98" s="42"/>
      <c r="D98" s="22">
        <f>IF(loonkn!D63="","",loonkn!D63)</f>
      </c>
      <c r="E98" s="22">
        <f>IF(loonkn!E63=0,"",loonkn!E63)</f>
      </c>
      <c r="F98" s="22">
        <f>IF(loonkn!F63=0,"",loonkn!F63)</f>
      </c>
      <c r="G98" s="21">
        <f>IF(loonkn!G63="","",loonkn!G63+1)</f>
      </c>
      <c r="H98" s="298">
        <f>IF(loonkn!H63="","",loonkn!H63)</f>
      </c>
      <c r="I98" s="327"/>
      <c r="J98" s="404">
        <f>IF(loonkn!J63=0,"",loonkn!J63)</f>
      </c>
      <c r="K98" s="405">
        <f>IF(E98="","",(IF(loonkn!K63+1&gt;LOOKUP(J98,schaal,regels),loonkn!K63,loonkn!K63+1)))</f>
      </c>
      <c r="L98" s="327"/>
      <c r="M98" s="120">
        <f>IF(J98="","",VLOOKUP(J98,tab!$D$38:$AE$85,K98+3,FALSE))</f>
      </c>
      <c r="N98" s="127"/>
      <c r="O98" s="406">
        <f>IF(loonkn!O63="","",loonkn!O63)</f>
      </c>
      <c r="P98" s="406">
        <f>IF(loonkn!P63="","",loonkn!P63)</f>
      </c>
      <c r="Q98" s="127"/>
      <c r="R98" s="32">
        <f t="shared" si="14"/>
      </c>
      <c r="S98" s="127"/>
      <c r="T98" s="120">
        <f t="shared" si="15"/>
      </c>
      <c r="U98" s="120">
        <f t="shared" si="20"/>
      </c>
      <c r="V98" s="138">
        <f t="shared" si="16"/>
        <v>0</v>
      </c>
      <c r="W98" s="127"/>
      <c r="X98" s="29">
        <f>IF(P98="",0,(((M98*12)*P98)*(IF(J98&gt;8,1+tab!$J$28,1+tab!$K$28))))</f>
        <v>0</v>
      </c>
      <c r="Y98" s="127"/>
      <c r="Z98" s="27">
        <f t="shared" si="17"/>
        <v>0</v>
      </c>
      <c r="AA98" s="29">
        <f t="shared" si="18"/>
        <v>0</v>
      </c>
      <c r="AB98" s="127"/>
      <c r="AC98" s="120">
        <f t="shared" si="19"/>
        <v>0</v>
      </c>
      <c r="AD98" s="127"/>
      <c r="AH98" s="55"/>
      <c r="AQ98" s="55"/>
    </row>
    <row r="99" spans="3:43" ht="12.75" customHeight="1">
      <c r="C99" s="42"/>
      <c r="D99" s="22">
        <f>IF(loonkn!D64="","",loonkn!D64)</f>
      </c>
      <c r="E99" s="22">
        <f>IF(loonkn!E64=0,"",loonkn!E64)</f>
      </c>
      <c r="F99" s="22">
        <f>IF(loonkn!F64=0,"",loonkn!F64)</f>
      </c>
      <c r="G99" s="21">
        <f>IF(loonkn!G64="","",loonkn!G64+1)</f>
      </c>
      <c r="H99" s="298">
        <f>IF(loonkn!H64="","",loonkn!H64)</f>
      </c>
      <c r="I99" s="327"/>
      <c r="J99" s="404">
        <f>IF(loonkn!J64=0,"",loonkn!J64)</f>
      </c>
      <c r="K99" s="405">
        <f>IF(E99="","",(IF(loonkn!K64+1&gt;LOOKUP(J99,schaal,regels),loonkn!K64,loonkn!K64+1)))</f>
      </c>
      <c r="L99" s="327"/>
      <c r="M99" s="120">
        <f>IF(J99="","",VLOOKUP(J99,tab!$D$38:$AE$85,K99+3,FALSE))</f>
      </c>
      <c r="N99" s="127"/>
      <c r="O99" s="406">
        <f>IF(loonkn!O64="","",loonkn!O64)</f>
      </c>
      <c r="P99" s="406">
        <f>IF(loonkn!P64="","",loonkn!P64)</f>
      </c>
      <c r="Q99" s="127"/>
      <c r="R99" s="32">
        <f t="shared" si="14"/>
      </c>
      <c r="S99" s="127"/>
      <c r="T99" s="120">
        <f t="shared" si="15"/>
      </c>
      <c r="U99" s="120">
        <f t="shared" si="20"/>
      </c>
      <c r="V99" s="138">
        <f t="shared" si="16"/>
        <v>0</v>
      </c>
      <c r="W99" s="127"/>
      <c r="X99" s="29">
        <f>IF(P99="",0,(((M99*12)*P99)*(IF(J99&gt;8,1+tab!$J$28,1+tab!$K$28))))</f>
        <v>0</v>
      </c>
      <c r="Y99" s="127"/>
      <c r="Z99" s="27">
        <f t="shared" si="17"/>
        <v>0</v>
      </c>
      <c r="AA99" s="29">
        <f t="shared" si="18"/>
        <v>0</v>
      </c>
      <c r="AB99" s="127"/>
      <c r="AC99" s="120">
        <f t="shared" si="19"/>
        <v>0</v>
      </c>
      <c r="AD99" s="127"/>
      <c r="AH99" s="55"/>
      <c r="AQ99" s="55"/>
    </row>
    <row r="100" spans="3:43" ht="12.75" customHeight="1">
      <c r="C100" s="42"/>
      <c r="D100" s="22">
        <f>IF(loonkn!D65="","",loonkn!D65)</f>
      </c>
      <c r="E100" s="22">
        <f>IF(loonkn!E65=0,"",loonkn!E65)</f>
      </c>
      <c r="F100" s="22">
        <f>IF(loonkn!F65=0,"",loonkn!F65)</f>
      </c>
      <c r="G100" s="21">
        <f>IF(loonkn!G65="","",loonkn!G65+1)</f>
      </c>
      <c r="H100" s="298">
        <f>IF(loonkn!H65="","",loonkn!H65)</f>
      </c>
      <c r="I100" s="327"/>
      <c r="J100" s="404">
        <f>IF(loonkn!J65=0,"",loonkn!J65)</f>
      </c>
      <c r="K100" s="405">
        <f>IF(E100="","",(IF(loonkn!K65+1&gt;LOOKUP(J100,schaal,regels),loonkn!K65,loonkn!K65+1)))</f>
      </c>
      <c r="L100" s="327"/>
      <c r="M100" s="120">
        <f>IF(J100="","",VLOOKUP(J100,tab!$D$38:$AE$85,K100+3,FALSE))</f>
      </c>
      <c r="N100" s="127"/>
      <c r="O100" s="406">
        <f>IF(loonkn!O65="","",loonkn!O65)</f>
      </c>
      <c r="P100" s="406">
        <f>IF(loonkn!P65="","",loonkn!P65)</f>
      </c>
      <c r="Q100" s="127"/>
      <c r="R100" s="32">
        <f t="shared" si="14"/>
      </c>
      <c r="S100" s="127"/>
      <c r="T100" s="120">
        <f t="shared" si="15"/>
      </c>
      <c r="U100" s="120">
        <f t="shared" si="20"/>
      </c>
      <c r="V100" s="138">
        <f t="shared" si="16"/>
        <v>0</v>
      </c>
      <c r="W100" s="127"/>
      <c r="X100" s="29">
        <f>IF(P100="",0,(((M100*12)*P100)*(IF(J100&gt;8,1+tab!$J$28,1+tab!$K$28))))</f>
        <v>0</v>
      </c>
      <c r="Y100" s="127"/>
      <c r="Z100" s="27">
        <f t="shared" si="17"/>
        <v>0</v>
      </c>
      <c r="AA100" s="29">
        <f t="shared" si="18"/>
        <v>0</v>
      </c>
      <c r="AB100" s="127"/>
      <c r="AC100" s="120">
        <f t="shared" si="19"/>
        <v>0</v>
      </c>
      <c r="AD100" s="127"/>
      <c r="AH100" s="55"/>
      <c r="AQ100" s="55"/>
    </row>
    <row r="101" spans="3:43" ht="12.75" customHeight="1">
      <c r="C101" s="42"/>
      <c r="D101" s="22">
        <f>IF(loonkn!D66="","",loonkn!D66)</f>
      </c>
      <c r="E101" s="22">
        <f>IF(loonkn!E66=0,"",loonkn!E66)</f>
      </c>
      <c r="F101" s="22">
        <f>IF(loonkn!F66=0,"",loonkn!F66)</f>
      </c>
      <c r="G101" s="21">
        <f>IF(loonkn!G66="","",loonkn!G66+1)</f>
      </c>
      <c r="H101" s="298">
        <f>IF(loonkn!H66="","",loonkn!H66)</f>
      </c>
      <c r="I101" s="327"/>
      <c r="J101" s="404">
        <f>IF(loonkn!J66=0,"",loonkn!J66)</f>
      </c>
      <c r="K101" s="405">
        <f>IF(E101="","",(IF(loonkn!K66+1&gt;LOOKUP(J101,schaal,regels),loonkn!K66,loonkn!K66+1)))</f>
      </c>
      <c r="L101" s="327"/>
      <c r="M101" s="120">
        <f>IF(J101="","",VLOOKUP(J101,tab!$D$38:$AE$85,K101+3,FALSE))</f>
      </c>
      <c r="N101" s="127"/>
      <c r="O101" s="406">
        <f>IF(loonkn!O66="","",loonkn!O66)</f>
      </c>
      <c r="P101" s="406">
        <f>IF(loonkn!P66="","",loonkn!P66)</f>
      </c>
      <c r="Q101" s="127"/>
      <c r="R101" s="32">
        <f t="shared" si="14"/>
      </c>
      <c r="S101" s="127"/>
      <c r="T101" s="120">
        <f t="shared" si="15"/>
      </c>
      <c r="U101" s="120">
        <f t="shared" si="20"/>
      </c>
      <c r="V101" s="138">
        <f t="shared" si="16"/>
        <v>0</v>
      </c>
      <c r="W101" s="127"/>
      <c r="X101" s="29">
        <f>IF(P101="",0,(((M101*12)*P101)*(IF(J101&gt;8,1+tab!$J$28,1+tab!$K$28))))</f>
        <v>0</v>
      </c>
      <c r="Y101" s="127"/>
      <c r="Z101" s="27">
        <f t="shared" si="17"/>
        <v>0</v>
      </c>
      <c r="AA101" s="29">
        <f t="shared" si="18"/>
        <v>0</v>
      </c>
      <c r="AB101" s="127"/>
      <c r="AC101" s="120">
        <f t="shared" si="19"/>
        <v>0</v>
      </c>
      <c r="AD101" s="127"/>
      <c r="AH101" s="55"/>
      <c r="AQ101" s="55"/>
    </row>
    <row r="102" spans="3:43" ht="12.75" customHeight="1">
      <c r="C102" s="42"/>
      <c r="D102" s="22">
        <f>IF(loonkn!D67="","",loonkn!D67)</f>
      </c>
      <c r="E102" s="22">
        <f>IF(loonkn!E67=0,"",loonkn!E67)</f>
      </c>
      <c r="F102" s="22">
        <f>IF(loonkn!F67=0,"",loonkn!F67)</f>
      </c>
      <c r="G102" s="21">
        <f>IF(loonkn!G67="","",loonkn!G67+1)</f>
      </c>
      <c r="H102" s="298">
        <f>IF(loonkn!H67="","",loonkn!H67)</f>
      </c>
      <c r="I102" s="327"/>
      <c r="J102" s="404">
        <f>IF(loonkn!J67=0,"",loonkn!J67)</f>
      </c>
      <c r="K102" s="405">
        <f>IF(E102="","",(IF(loonkn!K67+1&gt;LOOKUP(J102,schaal,regels),loonkn!K67,loonkn!K67+1)))</f>
      </c>
      <c r="L102" s="327"/>
      <c r="M102" s="120">
        <f>IF(J102="","",VLOOKUP(J102,tab!$D$38:$AE$85,K102+3,FALSE))</f>
      </c>
      <c r="N102" s="127"/>
      <c r="O102" s="406">
        <f>IF(loonkn!O67="","",loonkn!O67)</f>
      </c>
      <c r="P102" s="406">
        <f>IF(loonkn!P67="","",loonkn!P67)</f>
      </c>
      <c r="Q102" s="127"/>
      <c r="R102" s="32">
        <f t="shared" si="14"/>
      </c>
      <c r="S102" s="127"/>
      <c r="T102" s="120">
        <f t="shared" si="15"/>
      </c>
      <c r="U102" s="120">
        <f t="shared" si="20"/>
      </c>
      <c r="V102" s="138">
        <f t="shared" si="16"/>
        <v>0</v>
      </c>
      <c r="W102" s="127"/>
      <c r="X102" s="29">
        <f>IF(P102="",0,(((M102*12)*P102)*(IF(J102&gt;8,1+tab!$J$28,1+tab!$K$28))))</f>
        <v>0</v>
      </c>
      <c r="Y102" s="127"/>
      <c r="Z102" s="27">
        <f t="shared" si="17"/>
        <v>0</v>
      </c>
      <c r="AA102" s="29">
        <f t="shared" si="18"/>
        <v>0</v>
      </c>
      <c r="AB102" s="127"/>
      <c r="AC102" s="120">
        <f t="shared" si="19"/>
        <v>0</v>
      </c>
      <c r="AD102" s="127"/>
      <c r="AH102" s="55"/>
      <c r="AQ102" s="55"/>
    </row>
    <row r="103" spans="3:43" ht="12.75" customHeight="1">
      <c r="C103" s="42"/>
      <c r="D103" s="22">
        <f>IF(loonkn!D68="","",loonkn!D68)</f>
      </c>
      <c r="E103" s="22">
        <f>IF(loonkn!E68=0,"",loonkn!E68)</f>
      </c>
      <c r="F103" s="22">
        <f>IF(loonkn!F68=0,"",loonkn!F68)</f>
      </c>
      <c r="G103" s="21">
        <f>IF(loonkn!G68="","",loonkn!G68+1)</f>
      </c>
      <c r="H103" s="298">
        <f>IF(loonkn!H68="","",loonkn!H68)</f>
      </c>
      <c r="I103" s="327"/>
      <c r="J103" s="404">
        <f>IF(loonkn!J68=0,"",loonkn!J68)</f>
      </c>
      <c r="K103" s="405">
        <f>IF(E103="","",(IF(loonkn!K68+1&gt;LOOKUP(J103,schaal,regels),loonkn!K68,loonkn!K68+1)))</f>
      </c>
      <c r="L103" s="327"/>
      <c r="M103" s="120">
        <f>IF(J103="","",VLOOKUP(J103,tab!$D$38:$AE$85,K103+3,FALSE))</f>
      </c>
      <c r="N103" s="127"/>
      <c r="O103" s="406">
        <f>IF(loonkn!O68="","",loonkn!O68)</f>
      </c>
      <c r="P103" s="406">
        <f>IF(loonkn!P68="","",loonkn!P68)</f>
      </c>
      <c r="Q103" s="127"/>
      <c r="R103" s="32">
        <f t="shared" si="14"/>
      </c>
      <c r="S103" s="127"/>
      <c r="T103" s="120">
        <f t="shared" si="15"/>
      </c>
      <c r="U103" s="120">
        <f t="shared" si="20"/>
      </c>
      <c r="V103" s="138">
        <f t="shared" si="16"/>
        <v>0</v>
      </c>
      <c r="W103" s="127"/>
      <c r="X103" s="29">
        <f>IF(P103="",0,(((M103*12)*P103)*(IF(J103&gt;8,1+tab!$J$28,1+tab!$K$28))))</f>
        <v>0</v>
      </c>
      <c r="Y103" s="127"/>
      <c r="Z103" s="27">
        <f t="shared" si="17"/>
        <v>0</v>
      </c>
      <c r="AA103" s="29">
        <f t="shared" si="18"/>
        <v>0</v>
      </c>
      <c r="AB103" s="127"/>
      <c r="AC103" s="120">
        <f t="shared" si="19"/>
        <v>0</v>
      </c>
      <c r="AD103" s="127"/>
      <c r="AH103" s="55"/>
      <c r="AQ103" s="55"/>
    </row>
    <row r="104" spans="3:43" ht="12.75" customHeight="1">
      <c r="C104" s="42"/>
      <c r="D104" s="22">
        <f>IF(loonkn!D69="","",loonkn!D69)</f>
      </c>
      <c r="E104" s="22">
        <f>IF(loonkn!E69=0,"",loonkn!E69)</f>
      </c>
      <c r="F104" s="22">
        <f>IF(loonkn!F69=0,"",loonkn!F69)</f>
      </c>
      <c r="G104" s="21">
        <f>IF(loonkn!G69="","",loonkn!G69+1)</f>
      </c>
      <c r="H104" s="298">
        <f>IF(loonkn!H69="","",loonkn!H69)</f>
      </c>
      <c r="I104" s="327"/>
      <c r="J104" s="404">
        <f>IF(loonkn!J69=0,"",loonkn!J69)</f>
      </c>
      <c r="K104" s="405">
        <f>IF(E104="","",(IF(loonkn!K69+1&gt;LOOKUP(J104,schaal,regels),loonkn!K69,loonkn!K69+1)))</f>
      </c>
      <c r="L104" s="327"/>
      <c r="M104" s="120">
        <f>IF(J104="","",VLOOKUP(J104,tab!$D$38:$AE$85,K104+3,FALSE))</f>
      </c>
      <c r="N104" s="127"/>
      <c r="O104" s="406">
        <f>IF(loonkn!O69="","",loonkn!O69)</f>
      </c>
      <c r="P104" s="406">
        <f>IF(loonkn!P69="","",loonkn!P69)</f>
      </c>
      <c r="Q104" s="127"/>
      <c r="R104" s="32">
        <f t="shared" si="14"/>
      </c>
      <c r="S104" s="127"/>
      <c r="T104" s="120">
        <f t="shared" si="15"/>
      </c>
      <c r="U104" s="120">
        <f t="shared" si="20"/>
      </c>
      <c r="V104" s="138">
        <f t="shared" si="16"/>
        <v>0</v>
      </c>
      <c r="W104" s="127"/>
      <c r="X104" s="29">
        <f>IF(P104="",0,(((M104*12)*P104)*(IF(J104&gt;8,1+tab!$J$28,1+tab!$K$28))))</f>
        <v>0</v>
      </c>
      <c r="Y104" s="127"/>
      <c r="Z104" s="27">
        <f t="shared" si="17"/>
        <v>0</v>
      </c>
      <c r="AA104" s="29">
        <f t="shared" si="18"/>
        <v>0</v>
      </c>
      <c r="AB104" s="127"/>
      <c r="AC104" s="120">
        <f t="shared" si="19"/>
        <v>0</v>
      </c>
      <c r="AD104" s="127"/>
      <c r="AH104" s="55"/>
      <c r="AQ104" s="55"/>
    </row>
    <row r="105" spans="3:43" ht="12.75" customHeight="1">
      <c r="C105" s="42"/>
      <c r="D105" s="22">
        <f>IF(loonkn!D70="","",loonkn!D70)</f>
      </c>
      <c r="E105" s="22">
        <f>IF(loonkn!E70=0,"",loonkn!E70)</f>
      </c>
      <c r="F105" s="22">
        <f>IF(loonkn!F70=0,"",loonkn!F70)</f>
      </c>
      <c r="G105" s="21">
        <f>IF(loonkn!G70="","",loonkn!G70+1)</f>
      </c>
      <c r="H105" s="298">
        <f>IF(loonkn!H70="","",loonkn!H70)</f>
      </c>
      <c r="I105" s="327"/>
      <c r="J105" s="404">
        <f>IF(loonkn!J70=0,"",loonkn!J70)</f>
      </c>
      <c r="K105" s="405">
        <f>IF(E105="","",(IF(loonkn!K70+1&gt;LOOKUP(J105,schaal,regels),loonkn!K70,loonkn!K70+1)))</f>
      </c>
      <c r="L105" s="327"/>
      <c r="M105" s="120">
        <f>IF(J105="","",VLOOKUP(J105,tab!$D$38:$AE$85,K105+3,FALSE))</f>
      </c>
      <c r="N105" s="127"/>
      <c r="O105" s="406">
        <f>IF(loonkn!O70="","",loonkn!O70)</f>
      </c>
      <c r="P105" s="406">
        <f>IF(loonkn!P70="","",loonkn!P70)</f>
      </c>
      <c r="Q105" s="127"/>
      <c r="R105" s="32">
        <f t="shared" si="14"/>
      </c>
      <c r="S105" s="127"/>
      <c r="T105" s="120">
        <f t="shared" si="15"/>
      </c>
      <c r="U105" s="120">
        <f t="shared" si="20"/>
      </c>
      <c r="V105" s="138">
        <f t="shared" si="16"/>
        <v>0</v>
      </c>
      <c r="W105" s="127"/>
      <c r="X105" s="29">
        <f>IF(P105="",0,(((M105*12)*P105)*(IF(J105&gt;8,1+tab!$J$28,1+tab!$K$28))))</f>
        <v>0</v>
      </c>
      <c r="Y105" s="127"/>
      <c r="Z105" s="27">
        <f t="shared" si="17"/>
        <v>0</v>
      </c>
      <c r="AA105" s="29">
        <f t="shared" si="18"/>
        <v>0</v>
      </c>
      <c r="AB105" s="127"/>
      <c r="AC105" s="120">
        <f t="shared" si="19"/>
        <v>0</v>
      </c>
      <c r="AD105" s="127"/>
      <c r="AH105" s="55"/>
      <c r="AQ105" s="55"/>
    </row>
    <row r="106" spans="3:43" ht="12.75" customHeight="1">
      <c r="C106" s="42"/>
      <c r="D106" s="22">
        <f>IF(loonkn!D71="","",loonkn!D71)</f>
      </c>
      <c r="E106" s="22">
        <f>IF(loonkn!E71=0,"",loonkn!E71)</f>
      </c>
      <c r="F106" s="22">
        <f>IF(loonkn!F71=0,"",loonkn!F71)</f>
      </c>
      <c r="G106" s="21">
        <f>IF(loonkn!G71="","",loonkn!G71+1)</f>
      </c>
      <c r="H106" s="298">
        <f>IF(loonkn!H71="","",loonkn!H71)</f>
      </c>
      <c r="I106" s="327"/>
      <c r="J106" s="404">
        <f>IF(loonkn!J71=0,"",loonkn!J71)</f>
      </c>
      <c r="K106" s="405">
        <f>IF(E106="","",(IF(loonkn!K71+1&gt;LOOKUP(J106,schaal,regels),loonkn!K71,loonkn!K71+1)))</f>
      </c>
      <c r="L106" s="327"/>
      <c r="M106" s="120">
        <f>IF(J106="","",VLOOKUP(J106,tab!$D$38:$AE$85,K106+3,FALSE))</f>
      </c>
      <c r="N106" s="127"/>
      <c r="O106" s="406">
        <f>IF(loonkn!O71="","",loonkn!O71)</f>
      </c>
      <c r="P106" s="406">
        <f>IF(loonkn!P71="","",loonkn!P71)</f>
      </c>
      <c r="Q106" s="127"/>
      <c r="R106" s="32">
        <f t="shared" si="14"/>
      </c>
      <c r="S106" s="127"/>
      <c r="T106" s="120">
        <f t="shared" si="15"/>
      </c>
      <c r="U106" s="120">
        <f t="shared" si="20"/>
      </c>
      <c r="V106" s="138">
        <f t="shared" si="16"/>
        <v>0</v>
      </c>
      <c r="W106" s="127"/>
      <c r="X106" s="29">
        <f>IF(P106="",0,(((M106*12)*P106)*(IF(J106&gt;8,1+tab!$J$28,1+tab!$K$28))))</f>
        <v>0</v>
      </c>
      <c r="Y106" s="127"/>
      <c r="Z106" s="27">
        <f t="shared" si="17"/>
        <v>0</v>
      </c>
      <c r="AA106" s="29">
        <f t="shared" si="18"/>
        <v>0</v>
      </c>
      <c r="AB106" s="127"/>
      <c r="AC106" s="120">
        <f t="shared" si="19"/>
        <v>0</v>
      </c>
      <c r="AD106" s="127"/>
      <c r="AH106" s="55"/>
      <c r="AQ106" s="55"/>
    </row>
    <row r="107" spans="3:43" ht="12.75" customHeight="1">
      <c r="C107" s="42"/>
      <c r="D107" s="22">
        <f>IF(loonkn!D72="","",loonkn!D72)</f>
      </c>
      <c r="E107" s="22">
        <f>IF(loonkn!E72=0,"",loonkn!E72)</f>
      </c>
      <c r="F107" s="22">
        <f>IF(loonkn!F72=0,"",loonkn!F72)</f>
      </c>
      <c r="G107" s="21">
        <f>IF(loonkn!G72="","",loonkn!G72+1)</f>
      </c>
      <c r="H107" s="298">
        <f>IF(loonkn!H72="","",loonkn!H72)</f>
      </c>
      <c r="I107" s="327"/>
      <c r="J107" s="404">
        <f>IF(loonkn!J72=0,"",loonkn!J72)</f>
      </c>
      <c r="K107" s="405">
        <f>IF(E107="","",(IF(loonkn!K72+1&gt;LOOKUP(J107,schaal,regels),loonkn!K72,loonkn!K72+1)))</f>
      </c>
      <c r="L107" s="327"/>
      <c r="M107" s="120">
        <f>IF(J107="","",VLOOKUP(J107,tab!$D$38:$AE$85,K107+3,FALSE))</f>
      </c>
      <c r="N107" s="127"/>
      <c r="O107" s="406">
        <f>IF(loonkn!O72="","",loonkn!O72)</f>
      </c>
      <c r="P107" s="406">
        <f>IF(loonkn!P72="","",loonkn!P72)</f>
      </c>
      <c r="Q107" s="127"/>
      <c r="R107" s="32">
        <f t="shared" si="14"/>
      </c>
      <c r="S107" s="127"/>
      <c r="T107" s="120">
        <f t="shared" si="15"/>
      </c>
      <c r="U107" s="120">
        <f t="shared" si="20"/>
      </c>
      <c r="V107" s="138">
        <f t="shared" si="16"/>
        <v>0</v>
      </c>
      <c r="W107" s="127"/>
      <c r="X107" s="29">
        <f>IF(P107="",0,(((M107*12)*P107)*(IF(J107&gt;8,1+tab!$J$28,1+tab!$K$28))))</f>
        <v>0</v>
      </c>
      <c r="Y107" s="127"/>
      <c r="Z107" s="27">
        <f t="shared" si="17"/>
        <v>0</v>
      </c>
      <c r="AA107" s="29">
        <f t="shared" si="18"/>
        <v>0</v>
      </c>
      <c r="AB107" s="127"/>
      <c r="AC107" s="120">
        <f t="shared" si="19"/>
        <v>0</v>
      </c>
      <c r="AD107" s="127"/>
      <c r="AH107" s="55"/>
      <c r="AQ107" s="55"/>
    </row>
    <row r="108" spans="3:30" ht="12.75">
      <c r="C108" s="42"/>
      <c r="D108" s="37"/>
      <c r="E108" s="37"/>
      <c r="F108" s="37"/>
      <c r="G108" s="228"/>
      <c r="H108" s="43"/>
      <c r="I108" s="228"/>
      <c r="J108" s="43"/>
      <c r="K108" s="137"/>
      <c r="L108" s="228"/>
      <c r="M108" s="66"/>
      <c r="N108" s="66"/>
      <c r="O108" s="70">
        <f>SUM(O88:O107)</f>
        <v>1.9</v>
      </c>
      <c r="P108" s="70">
        <f>SUM(P88:P107)</f>
        <v>0.1025</v>
      </c>
      <c r="Q108" s="66"/>
      <c r="R108" s="70">
        <f>SUM(R88:R107)</f>
        <v>1.7974999999999999</v>
      </c>
      <c r="S108" s="66"/>
      <c r="T108" s="139">
        <f>SUM(T88:T107)</f>
        <v>102694.76999999999</v>
      </c>
      <c r="U108" s="139">
        <f>SUM(U88:U107)</f>
        <v>49396.184369999995</v>
      </c>
      <c r="V108" s="139">
        <f>SUM(V88:V107)</f>
        <v>152090.95437</v>
      </c>
      <c r="W108" s="66"/>
      <c r="X108" s="140">
        <f>SUM(X88:X107)</f>
        <v>6623.16993</v>
      </c>
      <c r="Y108" s="66"/>
      <c r="Z108" s="141">
        <f>SUM(Z88:Z107)</f>
        <v>0</v>
      </c>
      <c r="AA108" s="140">
        <f>SUM(AA88:AA107)</f>
        <v>0</v>
      </c>
      <c r="AB108" s="66"/>
      <c r="AC108" s="140">
        <f>SUM(AC88:AC107)</f>
        <v>158714.1243</v>
      </c>
      <c r="AD108" s="66"/>
    </row>
    <row r="109" spans="3:30" ht="12.75">
      <c r="C109" s="42"/>
      <c r="D109" s="36"/>
      <c r="E109" s="36"/>
      <c r="F109" s="36"/>
      <c r="G109" s="44"/>
      <c r="H109" s="44"/>
      <c r="I109" s="36"/>
      <c r="J109" s="44"/>
      <c r="K109" s="66"/>
      <c r="L109" s="44"/>
      <c r="M109" s="66"/>
      <c r="N109" s="66"/>
      <c r="O109" s="65"/>
      <c r="P109" s="65"/>
      <c r="Q109" s="66"/>
      <c r="R109" s="65"/>
      <c r="S109" s="66"/>
      <c r="T109" s="129"/>
      <c r="U109" s="129"/>
      <c r="V109" s="129"/>
      <c r="W109" s="66"/>
      <c r="X109" s="130"/>
      <c r="Y109" s="66"/>
      <c r="Z109" s="134"/>
      <c r="AA109" s="130"/>
      <c r="AB109" s="66"/>
      <c r="AC109" s="66"/>
      <c r="AD109" s="66"/>
    </row>
    <row r="110" spans="8:27" ht="12.75" customHeight="1">
      <c r="H110" s="325"/>
      <c r="J110" s="46"/>
      <c r="L110" s="46"/>
      <c r="M110" s="100"/>
      <c r="N110" s="100"/>
      <c r="O110" s="326"/>
      <c r="R110" s="57"/>
      <c r="T110" s="100"/>
      <c r="U110" s="100"/>
      <c r="V110" s="146"/>
      <c r="W110" s="100"/>
      <c r="X110" s="53"/>
      <c r="Y110" s="11"/>
      <c r="Z110" s="49"/>
      <c r="AA110" s="53"/>
    </row>
    <row r="111" spans="8:27" ht="12.75" customHeight="1">
      <c r="H111" s="325"/>
      <c r="J111" s="46"/>
      <c r="L111" s="46"/>
      <c r="M111" s="100"/>
      <c r="N111" s="100"/>
      <c r="O111" s="326"/>
      <c r="R111" s="57"/>
      <c r="T111" s="100"/>
      <c r="U111" s="100"/>
      <c r="V111" s="146"/>
      <c r="W111" s="100"/>
      <c r="X111" s="53"/>
      <c r="Y111" s="11"/>
      <c r="Z111" s="49"/>
      <c r="AA111" s="53"/>
    </row>
    <row r="112" spans="8:27" ht="12.75" customHeight="1">
      <c r="H112" s="325"/>
      <c r="J112" s="46"/>
      <c r="L112" s="46"/>
      <c r="M112" s="100"/>
      <c r="N112" s="100"/>
      <c r="O112" s="326"/>
      <c r="R112" s="57"/>
      <c r="T112" s="100"/>
      <c r="U112" s="100"/>
      <c r="V112" s="146"/>
      <c r="W112" s="100"/>
      <c r="X112" s="53"/>
      <c r="Y112" s="11"/>
      <c r="Z112" s="49"/>
      <c r="AA112" s="53"/>
    </row>
    <row r="113" spans="8:27" ht="12.75" customHeight="1">
      <c r="H113" s="325"/>
      <c r="J113" s="46"/>
      <c r="L113" s="46"/>
      <c r="M113" s="100"/>
      <c r="N113" s="100"/>
      <c r="O113" s="326"/>
      <c r="R113" s="57"/>
      <c r="T113" s="100"/>
      <c r="U113" s="100"/>
      <c r="V113" s="146"/>
      <c r="W113" s="100"/>
      <c r="X113" s="53"/>
      <c r="Y113" s="11"/>
      <c r="Z113" s="49"/>
      <c r="AA113" s="53"/>
    </row>
    <row r="114" spans="3:27" ht="12.75" customHeight="1">
      <c r="C114" s="5" t="s">
        <v>40</v>
      </c>
      <c r="E114" s="233" t="str">
        <f>tab!H15</f>
        <v>2009/10</v>
      </c>
      <c r="H114" s="325"/>
      <c r="J114" s="46"/>
      <c r="L114" s="46"/>
      <c r="M114" s="100"/>
      <c r="N114" s="100"/>
      <c r="O114" s="326"/>
      <c r="R114" s="57"/>
      <c r="T114" s="100"/>
      <c r="U114" s="100"/>
      <c r="V114" s="146"/>
      <c r="W114" s="100"/>
      <c r="X114" s="53"/>
      <c r="Y114" s="11"/>
      <c r="Z114" s="49"/>
      <c r="AA114" s="53"/>
    </row>
    <row r="115" spans="3:27" ht="12.75" customHeight="1">
      <c r="C115" s="5" t="s">
        <v>52</v>
      </c>
      <c r="E115" s="233">
        <f>tab!I16</f>
        <v>40087</v>
      </c>
      <c r="H115" s="325"/>
      <c r="J115" s="46"/>
      <c r="L115" s="46"/>
      <c r="M115" s="100"/>
      <c r="N115" s="100"/>
      <c r="O115" s="326"/>
      <c r="R115" s="57"/>
      <c r="T115" s="100"/>
      <c r="U115" s="100"/>
      <c r="V115" s="146"/>
      <c r="W115" s="100"/>
      <c r="X115" s="53"/>
      <c r="Y115" s="11"/>
      <c r="Z115" s="49"/>
      <c r="AA115" s="53"/>
    </row>
    <row r="116" spans="8:27" ht="12.75" customHeight="1">
      <c r="H116" s="325"/>
      <c r="J116" s="46"/>
      <c r="L116" s="46"/>
      <c r="M116" s="100"/>
      <c r="N116" s="100"/>
      <c r="O116" s="326"/>
      <c r="R116" s="57"/>
      <c r="T116" s="100"/>
      <c r="U116" s="100"/>
      <c r="V116" s="146"/>
      <c r="W116" s="100"/>
      <c r="X116" s="53"/>
      <c r="Y116" s="11"/>
      <c r="Z116" s="49"/>
      <c r="AA116" s="53"/>
    </row>
    <row r="117" spans="3:46" ht="12.75" customHeight="1">
      <c r="C117" s="42"/>
      <c r="D117" s="36"/>
      <c r="E117" s="62"/>
      <c r="F117" s="36"/>
      <c r="G117" s="44"/>
      <c r="H117" s="44"/>
      <c r="I117" s="42"/>
      <c r="J117" s="66"/>
      <c r="K117" s="66"/>
      <c r="L117" s="60"/>
      <c r="M117" s="60"/>
      <c r="N117" s="60"/>
      <c r="O117" s="65"/>
      <c r="P117" s="66"/>
      <c r="Q117" s="66"/>
      <c r="R117" s="131"/>
      <c r="S117" s="42"/>
      <c r="T117" s="42"/>
      <c r="U117" s="42"/>
      <c r="V117" s="69"/>
      <c r="W117" s="69"/>
      <c r="X117" s="132"/>
      <c r="Y117" s="42"/>
      <c r="Z117" s="133"/>
      <c r="AA117" s="132"/>
      <c r="AB117" s="42"/>
      <c r="AC117" s="42"/>
      <c r="AD117" s="42"/>
      <c r="AJ117" s="77"/>
      <c r="AK117" s="78"/>
      <c r="AL117" s="77"/>
      <c r="AM117" s="77"/>
      <c r="AN117" s="77"/>
      <c r="AO117" s="17"/>
      <c r="AP117" s="79"/>
      <c r="AQ117" s="80"/>
      <c r="AR117" s="81"/>
      <c r="AS117" s="82"/>
      <c r="AT117" s="79"/>
    </row>
    <row r="118" spans="3:48" ht="12.75" customHeight="1">
      <c r="C118" s="42"/>
      <c r="D118" s="434" t="s">
        <v>120</v>
      </c>
      <c r="E118" s="435"/>
      <c r="F118" s="435"/>
      <c r="G118" s="435"/>
      <c r="H118" s="435"/>
      <c r="I118" s="135"/>
      <c r="J118" s="434" t="s">
        <v>42</v>
      </c>
      <c r="K118" s="435"/>
      <c r="L118" s="435"/>
      <c r="M118" s="435"/>
      <c r="N118" s="44"/>
      <c r="O118" s="436" t="s">
        <v>43</v>
      </c>
      <c r="P118" s="435"/>
      <c r="Q118" s="435"/>
      <c r="R118" s="435"/>
      <c r="S118" s="148"/>
      <c r="T118" s="434" t="s">
        <v>44</v>
      </c>
      <c r="U118" s="434"/>
      <c r="V118" s="434"/>
      <c r="W118" s="44"/>
      <c r="X118" s="30" t="s">
        <v>132</v>
      </c>
      <c r="Y118" s="44"/>
      <c r="Z118" s="149"/>
      <c r="AA118" s="20" t="s">
        <v>74</v>
      </c>
      <c r="AB118" s="66"/>
      <c r="AC118" s="147" t="s">
        <v>44</v>
      </c>
      <c r="AD118" s="66"/>
      <c r="AE118" s="95"/>
      <c r="AF118" s="95"/>
      <c r="AG118" s="57"/>
      <c r="AH118" s="47"/>
      <c r="AI118" s="57"/>
      <c r="AJ118" s="5"/>
      <c r="AK118" s="5"/>
      <c r="AS118" s="5"/>
      <c r="AT118" s="5"/>
      <c r="AU118" s="95"/>
      <c r="AV118" s="95"/>
    </row>
    <row r="119" spans="3:48" ht="12.75" customHeight="1">
      <c r="C119" s="42"/>
      <c r="D119" s="22"/>
      <c r="E119" s="20"/>
      <c r="F119" s="115"/>
      <c r="G119" s="21"/>
      <c r="H119" s="21"/>
      <c r="I119" s="135"/>
      <c r="J119" s="20"/>
      <c r="K119" s="21"/>
      <c r="L119" s="20"/>
      <c r="M119" s="21"/>
      <c r="N119" s="44"/>
      <c r="O119" s="70"/>
      <c r="P119" s="21"/>
      <c r="Q119" s="21"/>
      <c r="R119" s="21"/>
      <c r="S119" s="135"/>
      <c r="T119" s="20"/>
      <c r="U119" s="20"/>
      <c r="V119" s="21"/>
      <c r="W119" s="44"/>
      <c r="X119" s="29"/>
      <c r="Y119" s="44"/>
      <c r="Z119" s="27"/>
      <c r="AA119" s="21"/>
      <c r="AB119" s="66"/>
      <c r="AC119" s="116"/>
      <c r="AD119" s="66"/>
      <c r="AE119" s="95"/>
      <c r="AF119" s="95"/>
      <c r="AG119" s="57"/>
      <c r="AH119" s="47"/>
      <c r="AI119" s="57"/>
      <c r="AJ119" s="5"/>
      <c r="AK119" s="5"/>
      <c r="AS119" s="5"/>
      <c r="AT119" s="5"/>
      <c r="AU119" s="95"/>
      <c r="AV119" s="95"/>
    </row>
    <row r="120" spans="3:48" ht="12.75" customHeight="1">
      <c r="C120" s="42"/>
      <c r="D120" s="23" t="s">
        <v>61</v>
      </c>
      <c r="E120" s="23" t="s">
        <v>41</v>
      </c>
      <c r="F120" s="23" t="s">
        <v>33</v>
      </c>
      <c r="G120" s="119" t="s">
        <v>5</v>
      </c>
      <c r="H120" s="118" t="s">
        <v>115</v>
      </c>
      <c r="I120" s="125"/>
      <c r="J120" s="119" t="s">
        <v>58</v>
      </c>
      <c r="K120" s="119" t="s">
        <v>76</v>
      </c>
      <c r="L120" s="31"/>
      <c r="M120" s="150" t="s">
        <v>125</v>
      </c>
      <c r="N120" s="122"/>
      <c r="O120" s="71" t="s">
        <v>8</v>
      </c>
      <c r="P120" s="34" t="s">
        <v>59</v>
      </c>
      <c r="Q120" s="34"/>
      <c r="R120" s="71" t="s">
        <v>8</v>
      </c>
      <c r="S120" s="125"/>
      <c r="T120" s="117" t="s">
        <v>47</v>
      </c>
      <c r="U120" s="117" t="s">
        <v>55</v>
      </c>
      <c r="V120" s="117" t="s">
        <v>48</v>
      </c>
      <c r="W120" s="122"/>
      <c r="X120" s="35" t="s">
        <v>75</v>
      </c>
      <c r="Y120" s="36"/>
      <c r="Z120" s="24" t="s">
        <v>7</v>
      </c>
      <c r="AA120" s="35" t="s">
        <v>75</v>
      </c>
      <c r="AB120" s="126"/>
      <c r="AC120" s="119" t="s">
        <v>39</v>
      </c>
      <c r="AD120" s="126"/>
      <c r="AE120" s="97"/>
      <c r="AF120" s="97"/>
      <c r="AG120" s="98"/>
      <c r="AH120" s="99"/>
      <c r="AI120" s="98"/>
      <c r="AJ120" s="5"/>
      <c r="AK120" s="5"/>
      <c r="AS120" s="5"/>
      <c r="AT120" s="5"/>
      <c r="AU120" s="95"/>
      <c r="AV120" s="97"/>
    </row>
    <row r="121" spans="3:48" ht="12.75" customHeight="1">
      <c r="C121" s="42"/>
      <c r="D121" s="22"/>
      <c r="E121" s="23"/>
      <c r="F121" s="151"/>
      <c r="G121" s="119" t="s">
        <v>6</v>
      </c>
      <c r="H121" s="34" t="s">
        <v>116</v>
      </c>
      <c r="I121" s="125"/>
      <c r="J121" s="119"/>
      <c r="K121" s="119"/>
      <c r="L121" s="31"/>
      <c r="M121" s="150" t="s">
        <v>54</v>
      </c>
      <c r="N121" s="122"/>
      <c r="O121" s="71" t="s">
        <v>117</v>
      </c>
      <c r="P121" s="34" t="s">
        <v>118</v>
      </c>
      <c r="Q121" s="34"/>
      <c r="R121" s="71" t="s">
        <v>60</v>
      </c>
      <c r="S121" s="125"/>
      <c r="T121" s="117"/>
      <c r="U121" s="332"/>
      <c r="V121" s="117"/>
      <c r="W121" s="122"/>
      <c r="X121" s="35"/>
      <c r="Y121" s="42"/>
      <c r="Z121" s="24"/>
      <c r="AA121" s="35"/>
      <c r="AB121" s="42"/>
      <c r="AC121" s="118" t="s">
        <v>131</v>
      </c>
      <c r="AD121" s="42"/>
      <c r="AJ121" s="5"/>
      <c r="AK121" s="5"/>
      <c r="AS121" s="5"/>
      <c r="AT121" s="5"/>
      <c r="AV121" s="100"/>
    </row>
    <row r="122" spans="3:48" ht="12.75" customHeight="1">
      <c r="C122" s="42"/>
      <c r="D122" s="36"/>
      <c r="E122" s="36"/>
      <c r="F122" s="36"/>
      <c r="G122" s="44"/>
      <c r="H122" s="44"/>
      <c r="I122" s="42"/>
      <c r="J122" s="126"/>
      <c r="K122" s="126"/>
      <c r="L122" s="68"/>
      <c r="M122" s="142"/>
      <c r="N122" s="122"/>
      <c r="O122" s="123"/>
      <c r="P122" s="124"/>
      <c r="Q122" s="122"/>
      <c r="R122" s="123"/>
      <c r="S122" s="122"/>
      <c r="T122" s="121"/>
      <c r="U122" s="121"/>
      <c r="V122" s="121"/>
      <c r="W122" s="122"/>
      <c r="X122" s="128"/>
      <c r="Y122" s="122"/>
      <c r="Z122" s="39"/>
      <c r="AA122" s="128"/>
      <c r="AB122" s="122"/>
      <c r="AC122" s="122"/>
      <c r="AD122" s="122"/>
      <c r="AJ122" s="5"/>
      <c r="AK122" s="5"/>
      <c r="AS122" s="5"/>
      <c r="AT122" s="5"/>
      <c r="AV122" s="100"/>
    </row>
    <row r="123" spans="3:43" ht="12.75" customHeight="1">
      <c r="C123" s="42"/>
      <c r="D123" s="22">
        <f>IF(loonkn!D88=0,"",loonkn!D88)</f>
      </c>
      <c r="E123" s="22" t="str">
        <f>IF(loonkn!E88=0,"",loonkn!E88)</f>
        <v>a</v>
      </c>
      <c r="F123" s="22" t="str">
        <f>IF(loonkn!F88=0,"",loonkn!F88)</f>
        <v>alg dir</v>
      </c>
      <c r="G123" s="21">
        <f>IF(loonkn!G88="","",loonkn!G88+1)</f>
      </c>
      <c r="H123" s="298">
        <f>IF(loonkn!H88="","",loonkn!H88)</f>
        <v>17594</v>
      </c>
      <c r="I123" s="327"/>
      <c r="J123" s="404" t="str">
        <f>IF(loonkn!J88=0,"",loonkn!J88)</f>
        <v>DD</v>
      </c>
      <c r="K123" s="405">
        <f>IF(E123="","",(IF(loonkn!K88+1&gt;LOOKUP(J123,schaal,regels),loonkn!K88,loonkn!K88+1)))</f>
        <v>17</v>
      </c>
      <c r="L123" s="327"/>
      <c r="M123" s="120">
        <f>IF(J123="","",VLOOKUP(J123,tab!$D$38:$AE$85,K123+3,FALSE))</f>
        <v>4891</v>
      </c>
      <c r="N123" s="127"/>
      <c r="O123" s="406">
        <f>IF(loonkn!O88="","",loonkn!O88)</f>
        <v>1.9</v>
      </c>
      <c r="P123" s="406">
        <f>IF(loonkn!P88="","",loonkn!P88)</f>
        <v>0.1025</v>
      </c>
      <c r="Q123" s="127"/>
      <c r="R123" s="32">
        <f aca="true" t="shared" si="21" ref="R123:R142">(IF(P123="",(O123),(O123)-P123))</f>
        <v>1.7974999999999999</v>
      </c>
      <c r="S123" s="127"/>
      <c r="T123" s="120">
        <f aca="true" t="shared" si="22" ref="T123:T142">IF(E123="","",(M123*R123*12))</f>
        <v>105498.87</v>
      </c>
      <c r="U123" s="120">
        <f aca="true" t="shared" si="23" ref="U123:U142">IF(E123="","",(T123)*$U$51)</f>
        <v>50744.95647</v>
      </c>
      <c r="V123" s="138">
        <f aca="true" t="shared" si="24" ref="V123:V142">IF(E123="",0,(T123+U123))</f>
        <v>156243.82647</v>
      </c>
      <c r="W123" s="127"/>
      <c r="X123" s="29">
        <f>IF(P123="",0,(((M123*12)*P123)*(IF(J123&gt;8,1+tab!$J$28,1+tab!$K$28))))</f>
        <v>6804.01683</v>
      </c>
      <c r="Y123" s="127"/>
      <c r="Z123" s="27">
        <f aca="true" t="shared" si="25" ref="Z123:Z142">IF(G123&lt;25,0,IF(G123=25,25,IF(G123&lt;40,0,IF(G123=40,40,IF(G123&gt;=40,0)))))</f>
        <v>0</v>
      </c>
      <c r="AA123" s="29">
        <f aca="true" t="shared" si="26" ref="AA123:AA142">IF(Z123=25,(M123*1.08*(O123)/2),IF(Z123=40,(M123*1.08*(O123)),IF(Z123=0,0)))</f>
        <v>0</v>
      </c>
      <c r="AB123" s="127"/>
      <c r="AC123" s="120">
        <f aca="true" t="shared" si="27" ref="AC123:AC142">IF(E123="",0,(V123+X123+AA123))</f>
        <v>163047.8433</v>
      </c>
      <c r="AD123" s="127"/>
      <c r="AH123" s="55"/>
      <c r="AQ123" s="55"/>
    </row>
    <row r="124" spans="3:43" ht="12.75" customHeight="1">
      <c r="C124" s="42"/>
      <c r="D124" s="22">
        <f>IF(loonkn!D89=0,"",loonkn!D89)</f>
      </c>
      <c r="E124" s="22">
        <f>IF(loonkn!E89=0,"",loonkn!E89)</f>
      </c>
      <c r="F124" s="22">
        <f>IF(loonkn!F89=0,"",loonkn!F89)</f>
      </c>
      <c r="G124" s="21">
        <f>IF(loonkn!G89="","",loonkn!G89+1)</f>
      </c>
      <c r="H124" s="298">
        <f>IF(loonkn!H89="","",loonkn!H89)</f>
      </c>
      <c r="I124" s="327"/>
      <c r="J124" s="404">
        <f>IF(loonkn!J89=0,"",loonkn!J89)</f>
      </c>
      <c r="K124" s="405">
        <f>IF(E124="","",(IF(loonkn!K89+1&gt;LOOKUP(J124,schaal,regels),loonkn!K89,loonkn!K89+1)))</f>
      </c>
      <c r="L124" s="327"/>
      <c r="M124" s="120">
        <f>IF(J124="","",VLOOKUP(J124,tab!$D$38:$AE$85,K124+3,FALSE))</f>
      </c>
      <c r="N124" s="127"/>
      <c r="O124" s="406">
        <f>IF(loonkn!O89="","",loonkn!O89)</f>
      </c>
      <c r="P124" s="406">
        <f>IF(loonkn!P89="","",loonkn!P89)</f>
      </c>
      <c r="Q124" s="127"/>
      <c r="R124" s="32">
        <f t="shared" si="21"/>
      </c>
      <c r="S124" s="127"/>
      <c r="T124" s="120">
        <f t="shared" si="22"/>
      </c>
      <c r="U124" s="120">
        <f t="shared" si="23"/>
      </c>
      <c r="V124" s="138">
        <f t="shared" si="24"/>
        <v>0</v>
      </c>
      <c r="W124" s="127"/>
      <c r="X124" s="29">
        <f>IF(P124="",0,(((M124*12)*P124)*(IF(J124&gt;8,1+tab!$J$28,1+tab!$K$28))))</f>
        <v>0</v>
      </c>
      <c r="Y124" s="127"/>
      <c r="Z124" s="27">
        <f t="shared" si="25"/>
        <v>0</v>
      </c>
      <c r="AA124" s="29">
        <f t="shared" si="26"/>
        <v>0</v>
      </c>
      <c r="AB124" s="127"/>
      <c r="AC124" s="120">
        <f t="shared" si="27"/>
        <v>0</v>
      </c>
      <c r="AD124" s="127"/>
      <c r="AH124" s="55"/>
      <c r="AQ124" s="55"/>
    </row>
    <row r="125" spans="3:43" ht="12.75" customHeight="1">
      <c r="C125" s="42"/>
      <c r="D125" s="22">
        <f>IF(loonkn!D90=0,"",loonkn!D90)</f>
      </c>
      <c r="E125" s="22">
        <f>IF(loonkn!E90=0,"",loonkn!E90)</f>
      </c>
      <c r="F125" s="22">
        <f>IF(loonkn!F90=0,"",loonkn!F90)</f>
      </c>
      <c r="G125" s="21">
        <f>IF(loonkn!G90="","",loonkn!G90+1)</f>
      </c>
      <c r="H125" s="298">
        <f>IF(loonkn!H90="","",loonkn!H90)</f>
      </c>
      <c r="I125" s="327"/>
      <c r="J125" s="404">
        <f>IF(loonkn!J90=0,"",loonkn!J90)</f>
      </c>
      <c r="K125" s="405">
        <f>IF(E125="","",(IF(loonkn!K90+1&gt;LOOKUP(J125,schaal,regels),loonkn!K90,loonkn!K90+1)))</f>
      </c>
      <c r="L125" s="327"/>
      <c r="M125" s="120">
        <f>IF(J125="","",VLOOKUP(J125,tab!$D$38:$AE$85,K125+3,FALSE))</f>
      </c>
      <c r="N125" s="127"/>
      <c r="O125" s="406">
        <f>IF(loonkn!O90="","",loonkn!O90)</f>
      </c>
      <c r="P125" s="406">
        <f>IF(loonkn!P90="","",loonkn!P90)</f>
      </c>
      <c r="Q125" s="127"/>
      <c r="R125" s="32">
        <f t="shared" si="21"/>
      </c>
      <c r="S125" s="127"/>
      <c r="T125" s="120">
        <f t="shared" si="22"/>
      </c>
      <c r="U125" s="120">
        <f t="shared" si="23"/>
      </c>
      <c r="V125" s="138">
        <f t="shared" si="24"/>
        <v>0</v>
      </c>
      <c r="W125" s="127"/>
      <c r="X125" s="29">
        <f>IF(P125="",0,(((M125*12)*P125)*(IF(J125&gt;8,1+tab!$J$28,1+tab!$K$28))))</f>
        <v>0</v>
      </c>
      <c r="Y125" s="127"/>
      <c r="Z125" s="27">
        <f t="shared" si="25"/>
        <v>0</v>
      </c>
      <c r="AA125" s="29">
        <f t="shared" si="26"/>
        <v>0</v>
      </c>
      <c r="AB125" s="127"/>
      <c r="AC125" s="120">
        <f t="shared" si="27"/>
        <v>0</v>
      </c>
      <c r="AD125" s="127"/>
      <c r="AH125" s="55"/>
      <c r="AQ125" s="55"/>
    </row>
    <row r="126" spans="3:43" ht="12.75" customHeight="1">
      <c r="C126" s="42"/>
      <c r="D126" s="22">
        <f>IF(loonkn!D91=0,"",loonkn!D91)</f>
      </c>
      <c r="E126" s="22">
        <f>IF(loonkn!E91=0,"",loonkn!E91)</f>
      </c>
      <c r="F126" s="22">
        <f>IF(loonkn!F91=0,"",loonkn!F91)</f>
      </c>
      <c r="G126" s="21">
        <f>IF(loonkn!G91="","",loonkn!G91+1)</f>
      </c>
      <c r="H126" s="298">
        <f>IF(loonkn!H91="","",loonkn!H91)</f>
      </c>
      <c r="I126" s="327"/>
      <c r="J126" s="404">
        <f>IF(loonkn!J91=0,"",loonkn!J91)</f>
      </c>
      <c r="K126" s="405">
        <f>IF(E126="","",(IF(loonkn!K91+1&gt;LOOKUP(J126,schaal,regels),loonkn!K91,loonkn!K91+1)))</f>
      </c>
      <c r="L126" s="327"/>
      <c r="M126" s="120">
        <f>IF(J126="","",VLOOKUP(J126,tab!$D$38:$AE$85,K126+3,FALSE))</f>
      </c>
      <c r="N126" s="127"/>
      <c r="O126" s="406">
        <f>IF(loonkn!O91="","",loonkn!O91)</f>
      </c>
      <c r="P126" s="406">
        <f>IF(loonkn!P91="","",loonkn!P91)</f>
      </c>
      <c r="Q126" s="127"/>
      <c r="R126" s="32">
        <f t="shared" si="21"/>
      </c>
      <c r="S126" s="127"/>
      <c r="T126" s="120">
        <f t="shared" si="22"/>
      </c>
      <c r="U126" s="120">
        <f t="shared" si="23"/>
      </c>
      <c r="V126" s="138">
        <f t="shared" si="24"/>
        <v>0</v>
      </c>
      <c r="W126" s="127"/>
      <c r="X126" s="29">
        <f>IF(P126="",0,(((M126*12)*P126)*(IF(J126&gt;8,1+tab!$J$28,1+tab!$K$28))))</f>
        <v>0</v>
      </c>
      <c r="Y126" s="127"/>
      <c r="Z126" s="27">
        <f t="shared" si="25"/>
        <v>0</v>
      </c>
      <c r="AA126" s="29">
        <f t="shared" si="26"/>
        <v>0</v>
      </c>
      <c r="AB126" s="127"/>
      <c r="AC126" s="120">
        <f t="shared" si="27"/>
        <v>0</v>
      </c>
      <c r="AD126" s="127"/>
      <c r="AH126" s="55"/>
      <c r="AQ126" s="55"/>
    </row>
    <row r="127" spans="3:43" ht="12.75" customHeight="1">
      <c r="C127" s="42"/>
      <c r="D127" s="22">
        <f>IF(loonkn!D92=0,"",loonkn!D92)</f>
      </c>
      <c r="E127" s="22">
        <f>IF(loonkn!E92=0,"",loonkn!E92)</f>
      </c>
      <c r="F127" s="22">
        <f>IF(loonkn!F92=0,"",loonkn!F92)</f>
      </c>
      <c r="G127" s="21">
        <f>IF(loonkn!G92="","",loonkn!G92+1)</f>
      </c>
      <c r="H127" s="298">
        <f>IF(loonkn!H92="","",loonkn!H92)</f>
      </c>
      <c r="I127" s="327"/>
      <c r="J127" s="404">
        <f>IF(loonkn!J92=0,"",loonkn!J92)</f>
      </c>
      <c r="K127" s="405">
        <f>IF(E127="","",(IF(loonkn!K92+1&gt;LOOKUP(J127,schaal,regels),loonkn!K92,loonkn!K92+1)))</f>
      </c>
      <c r="L127" s="327"/>
      <c r="M127" s="120">
        <f>IF(J127="","",VLOOKUP(J127,tab!$D$38:$AE$85,K127+3,FALSE))</f>
      </c>
      <c r="N127" s="127"/>
      <c r="O127" s="406">
        <f>IF(loonkn!O92="","",loonkn!O92)</f>
      </c>
      <c r="P127" s="406">
        <f>IF(loonkn!P92="","",loonkn!P92)</f>
      </c>
      <c r="Q127" s="127"/>
      <c r="R127" s="32">
        <f t="shared" si="21"/>
      </c>
      <c r="S127" s="127"/>
      <c r="T127" s="120">
        <f t="shared" si="22"/>
      </c>
      <c r="U127" s="120">
        <f t="shared" si="23"/>
      </c>
      <c r="V127" s="138">
        <f t="shared" si="24"/>
        <v>0</v>
      </c>
      <c r="W127" s="127"/>
      <c r="X127" s="29">
        <f>IF(P127="",0,(((M127*12)*P127)*(IF(J127&gt;8,1+tab!$J$28,1+tab!$K$28))))</f>
        <v>0</v>
      </c>
      <c r="Y127" s="127"/>
      <c r="Z127" s="27">
        <f t="shared" si="25"/>
        <v>0</v>
      </c>
      <c r="AA127" s="29">
        <f t="shared" si="26"/>
        <v>0</v>
      </c>
      <c r="AB127" s="127"/>
      <c r="AC127" s="120">
        <f t="shared" si="27"/>
        <v>0</v>
      </c>
      <c r="AD127" s="127"/>
      <c r="AH127" s="55"/>
      <c r="AQ127" s="55"/>
    </row>
    <row r="128" spans="3:43" ht="12.75" customHeight="1">
      <c r="C128" s="42"/>
      <c r="D128" s="22">
        <f>IF(loonkn!D93=0,"",loonkn!D93)</f>
      </c>
      <c r="E128" s="22">
        <f>IF(loonkn!E93=0,"",loonkn!E93)</f>
      </c>
      <c r="F128" s="22">
        <f>IF(loonkn!F93=0,"",loonkn!F93)</f>
      </c>
      <c r="G128" s="21">
        <f>IF(loonkn!G93="","",loonkn!G93+1)</f>
      </c>
      <c r="H128" s="298">
        <f>IF(loonkn!H93="","",loonkn!H93)</f>
      </c>
      <c r="I128" s="327"/>
      <c r="J128" s="404">
        <f>IF(loonkn!J93=0,"",loonkn!J93)</f>
      </c>
      <c r="K128" s="405">
        <f>IF(E128="","",(IF(loonkn!K93+1&gt;LOOKUP(J128,schaal,regels),loonkn!K93,loonkn!K93+1)))</f>
      </c>
      <c r="L128" s="327"/>
      <c r="M128" s="120">
        <f>IF(J128="","",VLOOKUP(J128,tab!$D$38:$AE$85,K128+3,FALSE))</f>
      </c>
      <c r="N128" s="127"/>
      <c r="O128" s="406">
        <f>IF(loonkn!O93="","",loonkn!O93)</f>
      </c>
      <c r="P128" s="406">
        <f>IF(loonkn!P93="","",loonkn!P93)</f>
      </c>
      <c r="Q128" s="127"/>
      <c r="R128" s="32">
        <f t="shared" si="21"/>
      </c>
      <c r="S128" s="127"/>
      <c r="T128" s="120">
        <f t="shared" si="22"/>
      </c>
      <c r="U128" s="120">
        <f t="shared" si="23"/>
      </c>
      <c r="V128" s="138">
        <f t="shared" si="24"/>
        <v>0</v>
      </c>
      <c r="W128" s="127"/>
      <c r="X128" s="29">
        <f>IF(P128="",0,(((M128*12)*P128)*(IF(J128&gt;8,1+tab!$J$28,1+tab!$K$28))))</f>
        <v>0</v>
      </c>
      <c r="Y128" s="127"/>
      <c r="Z128" s="27">
        <f t="shared" si="25"/>
        <v>0</v>
      </c>
      <c r="AA128" s="29">
        <f t="shared" si="26"/>
        <v>0</v>
      </c>
      <c r="AB128" s="127"/>
      <c r="AC128" s="120">
        <f t="shared" si="27"/>
        <v>0</v>
      </c>
      <c r="AD128" s="127"/>
      <c r="AH128" s="55"/>
      <c r="AQ128" s="55"/>
    </row>
    <row r="129" spans="3:43" ht="12.75" customHeight="1">
      <c r="C129" s="42"/>
      <c r="D129" s="22">
        <f>IF(loonkn!D94=0,"",loonkn!D94)</f>
      </c>
      <c r="E129" s="22">
        <f>IF(loonkn!E94=0,"",loonkn!E94)</f>
      </c>
      <c r="F129" s="22">
        <f>IF(loonkn!F94=0,"",loonkn!F94)</f>
      </c>
      <c r="G129" s="21">
        <f>IF(loonkn!G94="","",loonkn!G94+1)</f>
      </c>
      <c r="H129" s="298">
        <f>IF(loonkn!H94="","",loonkn!H94)</f>
      </c>
      <c r="I129" s="327"/>
      <c r="J129" s="404">
        <f>IF(loonkn!J94=0,"",loonkn!J94)</f>
      </c>
      <c r="K129" s="405">
        <f>IF(E129="","",(IF(loonkn!K94+1&gt;LOOKUP(J129,schaal,regels),loonkn!K94,loonkn!K94+1)))</f>
      </c>
      <c r="L129" s="327"/>
      <c r="M129" s="120">
        <f>IF(J129="","",VLOOKUP(J129,tab!$D$38:$AE$85,K129+3,FALSE))</f>
      </c>
      <c r="N129" s="127"/>
      <c r="O129" s="406">
        <f>IF(loonkn!O94="","",loonkn!O94)</f>
      </c>
      <c r="P129" s="406">
        <f>IF(loonkn!P94="","",loonkn!P94)</f>
      </c>
      <c r="Q129" s="127"/>
      <c r="R129" s="32">
        <f t="shared" si="21"/>
      </c>
      <c r="S129" s="127"/>
      <c r="T129" s="120">
        <f t="shared" si="22"/>
      </c>
      <c r="U129" s="120">
        <f t="shared" si="23"/>
      </c>
      <c r="V129" s="138">
        <f t="shared" si="24"/>
        <v>0</v>
      </c>
      <c r="W129" s="127"/>
      <c r="X129" s="29">
        <f>IF(P129="",0,(((M129*12)*P129)*(IF(J129&gt;8,1+tab!$J$28,1+tab!$K$28))))</f>
        <v>0</v>
      </c>
      <c r="Y129" s="127"/>
      <c r="Z129" s="27">
        <f t="shared" si="25"/>
        <v>0</v>
      </c>
      <c r="AA129" s="29">
        <f t="shared" si="26"/>
        <v>0</v>
      </c>
      <c r="AB129" s="127"/>
      <c r="AC129" s="120">
        <f t="shared" si="27"/>
        <v>0</v>
      </c>
      <c r="AD129" s="127"/>
      <c r="AH129" s="55"/>
      <c r="AQ129" s="55"/>
    </row>
    <row r="130" spans="3:43" ht="12.75" customHeight="1">
      <c r="C130" s="42"/>
      <c r="D130" s="22">
        <f>IF(loonkn!D95=0,"",loonkn!D95)</f>
      </c>
      <c r="E130" s="22">
        <f>IF(loonkn!E95=0,"",loonkn!E95)</f>
      </c>
      <c r="F130" s="22">
        <f>IF(loonkn!F95=0,"",loonkn!F95)</f>
      </c>
      <c r="G130" s="21">
        <f>IF(loonkn!G95="","",loonkn!G95+1)</f>
      </c>
      <c r="H130" s="298">
        <f>IF(loonkn!H95="","",loonkn!H95)</f>
      </c>
      <c r="I130" s="327"/>
      <c r="J130" s="404">
        <f>IF(loonkn!J95=0,"",loonkn!J95)</f>
      </c>
      <c r="K130" s="405">
        <f>IF(E130="","",(IF(loonkn!K95+1&gt;LOOKUP(J130,schaal,regels),loonkn!K95,loonkn!K95+1)))</f>
      </c>
      <c r="L130" s="327"/>
      <c r="M130" s="120">
        <f>IF(J130="","",VLOOKUP(J130,tab!$D$38:$AE$85,K130+3,FALSE))</f>
      </c>
      <c r="N130" s="127"/>
      <c r="O130" s="406">
        <f>IF(loonkn!O95="","",loonkn!O95)</f>
      </c>
      <c r="P130" s="406">
        <f>IF(loonkn!P95="","",loonkn!P95)</f>
      </c>
      <c r="Q130" s="127"/>
      <c r="R130" s="32">
        <f t="shared" si="21"/>
      </c>
      <c r="S130" s="127"/>
      <c r="T130" s="120">
        <f t="shared" si="22"/>
      </c>
      <c r="U130" s="120">
        <f t="shared" si="23"/>
      </c>
      <c r="V130" s="138">
        <f t="shared" si="24"/>
        <v>0</v>
      </c>
      <c r="W130" s="127"/>
      <c r="X130" s="29">
        <f>IF(P130="",0,(((M130*12)*P130)*(IF(J130&gt;8,1+tab!$J$28,1+tab!$K$28))))</f>
        <v>0</v>
      </c>
      <c r="Y130" s="127"/>
      <c r="Z130" s="27">
        <f t="shared" si="25"/>
        <v>0</v>
      </c>
      <c r="AA130" s="29">
        <f t="shared" si="26"/>
        <v>0</v>
      </c>
      <c r="AB130" s="127"/>
      <c r="AC130" s="120">
        <f t="shared" si="27"/>
        <v>0</v>
      </c>
      <c r="AD130" s="127"/>
      <c r="AH130" s="55"/>
      <c r="AQ130" s="55"/>
    </row>
    <row r="131" spans="3:43" ht="12.75" customHeight="1">
      <c r="C131" s="42"/>
      <c r="D131" s="22">
        <f>IF(loonkn!D96=0,"",loonkn!D96)</f>
      </c>
      <c r="E131" s="22">
        <f>IF(loonkn!E96=0,"",loonkn!E96)</f>
      </c>
      <c r="F131" s="22">
        <f>IF(loonkn!F96=0,"",loonkn!F96)</f>
      </c>
      <c r="G131" s="21">
        <f>IF(loonkn!G96="","",loonkn!G96+1)</f>
      </c>
      <c r="H131" s="298">
        <f>IF(loonkn!H96="","",loonkn!H96)</f>
      </c>
      <c r="I131" s="327"/>
      <c r="J131" s="404">
        <f>IF(loonkn!J96=0,"",loonkn!J96)</f>
      </c>
      <c r="K131" s="405">
        <f>IF(E131="","",(IF(loonkn!K96+1&gt;LOOKUP(J131,schaal,regels),loonkn!K96,loonkn!K96+1)))</f>
      </c>
      <c r="L131" s="327"/>
      <c r="M131" s="120">
        <f>IF(J131="","",VLOOKUP(J131,tab!$D$38:$AE$85,K131+3,FALSE))</f>
      </c>
      <c r="N131" s="127"/>
      <c r="O131" s="406">
        <f>IF(loonkn!O96="","",loonkn!O96)</f>
      </c>
      <c r="P131" s="406">
        <f>IF(loonkn!P96="","",loonkn!P96)</f>
      </c>
      <c r="Q131" s="127"/>
      <c r="R131" s="32">
        <f t="shared" si="21"/>
      </c>
      <c r="S131" s="127"/>
      <c r="T131" s="120">
        <f t="shared" si="22"/>
      </c>
      <c r="U131" s="120">
        <f t="shared" si="23"/>
      </c>
      <c r="V131" s="138">
        <f t="shared" si="24"/>
        <v>0</v>
      </c>
      <c r="W131" s="127"/>
      <c r="X131" s="29">
        <f>IF(P131="",0,(((M131*12)*P131)*(IF(J131&gt;8,1+tab!$J$28,1+tab!$K$28))))</f>
        <v>0</v>
      </c>
      <c r="Y131" s="127"/>
      <c r="Z131" s="27">
        <f t="shared" si="25"/>
        <v>0</v>
      </c>
      <c r="AA131" s="29">
        <f t="shared" si="26"/>
        <v>0</v>
      </c>
      <c r="AB131" s="127"/>
      <c r="AC131" s="120">
        <f t="shared" si="27"/>
        <v>0</v>
      </c>
      <c r="AD131" s="127"/>
      <c r="AH131" s="55"/>
      <c r="AQ131" s="55"/>
    </row>
    <row r="132" spans="3:43" ht="12.75" customHeight="1">
      <c r="C132" s="42"/>
      <c r="D132" s="22">
        <f>IF(loonkn!D97=0,"",loonkn!D97)</f>
      </c>
      <c r="E132" s="22">
        <f>IF(loonkn!E97=0,"",loonkn!E97)</f>
      </c>
      <c r="F132" s="22">
        <f>IF(loonkn!F97=0,"",loonkn!F97)</f>
      </c>
      <c r="G132" s="21">
        <f>IF(loonkn!G97="","",loonkn!G97+1)</f>
      </c>
      <c r="H132" s="298">
        <f>IF(loonkn!H97="","",loonkn!H97)</f>
      </c>
      <c r="I132" s="327"/>
      <c r="J132" s="404">
        <f>IF(loonkn!J97=0,"",loonkn!J97)</f>
      </c>
      <c r="K132" s="405">
        <f>IF(E132="","",(IF(loonkn!K97+1&gt;LOOKUP(J132,schaal,regels),loonkn!K97,loonkn!K97+1)))</f>
      </c>
      <c r="L132" s="327"/>
      <c r="M132" s="120">
        <f>IF(J132="","",VLOOKUP(J132,tab!$D$38:$AE$85,K132+3,FALSE))</f>
      </c>
      <c r="N132" s="127"/>
      <c r="O132" s="406">
        <f>IF(loonkn!O97="","",loonkn!O97)</f>
      </c>
      <c r="P132" s="406">
        <f>IF(loonkn!P97="","",loonkn!P97)</f>
      </c>
      <c r="Q132" s="127"/>
      <c r="R132" s="32">
        <f t="shared" si="21"/>
      </c>
      <c r="S132" s="127"/>
      <c r="T132" s="120">
        <f t="shared" si="22"/>
      </c>
      <c r="U132" s="120">
        <f t="shared" si="23"/>
      </c>
      <c r="V132" s="138">
        <f t="shared" si="24"/>
        <v>0</v>
      </c>
      <c r="W132" s="127"/>
      <c r="X132" s="29">
        <f>IF(P132="",0,(((M132*12)*P132)*(IF(J132&gt;8,1+tab!$J$28,1+tab!$K$28))))</f>
        <v>0</v>
      </c>
      <c r="Y132" s="127"/>
      <c r="Z132" s="27">
        <f t="shared" si="25"/>
        <v>0</v>
      </c>
      <c r="AA132" s="29">
        <f t="shared" si="26"/>
        <v>0</v>
      </c>
      <c r="AB132" s="127"/>
      <c r="AC132" s="120">
        <f t="shared" si="27"/>
        <v>0</v>
      </c>
      <c r="AD132" s="127"/>
      <c r="AH132" s="55"/>
      <c r="AQ132" s="55"/>
    </row>
    <row r="133" spans="3:43" ht="12.75" customHeight="1">
      <c r="C133" s="42"/>
      <c r="D133" s="22">
        <f>IF(loonkn!D98=0,"",loonkn!D98)</f>
      </c>
      <c r="E133" s="22">
        <f>IF(loonkn!E98=0,"",loonkn!E98)</f>
      </c>
      <c r="F133" s="22">
        <f>IF(loonkn!F98=0,"",loonkn!F98)</f>
      </c>
      <c r="G133" s="21">
        <f>IF(loonkn!G98="","",loonkn!G98+1)</f>
      </c>
      <c r="H133" s="298">
        <f>IF(loonkn!H98="","",loonkn!H98)</f>
      </c>
      <c r="I133" s="327"/>
      <c r="J133" s="404">
        <f>IF(loonkn!J98=0,"",loonkn!J98)</f>
      </c>
      <c r="K133" s="405">
        <f>IF(E133="","",(IF(loonkn!K98+1&gt;LOOKUP(J133,schaal,regels),loonkn!K98,loonkn!K98+1)))</f>
      </c>
      <c r="L133" s="327"/>
      <c r="M133" s="120">
        <f>IF(J133="","",VLOOKUP(J133,tab!$D$38:$AE$85,K133+3,FALSE))</f>
      </c>
      <c r="N133" s="127"/>
      <c r="O133" s="406">
        <f>IF(loonkn!O98="","",loonkn!O98)</f>
      </c>
      <c r="P133" s="406">
        <f>IF(loonkn!P98="","",loonkn!P98)</f>
      </c>
      <c r="Q133" s="127"/>
      <c r="R133" s="32">
        <f t="shared" si="21"/>
      </c>
      <c r="S133" s="127"/>
      <c r="T133" s="120">
        <f t="shared" si="22"/>
      </c>
      <c r="U133" s="120">
        <f t="shared" si="23"/>
      </c>
      <c r="V133" s="138">
        <f t="shared" si="24"/>
        <v>0</v>
      </c>
      <c r="W133" s="127"/>
      <c r="X133" s="29">
        <f>IF(P133="",0,(((M133*12)*P133)*(IF(J133&gt;8,1+tab!$J$28,1+tab!$K$28))))</f>
        <v>0</v>
      </c>
      <c r="Y133" s="127"/>
      <c r="Z133" s="27">
        <f t="shared" si="25"/>
        <v>0</v>
      </c>
      <c r="AA133" s="29">
        <f t="shared" si="26"/>
        <v>0</v>
      </c>
      <c r="AB133" s="127"/>
      <c r="AC133" s="120">
        <f t="shared" si="27"/>
        <v>0</v>
      </c>
      <c r="AD133" s="127"/>
      <c r="AH133" s="55"/>
      <c r="AQ133" s="55"/>
    </row>
    <row r="134" spans="3:43" ht="12.75" customHeight="1">
      <c r="C134" s="42"/>
      <c r="D134" s="22">
        <f>IF(loonkn!D99=0,"",loonkn!D99)</f>
      </c>
      <c r="E134" s="22">
        <f>IF(loonkn!E99=0,"",loonkn!E99)</f>
      </c>
      <c r="F134" s="22">
        <f>IF(loonkn!F99=0,"",loonkn!F99)</f>
      </c>
      <c r="G134" s="21">
        <f>IF(loonkn!G99="","",loonkn!G99+1)</f>
      </c>
      <c r="H134" s="298">
        <f>IF(loonkn!H99="","",loonkn!H99)</f>
      </c>
      <c r="I134" s="327"/>
      <c r="J134" s="404">
        <f>IF(loonkn!J99=0,"",loonkn!J99)</f>
      </c>
      <c r="K134" s="405">
        <f>IF(E134="","",(IF(loonkn!K99+1&gt;LOOKUP(J134,schaal,regels),loonkn!K99,loonkn!K99+1)))</f>
      </c>
      <c r="L134" s="327"/>
      <c r="M134" s="120">
        <f>IF(J134="","",VLOOKUP(J134,tab!$D$38:$AE$85,K134+3,FALSE))</f>
      </c>
      <c r="N134" s="127"/>
      <c r="O134" s="406">
        <f>IF(loonkn!O99="","",loonkn!O99)</f>
      </c>
      <c r="P134" s="406">
        <f>IF(loonkn!P99="","",loonkn!P99)</f>
      </c>
      <c r="Q134" s="127"/>
      <c r="R134" s="32">
        <f t="shared" si="21"/>
      </c>
      <c r="S134" s="127"/>
      <c r="T134" s="120">
        <f t="shared" si="22"/>
      </c>
      <c r="U134" s="120">
        <f t="shared" si="23"/>
      </c>
      <c r="V134" s="138">
        <f t="shared" si="24"/>
        <v>0</v>
      </c>
      <c r="W134" s="127"/>
      <c r="X134" s="29">
        <f>IF(P134="",0,(((M134*12)*P134)*(IF(J134&gt;8,1+tab!$J$28,1+tab!$K$28))))</f>
        <v>0</v>
      </c>
      <c r="Y134" s="127"/>
      <c r="Z134" s="27">
        <f t="shared" si="25"/>
        <v>0</v>
      </c>
      <c r="AA134" s="29">
        <f t="shared" si="26"/>
        <v>0</v>
      </c>
      <c r="AB134" s="127"/>
      <c r="AC134" s="120">
        <f t="shared" si="27"/>
        <v>0</v>
      </c>
      <c r="AD134" s="127"/>
      <c r="AH134" s="55"/>
      <c r="AQ134" s="55"/>
    </row>
    <row r="135" spans="3:43" ht="12.75" customHeight="1">
      <c r="C135" s="42"/>
      <c r="D135" s="22">
        <f>IF(loonkn!D100=0,"",loonkn!D100)</f>
      </c>
      <c r="E135" s="22">
        <f>IF(loonkn!E100=0,"",loonkn!E100)</f>
      </c>
      <c r="F135" s="22">
        <f>IF(loonkn!F100=0,"",loonkn!F100)</f>
      </c>
      <c r="G135" s="21">
        <f>IF(loonkn!G100="","",loonkn!G100+1)</f>
      </c>
      <c r="H135" s="298">
        <f>IF(loonkn!H100="","",loonkn!H100)</f>
      </c>
      <c r="I135" s="327"/>
      <c r="J135" s="404">
        <f>IF(loonkn!J100=0,"",loonkn!J100)</f>
      </c>
      <c r="K135" s="405">
        <f>IF(E135="","",(IF(loonkn!K100+1&gt;LOOKUP(J135,schaal,regels),loonkn!K100,loonkn!K100+1)))</f>
      </c>
      <c r="L135" s="327"/>
      <c r="M135" s="120">
        <f>IF(J135="","",VLOOKUP(J135,tab!$D$38:$AE$85,K135+3,FALSE))</f>
      </c>
      <c r="N135" s="127"/>
      <c r="O135" s="406">
        <f>IF(loonkn!O100="","",loonkn!O100)</f>
      </c>
      <c r="P135" s="406">
        <f>IF(loonkn!P100="","",loonkn!P100)</f>
      </c>
      <c r="Q135" s="127"/>
      <c r="R135" s="32">
        <f t="shared" si="21"/>
      </c>
      <c r="S135" s="127"/>
      <c r="T135" s="120">
        <f t="shared" si="22"/>
      </c>
      <c r="U135" s="120">
        <f t="shared" si="23"/>
      </c>
      <c r="V135" s="138">
        <f t="shared" si="24"/>
        <v>0</v>
      </c>
      <c r="W135" s="127"/>
      <c r="X135" s="29">
        <f>IF(P135="",0,(((M135*12)*P135)*(IF(J135&gt;8,1+tab!$J$28,1+tab!$K$28))))</f>
        <v>0</v>
      </c>
      <c r="Y135" s="127"/>
      <c r="Z135" s="27">
        <f t="shared" si="25"/>
        <v>0</v>
      </c>
      <c r="AA135" s="29">
        <f t="shared" si="26"/>
        <v>0</v>
      </c>
      <c r="AB135" s="127"/>
      <c r="AC135" s="120">
        <f t="shared" si="27"/>
        <v>0</v>
      </c>
      <c r="AD135" s="127"/>
      <c r="AH135" s="55"/>
      <c r="AQ135" s="55"/>
    </row>
    <row r="136" spans="3:43" ht="12.75" customHeight="1">
      <c r="C136" s="42"/>
      <c r="D136" s="22">
        <f>IF(loonkn!D101=0,"",loonkn!D101)</f>
      </c>
      <c r="E136" s="22">
        <f>IF(loonkn!E101=0,"",loonkn!E101)</f>
      </c>
      <c r="F136" s="22">
        <f>IF(loonkn!F101=0,"",loonkn!F101)</f>
      </c>
      <c r="G136" s="21">
        <f>IF(loonkn!G101="","",loonkn!G101+1)</f>
      </c>
      <c r="H136" s="298">
        <f>IF(loonkn!H101="","",loonkn!H101)</f>
      </c>
      <c r="I136" s="327"/>
      <c r="J136" s="404">
        <f>IF(loonkn!J101=0,"",loonkn!J101)</f>
      </c>
      <c r="K136" s="405">
        <f>IF(E136="","",(IF(loonkn!K101+1&gt;LOOKUP(J136,schaal,regels),loonkn!K101,loonkn!K101+1)))</f>
      </c>
      <c r="L136" s="327"/>
      <c r="M136" s="120">
        <f>IF(J136="","",VLOOKUP(J136,tab!$D$38:$AE$85,K136+3,FALSE))</f>
      </c>
      <c r="N136" s="127"/>
      <c r="O136" s="406">
        <f>IF(loonkn!O101="","",loonkn!O101)</f>
      </c>
      <c r="P136" s="406">
        <f>IF(loonkn!P101="","",loonkn!P101)</f>
      </c>
      <c r="Q136" s="127"/>
      <c r="R136" s="32">
        <f t="shared" si="21"/>
      </c>
      <c r="S136" s="127"/>
      <c r="T136" s="120">
        <f t="shared" si="22"/>
      </c>
      <c r="U136" s="120">
        <f t="shared" si="23"/>
      </c>
      <c r="V136" s="138">
        <f t="shared" si="24"/>
        <v>0</v>
      </c>
      <c r="W136" s="127"/>
      <c r="X136" s="29">
        <f>IF(P136="",0,(((M136*12)*P136)*(IF(J136&gt;8,1+tab!$J$28,1+tab!$K$28))))</f>
        <v>0</v>
      </c>
      <c r="Y136" s="127"/>
      <c r="Z136" s="27">
        <f t="shared" si="25"/>
        <v>0</v>
      </c>
      <c r="AA136" s="29">
        <f t="shared" si="26"/>
        <v>0</v>
      </c>
      <c r="AB136" s="127"/>
      <c r="AC136" s="120">
        <f t="shared" si="27"/>
        <v>0</v>
      </c>
      <c r="AD136" s="127"/>
      <c r="AH136" s="55"/>
      <c r="AQ136" s="55"/>
    </row>
    <row r="137" spans="3:43" ht="12.75" customHeight="1">
      <c r="C137" s="42"/>
      <c r="D137" s="22">
        <f>IF(loonkn!D102=0,"",loonkn!D102)</f>
      </c>
      <c r="E137" s="22">
        <f>IF(loonkn!E102=0,"",loonkn!E102)</f>
      </c>
      <c r="F137" s="22">
        <f>IF(loonkn!F102=0,"",loonkn!F102)</f>
      </c>
      <c r="G137" s="21">
        <f>IF(loonkn!G102="","",loonkn!G102+1)</f>
      </c>
      <c r="H137" s="298">
        <f>IF(loonkn!H102="","",loonkn!H102)</f>
      </c>
      <c r="I137" s="327"/>
      <c r="J137" s="404">
        <f>IF(loonkn!J102=0,"",loonkn!J102)</f>
      </c>
      <c r="K137" s="405">
        <f>IF(E137="","",(IF(loonkn!K102+1&gt;LOOKUP(J137,schaal,regels),loonkn!K102,loonkn!K102+1)))</f>
      </c>
      <c r="L137" s="327"/>
      <c r="M137" s="120">
        <f>IF(J137="","",VLOOKUP(J137,tab!$D$38:$AE$85,K137+3,FALSE))</f>
      </c>
      <c r="N137" s="127"/>
      <c r="O137" s="406">
        <f>IF(loonkn!O102="","",loonkn!O102)</f>
      </c>
      <c r="P137" s="406">
        <f>IF(loonkn!P102="","",loonkn!P102)</f>
      </c>
      <c r="Q137" s="127"/>
      <c r="R137" s="32">
        <f t="shared" si="21"/>
      </c>
      <c r="S137" s="127"/>
      <c r="T137" s="120">
        <f t="shared" si="22"/>
      </c>
      <c r="U137" s="120">
        <f t="shared" si="23"/>
      </c>
      <c r="V137" s="138">
        <f t="shared" si="24"/>
        <v>0</v>
      </c>
      <c r="W137" s="127"/>
      <c r="X137" s="29">
        <f>IF(P137="",0,(((M137*12)*P137)*(IF(J137&gt;8,1+tab!$J$28,1+tab!$K$28))))</f>
        <v>0</v>
      </c>
      <c r="Y137" s="127"/>
      <c r="Z137" s="27">
        <f t="shared" si="25"/>
        <v>0</v>
      </c>
      <c r="AA137" s="29">
        <f t="shared" si="26"/>
        <v>0</v>
      </c>
      <c r="AB137" s="127"/>
      <c r="AC137" s="120">
        <f t="shared" si="27"/>
        <v>0</v>
      </c>
      <c r="AD137" s="127"/>
      <c r="AH137" s="55"/>
      <c r="AQ137" s="55"/>
    </row>
    <row r="138" spans="3:43" ht="12.75" customHeight="1">
      <c r="C138" s="42"/>
      <c r="D138" s="22">
        <f>IF(loonkn!D103=0,"",loonkn!D103)</f>
      </c>
      <c r="E138" s="22">
        <f>IF(loonkn!E103=0,"",loonkn!E103)</f>
      </c>
      <c r="F138" s="22">
        <f>IF(loonkn!F103=0,"",loonkn!F103)</f>
      </c>
      <c r="G138" s="21">
        <f>IF(loonkn!G103="","",loonkn!G103+1)</f>
      </c>
      <c r="H138" s="298">
        <f>IF(loonkn!H103="","",loonkn!H103)</f>
      </c>
      <c r="I138" s="327"/>
      <c r="J138" s="404">
        <f>IF(loonkn!J103=0,"",loonkn!J103)</f>
      </c>
      <c r="K138" s="405">
        <f>IF(E138="","",(IF(loonkn!K103+1&gt;LOOKUP(J138,schaal,regels),loonkn!K103,loonkn!K103+1)))</f>
      </c>
      <c r="L138" s="327"/>
      <c r="M138" s="120">
        <f>IF(J138="","",VLOOKUP(J138,tab!$D$38:$AE$85,K138+3,FALSE))</f>
      </c>
      <c r="N138" s="127"/>
      <c r="O138" s="406">
        <f>IF(loonkn!O103="","",loonkn!O103)</f>
      </c>
      <c r="P138" s="406">
        <f>IF(loonkn!P103="","",loonkn!P103)</f>
      </c>
      <c r="Q138" s="127"/>
      <c r="R138" s="32">
        <f t="shared" si="21"/>
      </c>
      <c r="S138" s="127"/>
      <c r="T138" s="120">
        <f t="shared" si="22"/>
      </c>
      <c r="U138" s="120">
        <f t="shared" si="23"/>
      </c>
      <c r="V138" s="138">
        <f t="shared" si="24"/>
        <v>0</v>
      </c>
      <c r="W138" s="127"/>
      <c r="X138" s="29">
        <f>IF(P138="",0,(((M138*12)*P138)*(IF(J138&gt;8,1+tab!$J$28,1+tab!$K$28))))</f>
        <v>0</v>
      </c>
      <c r="Y138" s="127"/>
      <c r="Z138" s="27">
        <f t="shared" si="25"/>
        <v>0</v>
      </c>
      <c r="AA138" s="29">
        <f t="shared" si="26"/>
        <v>0</v>
      </c>
      <c r="AB138" s="127"/>
      <c r="AC138" s="120">
        <f t="shared" si="27"/>
        <v>0</v>
      </c>
      <c r="AD138" s="127"/>
      <c r="AH138" s="55"/>
      <c r="AQ138" s="55"/>
    </row>
    <row r="139" spans="3:43" ht="12.75" customHeight="1">
      <c r="C139" s="42"/>
      <c r="D139" s="22">
        <f>IF(loonkn!D104=0,"",loonkn!D104)</f>
      </c>
      <c r="E139" s="22">
        <f>IF(loonkn!E104=0,"",loonkn!E104)</f>
      </c>
      <c r="F139" s="22">
        <f>IF(loonkn!F104=0,"",loonkn!F104)</f>
      </c>
      <c r="G139" s="21">
        <f>IF(loonkn!G104="","",loonkn!G104+1)</f>
      </c>
      <c r="H139" s="298">
        <f>IF(loonkn!H104="","",loonkn!H104)</f>
      </c>
      <c r="I139" s="327"/>
      <c r="J139" s="404">
        <f>IF(loonkn!J104=0,"",loonkn!J104)</f>
      </c>
      <c r="K139" s="405">
        <f>IF(E139="","",(IF(loonkn!K104+1&gt;LOOKUP(J139,schaal,regels),loonkn!K104,loonkn!K104+1)))</f>
      </c>
      <c r="L139" s="327"/>
      <c r="M139" s="120">
        <f>IF(J139="","",VLOOKUP(J139,tab!$D$38:$AE$85,K139+3,FALSE))</f>
      </c>
      <c r="N139" s="127"/>
      <c r="O139" s="406">
        <f>IF(loonkn!O104="","",loonkn!O104)</f>
      </c>
      <c r="P139" s="406">
        <f>IF(loonkn!P104="","",loonkn!P104)</f>
      </c>
      <c r="Q139" s="127"/>
      <c r="R139" s="32">
        <f t="shared" si="21"/>
      </c>
      <c r="S139" s="127"/>
      <c r="T139" s="120">
        <f t="shared" si="22"/>
      </c>
      <c r="U139" s="120">
        <f t="shared" si="23"/>
      </c>
      <c r="V139" s="138">
        <f t="shared" si="24"/>
        <v>0</v>
      </c>
      <c r="W139" s="127"/>
      <c r="X139" s="29">
        <f>IF(P139="",0,(((M139*12)*P139)*(IF(J139&gt;8,1+tab!$J$28,1+tab!$K$28))))</f>
        <v>0</v>
      </c>
      <c r="Y139" s="127"/>
      <c r="Z139" s="27">
        <f t="shared" si="25"/>
        <v>0</v>
      </c>
      <c r="AA139" s="29">
        <f t="shared" si="26"/>
        <v>0</v>
      </c>
      <c r="AB139" s="127"/>
      <c r="AC139" s="120">
        <f t="shared" si="27"/>
        <v>0</v>
      </c>
      <c r="AD139" s="127"/>
      <c r="AH139" s="55"/>
      <c r="AQ139" s="55"/>
    </row>
    <row r="140" spans="3:43" ht="12.75" customHeight="1">
      <c r="C140" s="42"/>
      <c r="D140" s="22">
        <f>IF(loonkn!D105=0,"",loonkn!D105)</f>
      </c>
      <c r="E140" s="22">
        <f>IF(loonkn!E105=0,"",loonkn!E105)</f>
      </c>
      <c r="F140" s="22">
        <f>IF(loonkn!F105=0,"",loonkn!F105)</f>
      </c>
      <c r="G140" s="21">
        <f>IF(loonkn!G105="","",loonkn!G105+1)</f>
      </c>
      <c r="H140" s="298">
        <f>IF(loonkn!H105="","",loonkn!H105)</f>
      </c>
      <c r="I140" s="327"/>
      <c r="J140" s="404">
        <f>IF(loonkn!J105=0,"",loonkn!J105)</f>
      </c>
      <c r="K140" s="405">
        <f>IF(E140="","",(IF(loonkn!K105+1&gt;LOOKUP(J140,schaal,regels),loonkn!K105,loonkn!K105+1)))</f>
      </c>
      <c r="L140" s="327"/>
      <c r="M140" s="120">
        <f>IF(J140="","",VLOOKUP(J140,tab!$D$38:$AE$85,K140+3,FALSE))</f>
      </c>
      <c r="N140" s="127"/>
      <c r="O140" s="406">
        <f>IF(loonkn!O105="","",loonkn!O105)</f>
      </c>
      <c r="P140" s="406">
        <f>IF(loonkn!P105="","",loonkn!P105)</f>
      </c>
      <c r="Q140" s="127"/>
      <c r="R140" s="32">
        <f t="shared" si="21"/>
      </c>
      <c r="S140" s="127"/>
      <c r="T140" s="120">
        <f t="shared" si="22"/>
      </c>
      <c r="U140" s="120">
        <f t="shared" si="23"/>
      </c>
      <c r="V140" s="138">
        <f t="shared" si="24"/>
        <v>0</v>
      </c>
      <c r="W140" s="127"/>
      <c r="X140" s="29">
        <f>IF(P140="",0,(((M140*12)*P140)*(IF(J140&gt;8,1+tab!$J$28,1+tab!$K$28))))</f>
        <v>0</v>
      </c>
      <c r="Y140" s="127"/>
      <c r="Z140" s="27">
        <f t="shared" si="25"/>
        <v>0</v>
      </c>
      <c r="AA140" s="29">
        <f t="shared" si="26"/>
        <v>0</v>
      </c>
      <c r="AB140" s="127"/>
      <c r="AC140" s="120">
        <f t="shared" si="27"/>
        <v>0</v>
      </c>
      <c r="AD140" s="127"/>
      <c r="AH140" s="55"/>
      <c r="AQ140" s="55"/>
    </row>
    <row r="141" spans="3:43" ht="12.75" customHeight="1">
      <c r="C141" s="42"/>
      <c r="D141" s="22">
        <f>IF(loonkn!D106=0,"",loonkn!D106)</f>
      </c>
      <c r="E141" s="22">
        <f>IF(loonkn!E106=0,"",loonkn!E106)</f>
      </c>
      <c r="F141" s="22">
        <f>IF(loonkn!F106=0,"",loonkn!F106)</f>
      </c>
      <c r="G141" s="21">
        <f>IF(loonkn!G106="","",loonkn!G106+1)</f>
      </c>
      <c r="H141" s="298">
        <f>IF(loonkn!H106="","",loonkn!H106)</f>
      </c>
      <c r="I141" s="327"/>
      <c r="J141" s="404">
        <f>IF(loonkn!J106=0,"",loonkn!J106)</f>
      </c>
      <c r="K141" s="405">
        <f>IF(E141="","",(IF(loonkn!K106+1&gt;LOOKUP(J141,schaal,regels),loonkn!K106,loonkn!K106+1)))</f>
      </c>
      <c r="L141" s="327"/>
      <c r="M141" s="120">
        <f>IF(J141="","",VLOOKUP(J141,tab!$D$38:$AE$85,K141+3,FALSE))</f>
      </c>
      <c r="N141" s="127"/>
      <c r="O141" s="406">
        <f>IF(loonkn!O106="","",loonkn!O106)</f>
      </c>
      <c r="P141" s="406">
        <f>IF(loonkn!P106="","",loonkn!P106)</f>
      </c>
      <c r="Q141" s="127"/>
      <c r="R141" s="32">
        <f t="shared" si="21"/>
      </c>
      <c r="S141" s="127"/>
      <c r="T141" s="120">
        <f t="shared" si="22"/>
      </c>
      <c r="U141" s="120">
        <f t="shared" si="23"/>
      </c>
      <c r="V141" s="138">
        <f t="shared" si="24"/>
        <v>0</v>
      </c>
      <c r="W141" s="127"/>
      <c r="X141" s="29">
        <f>IF(P141="",0,(((M141*12)*P141)*(IF(J141&gt;8,1+tab!$J$28,1+tab!$K$28))))</f>
        <v>0</v>
      </c>
      <c r="Y141" s="127"/>
      <c r="Z141" s="27">
        <f t="shared" si="25"/>
        <v>0</v>
      </c>
      <c r="AA141" s="29">
        <f t="shared" si="26"/>
        <v>0</v>
      </c>
      <c r="AB141" s="127"/>
      <c r="AC141" s="120">
        <f t="shared" si="27"/>
        <v>0</v>
      </c>
      <c r="AD141" s="127"/>
      <c r="AH141" s="55"/>
      <c r="AQ141" s="55"/>
    </row>
    <row r="142" spans="3:43" ht="12.75" customHeight="1">
      <c r="C142" s="42"/>
      <c r="D142" s="22">
        <f>IF(loonkn!D107=0,"",loonkn!D107)</f>
      </c>
      <c r="E142" s="22">
        <f>IF(loonkn!E107=0,"",loonkn!E107)</f>
      </c>
      <c r="F142" s="22">
        <f>IF(loonkn!F107=0,"",loonkn!F107)</f>
      </c>
      <c r="G142" s="21">
        <f>IF(loonkn!G107="","",loonkn!G107+1)</f>
      </c>
      <c r="H142" s="298">
        <f>IF(loonkn!H107="","",loonkn!H107)</f>
      </c>
      <c r="I142" s="327"/>
      <c r="J142" s="404">
        <f>IF(loonkn!J107=0,"",loonkn!J107)</f>
      </c>
      <c r="K142" s="405">
        <f>IF(E142="","",(IF(loonkn!K107+1&gt;LOOKUP(J142,schaal,regels),loonkn!K107,loonkn!K107+1)))</f>
      </c>
      <c r="L142" s="327"/>
      <c r="M142" s="120">
        <f>IF(J142="","",VLOOKUP(J142,tab!$D$38:$AE$85,K142+3,FALSE))</f>
      </c>
      <c r="N142" s="127"/>
      <c r="O142" s="406">
        <f>IF(loonkn!O107="","",loonkn!O107)</f>
      </c>
      <c r="P142" s="406">
        <f>IF(loonkn!P107="","",loonkn!P107)</f>
      </c>
      <c r="Q142" s="127"/>
      <c r="R142" s="32">
        <f t="shared" si="21"/>
      </c>
      <c r="S142" s="127"/>
      <c r="T142" s="120">
        <f t="shared" si="22"/>
      </c>
      <c r="U142" s="120">
        <f t="shared" si="23"/>
      </c>
      <c r="V142" s="138">
        <f t="shared" si="24"/>
        <v>0</v>
      </c>
      <c r="W142" s="127"/>
      <c r="X142" s="29">
        <f>IF(P142="",0,(((M142*12)*P142)*(IF(J142&gt;8,1+tab!$J$28,1+tab!$K$28))))</f>
        <v>0</v>
      </c>
      <c r="Y142" s="127"/>
      <c r="Z142" s="27">
        <f t="shared" si="25"/>
        <v>0</v>
      </c>
      <c r="AA142" s="29">
        <f t="shared" si="26"/>
        <v>0</v>
      </c>
      <c r="AB142" s="127"/>
      <c r="AC142" s="120">
        <f t="shared" si="27"/>
        <v>0</v>
      </c>
      <c r="AD142" s="127"/>
      <c r="AH142" s="55"/>
      <c r="AQ142" s="55"/>
    </row>
    <row r="143" spans="3:30" ht="12.75">
      <c r="C143" s="42"/>
      <c r="D143" s="37"/>
      <c r="E143" s="37"/>
      <c r="F143" s="37"/>
      <c r="G143" s="228"/>
      <c r="H143" s="43"/>
      <c r="I143" s="228"/>
      <c r="J143" s="43"/>
      <c r="K143" s="137"/>
      <c r="L143" s="228"/>
      <c r="M143" s="66"/>
      <c r="N143" s="66"/>
      <c r="O143" s="70">
        <f>SUM(O123:O142)</f>
        <v>1.9</v>
      </c>
      <c r="P143" s="70">
        <f>SUM(P123:P142)</f>
        <v>0.1025</v>
      </c>
      <c r="Q143" s="66"/>
      <c r="R143" s="70">
        <f>SUM(R123:R142)</f>
        <v>1.7974999999999999</v>
      </c>
      <c r="S143" s="66"/>
      <c r="T143" s="139">
        <f>SUM(T123:T142)</f>
        <v>105498.87</v>
      </c>
      <c r="U143" s="139">
        <f>SUM(U123:U142)</f>
        <v>50744.95647</v>
      </c>
      <c r="V143" s="139">
        <f>SUM(V123:V142)</f>
        <v>156243.82647</v>
      </c>
      <c r="W143" s="66"/>
      <c r="X143" s="140">
        <f>SUM(X123:X142)</f>
        <v>6804.01683</v>
      </c>
      <c r="Y143" s="66"/>
      <c r="Z143" s="141">
        <f>SUM(Z123:Z142)</f>
        <v>0</v>
      </c>
      <c r="AA143" s="140">
        <f>SUM(AA123:AA142)</f>
        <v>0</v>
      </c>
      <c r="AB143" s="66"/>
      <c r="AC143" s="140">
        <f>SUM(AC123:AC142)</f>
        <v>163047.8433</v>
      </c>
      <c r="AD143" s="66"/>
    </row>
    <row r="144" spans="3:30" ht="12.75">
      <c r="C144" s="42"/>
      <c r="D144" s="36"/>
      <c r="E144" s="36"/>
      <c r="F144" s="36"/>
      <c r="G144" s="44"/>
      <c r="H144" s="44"/>
      <c r="I144" s="36"/>
      <c r="J144" s="44"/>
      <c r="K144" s="66"/>
      <c r="L144" s="44"/>
      <c r="M144" s="66"/>
      <c r="N144" s="66"/>
      <c r="O144" s="65"/>
      <c r="P144" s="65"/>
      <c r="Q144" s="66"/>
      <c r="R144" s="65"/>
      <c r="S144" s="66"/>
      <c r="T144" s="129"/>
      <c r="U144" s="129"/>
      <c r="V144" s="129"/>
      <c r="W144" s="66"/>
      <c r="X144" s="130"/>
      <c r="Y144" s="66"/>
      <c r="Z144" s="134"/>
      <c r="AA144" s="130"/>
      <c r="AB144" s="66"/>
      <c r="AC144" s="66"/>
      <c r="AD144" s="66"/>
    </row>
    <row r="149" spans="3:5" ht="12.75">
      <c r="C149" s="5" t="s">
        <v>40</v>
      </c>
      <c r="E149" s="233" t="str">
        <f>tab!H16</f>
        <v>2010/11</v>
      </c>
    </row>
    <row r="150" spans="3:5" ht="12.75">
      <c r="C150" s="5" t="s">
        <v>52</v>
      </c>
      <c r="E150" s="233">
        <f>tab!I17</f>
        <v>40452</v>
      </c>
    </row>
    <row r="152" spans="3:46" ht="12.75" customHeight="1">
      <c r="C152" s="42"/>
      <c r="D152" s="36"/>
      <c r="E152" s="62"/>
      <c r="F152" s="36"/>
      <c r="G152" s="44"/>
      <c r="H152" s="44"/>
      <c r="I152" s="42"/>
      <c r="J152" s="66"/>
      <c r="K152" s="66"/>
      <c r="L152" s="60"/>
      <c r="M152" s="60"/>
      <c r="N152" s="60"/>
      <c r="O152" s="65"/>
      <c r="P152" s="66"/>
      <c r="Q152" s="66"/>
      <c r="R152" s="131"/>
      <c r="S152" s="42"/>
      <c r="T152" s="42"/>
      <c r="U152" s="42"/>
      <c r="V152" s="69"/>
      <c r="W152" s="69"/>
      <c r="X152" s="132"/>
      <c r="Y152" s="42"/>
      <c r="Z152" s="133"/>
      <c r="AA152" s="132"/>
      <c r="AB152" s="42"/>
      <c r="AC152" s="42"/>
      <c r="AD152" s="42"/>
      <c r="AJ152" s="77"/>
      <c r="AK152" s="78"/>
      <c r="AL152" s="77"/>
      <c r="AM152" s="77"/>
      <c r="AN152" s="77"/>
      <c r="AO152" s="17"/>
      <c r="AP152" s="79"/>
      <c r="AQ152" s="80"/>
      <c r="AR152" s="81"/>
      <c r="AS152" s="82"/>
      <c r="AT152" s="79"/>
    </row>
    <row r="153" spans="3:48" ht="12.75" customHeight="1">
      <c r="C153" s="42"/>
      <c r="D153" s="434" t="s">
        <v>120</v>
      </c>
      <c r="E153" s="435"/>
      <c r="F153" s="435"/>
      <c r="G153" s="435"/>
      <c r="H153" s="435"/>
      <c r="I153" s="135"/>
      <c r="J153" s="434" t="s">
        <v>42</v>
      </c>
      <c r="K153" s="435"/>
      <c r="L153" s="435"/>
      <c r="M153" s="435"/>
      <c r="N153" s="44"/>
      <c r="O153" s="436" t="s">
        <v>43</v>
      </c>
      <c r="P153" s="435"/>
      <c r="Q153" s="435"/>
      <c r="R153" s="435"/>
      <c r="S153" s="148"/>
      <c r="T153" s="434" t="s">
        <v>44</v>
      </c>
      <c r="U153" s="434"/>
      <c r="V153" s="434"/>
      <c r="W153" s="44"/>
      <c r="X153" s="30" t="s">
        <v>132</v>
      </c>
      <c r="Y153" s="44"/>
      <c r="Z153" s="149"/>
      <c r="AA153" s="20" t="s">
        <v>74</v>
      </c>
      <c r="AB153" s="66"/>
      <c r="AC153" s="147" t="s">
        <v>44</v>
      </c>
      <c r="AD153" s="66"/>
      <c r="AE153" s="95"/>
      <c r="AF153" s="95"/>
      <c r="AG153" s="57"/>
      <c r="AH153" s="47"/>
      <c r="AI153" s="57"/>
      <c r="AJ153" s="5"/>
      <c r="AK153" s="5"/>
      <c r="AS153" s="5"/>
      <c r="AT153" s="5"/>
      <c r="AU153" s="95"/>
      <c r="AV153" s="95"/>
    </row>
    <row r="154" spans="3:48" ht="12.75" customHeight="1">
      <c r="C154" s="42"/>
      <c r="D154" s="22"/>
      <c r="E154" s="20"/>
      <c r="F154" s="115"/>
      <c r="G154" s="21"/>
      <c r="H154" s="21"/>
      <c r="I154" s="135"/>
      <c r="J154" s="20"/>
      <c r="K154" s="21"/>
      <c r="L154" s="20"/>
      <c r="M154" s="21"/>
      <c r="N154" s="44"/>
      <c r="O154" s="70"/>
      <c r="P154" s="21"/>
      <c r="Q154" s="21"/>
      <c r="R154" s="21"/>
      <c r="S154" s="135"/>
      <c r="T154" s="20"/>
      <c r="U154" s="20"/>
      <c r="V154" s="21"/>
      <c r="W154" s="44"/>
      <c r="X154" s="29"/>
      <c r="Y154" s="44"/>
      <c r="Z154" s="27"/>
      <c r="AA154" s="21"/>
      <c r="AB154" s="66"/>
      <c r="AC154" s="116"/>
      <c r="AD154" s="66"/>
      <c r="AE154" s="95"/>
      <c r="AF154" s="95"/>
      <c r="AG154" s="57"/>
      <c r="AH154" s="47"/>
      <c r="AI154" s="57"/>
      <c r="AJ154" s="5"/>
      <c r="AK154" s="5"/>
      <c r="AS154" s="5"/>
      <c r="AT154" s="5"/>
      <c r="AU154" s="95"/>
      <c r="AV154" s="95"/>
    </row>
    <row r="155" spans="3:48" ht="12.75" customHeight="1">
      <c r="C155" s="42"/>
      <c r="D155" s="23" t="s">
        <v>61</v>
      </c>
      <c r="E155" s="23" t="s">
        <v>41</v>
      </c>
      <c r="F155" s="23" t="s">
        <v>33</v>
      </c>
      <c r="G155" s="119" t="s">
        <v>5</v>
      </c>
      <c r="H155" s="118" t="s">
        <v>115</v>
      </c>
      <c r="I155" s="125"/>
      <c r="J155" s="119" t="s">
        <v>58</v>
      </c>
      <c r="K155" s="119" t="s">
        <v>76</v>
      </c>
      <c r="L155" s="31"/>
      <c r="M155" s="150" t="s">
        <v>125</v>
      </c>
      <c r="N155" s="122"/>
      <c r="O155" s="71" t="s">
        <v>8</v>
      </c>
      <c r="P155" s="34" t="s">
        <v>59</v>
      </c>
      <c r="Q155" s="34"/>
      <c r="R155" s="71" t="s">
        <v>8</v>
      </c>
      <c r="S155" s="125"/>
      <c r="T155" s="117" t="s">
        <v>47</v>
      </c>
      <c r="U155" s="117" t="s">
        <v>55</v>
      </c>
      <c r="V155" s="117" t="s">
        <v>48</v>
      </c>
      <c r="W155" s="122"/>
      <c r="X155" s="35" t="s">
        <v>75</v>
      </c>
      <c r="Y155" s="36"/>
      <c r="Z155" s="24" t="s">
        <v>7</v>
      </c>
      <c r="AA155" s="35" t="s">
        <v>75</v>
      </c>
      <c r="AB155" s="126"/>
      <c r="AC155" s="119" t="s">
        <v>39</v>
      </c>
      <c r="AD155" s="126"/>
      <c r="AE155" s="97"/>
      <c r="AF155" s="97"/>
      <c r="AG155" s="98"/>
      <c r="AH155" s="99"/>
      <c r="AI155" s="98"/>
      <c r="AJ155" s="5"/>
      <c r="AK155" s="5"/>
      <c r="AS155" s="5"/>
      <c r="AT155" s="5"/>
      <c r="AU155" s="95"/>
      <c r="AV155" s="97"/>
    </row>
    <row r="156" spans="3:48" ht="12.75" customHeight="1">
      <c r="C156" s="42"/>
      <c r="D156" s="22"/>
      <c r="E156" s="23"/>
      <c r="F156" s="151"/>
      <c r="G156" s="119" t="s">
        <v>6</v>
      </c>
      <c r="H156" s="34" t="s">
        <v>116</v>
      </c>
      <c r="I156" s="125"/>
      <c r="J156" s="119"/>
      <c r="K156" s="119"/>
      <c r="L156" s="31"/>
      <c r="M156" s="150" t="s">
        <v>54</v>
      </c>
      <c r="N156" s="122"/>
      <c r="O156" s="71" t="s">
        <v>117</v>
      </c>
      <c r="P156" s="34" t="s">
        <v>118</v>
      </c>
      <c r="Q156" s="34"/>
      <c r="R156" s="71" t="s">
        <v>60</v>
      </c>
      <c r="S156" s="125"/>
      <c r="T156" s="117"/>
      <c r="U156" s="332"/>
      <c r="V156" s="117"/>
      <c r="W156" s="122"/>
      <c r="X156" s="35"/>
      <c r="Y156" s="42"/>
      <c r="Z156" s="24"/>
      <c r="AA156" s="35"/>
      <c r="AB156" s="42"/>
      <c r="AC156" s="118" t="s">
        <v>131</v>
      </c>
      <c r="AD156" s="42"/>
      <c r="AJ156" s="5"/>
      <c r="AK156" s="5"/>
      <c r="AS156" s="5"/>
      <c r="AT156" s="5"/>
      <c r="AV156" s="100"/>
    </row>
    <row r="157" spans="3:48" ht="12.75" customHeight="1">
      <c r="C157" s="42"/>
      <c r="D157" s="36"/>
      <c r="E157" s="36"/>
      <c r="F157" s="36"/>
      <c r="G157" s="44"/>
      <c r="H157" s="44"/>
      <c r="I157" s="42"/>
      <c r="J157" s="126"/>
      <c r="K157" s="126"/>
      <c r="L157" s="68"/>
      <c r="M157" s="142"/>
      <c r="N157" s="122"/>
      <c r="O157" s="123"/>
      <c r="P157" s="124"/>
      <c r="Q157" s="122"/>
      <c r="R157" s="123"/>
      <c r="S157" s="122"/>
      <c r="T157" s="121"/>
      <c r="U157" s="121"/>
      <c r="V157" s="121"/>
      <c r="W157" s="122"/>
      <c r="X157" s="128"/>
      <c r="Y157" s="122"/>
      <c r="Z157" s="39"/>
      <c r="AA157" s="128"/>
      <c r="AB157" s="122"/>
      <c r="AC157" s="122"/>
      <c r="AD157" s="122"/>
      <c r="AJ157" s="5"/>
      <c r="AK157" s="5"/>
      <c r="AS157" s="5"/>
      <c r="AT157" s="5"/>
      <c r="AV157" s="100"/>
    </row>
    <row r="158" spans="3:43" ht="12.75" customHeight="1">
      <c r="C158" s="42"/>
      <c r="D158" s="22">
        <f>IF(loonkn!D123=0,"",loonkn!D123)</f>
      </c>
      <c r="E158" s="22" t="str">
        <f>IF(loonkn!E123=0,"-",loonkn!E123)</f>
        <v>a</v>
      </c>
      <c r="F158" s="22" t="str">
        <f>IF(loonkn!F123=0,"-",loonkn!F123)</f>
        <v>alg dir</v>
      </c>
      <c r="G158" s="21">
        <f>IF(loonkn!G123="","",loonkn!G123+1)</f>
      </c>
      <c r="H158" s="298">
        <f>IF(loonkn!H123="","",loonkn!H123)</f>
        <v>17594</v>
      </c>
      <c r="I158" s="327"/>
      <c r="J158" s="404" t="str">
        <f>IF(loonkn!J123=0,"",loonkn!J123)</f>
        <v>DD</v>
      </c>
      <c r="K158" s="405">
        <f>IF(E158="","",(IF(loonkn!K123+1&gt;LOOKUP(J158,schaal,regels),loonkn!K123,loonkn!K123+1)))</f>
        <v>18</v>
      </c>
      <c r="L158" s="327"/>
      <c r="M158" s="120">
        <f>IF(J158="","",VLOOKUP(J158,tab!$D$38:$AE$85,K158+3,FALSE))</f>
        <v>4953</v>
      </c>
      <c r="N158" s="127"/>
      <c r="O158" s="406">
        <f>IF(loonkn!O123="","",loonkn!O123)</f>
        <v>1.9</v>
      </c>
      <c r="P158" s="406">
        <f>IF(loonkn!P123="","",loonkn!P123)</f>
        <v>0.1025</v>
      </c>
      <c r="Q158" s="127"/>
      <c r="R158" s="32">
        <f aca="true" t="shared" si="28" ref="R158:R177">(IF(P158="",(O158),(O158)-P158))</f>
        <v>1.7974999999999999</v>
      </c>
      <c r="S158" s="127"/>
      <c r="T158" s="120">
        <f aca="true" t="shared" si="29" ref="T158:T177">IF(E158="","",(M158*R158*12))</f>
        <v>106836.20999999999</v>
      </c>
      <c r="U158" s="120">
        <f aca="true" t="shared" si="30" ref="U158:U177">IF(E158="","",(T158)*$U$51)</f>
        <v>51388.21700999999</v>
      </c>
      <c r="V158" s="138">
        <f aca="true" t="shared" si="31" ref="V158:V177">IF(E158="",0,(T158+U158))</f>
        <v>158224.42700999998</v>
      </c>
      <c r="W158" s="127"/>
      <c r="X158" s="29">
        <f>IF(P158="",0,(((M158*12)*P158)*(IF(J158&gt;8,1+tab!$J$28,1+tab!$K$28))))</f>
        <v>6890.26689</v>
      </c>
      <c r="Y158" s="127"/>
      <c r="Z158" s="27">
        <f aca="true" t="shared" si="32" ref="Z158:Z177">IF(G158&lt;25,0,IF(G158=25,25,IF(G158&lt;40,0,IF(G158=40,40,IF(G158&gt;=40,0)))))</f>
        <v>0</v>
      </c>
      <c r="AA158" s="29">
        <f aca="true" t="shared" si="33" ref="AA158:AA177">IF(Z158=25,(M158*1.08*(O158)/2),IF(Z158=40,(M158*1.08*(O158)),IF(Z158=0,0)))</f>
        <v>0</v>
      </c>
      <c r="AB158" s="127"/>
      <c r="AC158" s="120">
        <f aca="true" t="shared" si="34" ref="AC158:AC177">IF(E158="",0,(V158+X158+AA158))</f>
        <v>165114.69389999998</v>
      </c>
      <c r="AD158" s="127"/>
      <c r="AH158" s="55"/>
      <c r="AQ158" s="55"/>
    </row>
    <row r="159" spans="3:43" ht="12.75" customHeight="1">
      <c r="C159" s="42"/>
      <c r="D159" s="22">
        <f>IF(loonkn!D124=0,"",loonkn!D124)</f>
      </c>
      <c r="E159" s="22">
        <f>IF(loonkn!E124=0,"-",loonkn!E124)</f>
      </c>
      <c r="F159" s="22">
        <f>IF(loonkn!F124=0,"-",loonkn!F124)</f>
      </c>
      <c r="G159" s="21">
        <f>IF(loonkn!G124="","",loonkn!G124+1)</f>
      </c>
      <c r="H159" s="298">
        <f>IF(loonkn!H124="","",loonkn!H124)</f>
      </c>
      <c r="I159" s="327"/>
      <c r="J159" s="404">
        <f>IF(loonkn!J124=0,"",loonkn!J124)</f>
      </c>
      <c r="K159" s="405">
        <f>IF(E159="","",(IF(loonkn!K124+1&gt;LOOKUP(J159,schaal,regels),loonkn!K124,loonkn!K124+1)))</f>
      </c>
      <c r="L159" s="327"/>
      <c r="M159" s="120">
        <f>IF(J159="","",VLOOKUP(J159,tab!$D$38:$AE$85,K159+3,FALSE))</f>
      </c>
      <c r="N159" s="127"/>
      <c r="O159" s="406">
        <f>IF(loonkn!O124="","",loonkn!O124)</f>
      </c>
      <c r="P159" s="406">
        <f>IF(loonkn!P124="","",loonkn!P124)</f>
      </c>
      <c r="Q159" s="127"/>
      <c r="R159" s="32">
        <f t="shared" si="28"/>
      </c>
      <c r="S159" s="127"/>
      <c r="T159" s="120">
        <f t="shared" si="29"/>
      </c>
      <c r="U159" s="120">
        <f t="shared" si="30"/>
      </c>
      <c r="V159" s="138">
        <f t="shared" si="31"/>
        <v>0</v>
      </c>
      <c r="W159" s="127"/>
      <c r="X159" s="29">
        <f>IF(P159="",0,(((M159*12)*P159)*(IF(J159&gt;8,1+tab!$J$28,1+tab!$K$28))))</f>
        <v>0</v>
      </c>
      <c r="Y159" s="127"/>
      <c r="Z159" s="27">
        <f t="shared" si="32"/>
        <v>0</v>
      </c>
      <c r="AA159" s="29">
        <f t="shared" si="33"/>
        <v>0</v>
      </c>
      <c r="AB159" s="127"/>
      <c r="AC159" s="120">
        <f t="shared" si="34"/>
        <v>0</v>
      </c>
      <c r="AD159" s="127"/>
      <c r="AH159" s="55"/>
      <c r="AQ159" s="55"/>
    </row>
    <row r="160" spans="3:43" ht="12.75" customHeight="1">
      <c r="C160" s="42"/>
      <c r="D160" s="22">
        <f>IF(loonkn!D125=0,"",loonkn!D125)</f>
      </c>
      <c r="E160" s="22">
        <f>IF(loonkn!E125=0,"-",loonkn!E125)</f>
      </c>
      <c r="F160" s="22">
        <f>IF(loonkn!F125=0,"-",loonkn!F125)</f>
      </c>
      <c r="G160" s="21">
        <f>IF(loonkn!G125="","",loonkn!G125+1)</f>
      </c>
      <c r="H160" s="298">
        <f>IF(loonkn!H125="","",loonkn!H125)</f>
      </c>
      <c r="I160" s="327"/>
      <c r="J160" s="404">
        <f>IF(loonkn!J125=0,"",loonkn!J125)</f>
      </c>
      <c r="K160" s="405">
        <f>IF(E160="","",(IF(loonkn!K125+1&gt;LOOKUP(J160,schaal,regels),loonkn!K125,loonkn!K125+1)))</f>
      </c>
      <c r="L160" s="327"/>
      <c r="M160" s="120">
        <f>IF(J160="","",VLOOKUP(J160,tab!$D$38:$AE$85,K160+3,FALSE))</f>
      </c>
      <c r="N160" s="127"/>
      <c r="O160" s="406">
        <f>IF(loonkn!O125="","",loonkn!O125)</f>
      </c>
      <c r="P160" s="406">
        <f>IF(loonkn!P125="","",loonkn!P125)</f>
      </c>
      <c r="Q160" s="127"/>
      <c r="R160" s="32">
        <f t="shared" si="28"/>
      </c>
      <c r="S160" s="127"/>
      <c r="T160" s="120">
        <f t="shared" si="29"/>
      </c>
      <c r="U160" s="120">
        <f t="shared" si="30"/>
      </c>
      <c r="V160" s="138">
        <f t="shared" si="31"/>
        <v>0</v>
      </c>
      <c r="W160" s="127"/>
      <c r="X160" s="29">
        <f>IF(P160="",0,(((M160*12)*P160)*(IF(J160&gt;8,1+tab!$J$28,1+tab!$K$28))))</f>
        <v>0</v>
      </c>
      <c r="Y160" s="127"/>
      <c r="Z160" s="27">
        <f t="shared" si="32"/>
        <v>0</v>
      </c>
      <c r="AA160" s="29">
        <f t="shared" si="33"/>
        <v>0</v>
      </c>
      <c r="AB160" s="127"/>
      <c r="AC160" s="120">
        <f t="shared" si="34"/>
        <v>0</v>
      </c>
      <c r="AD160" s="127"/>
      <c r="AH160" s="55"/>
      <c r="AQ160" s="55"/>
    </row>
    <row r="161" spans="3:43" ht="12.75" customHeight="1">
      <c r="C161" s="42"/>
      <c r="D161" s="22">
        <f>IF(loonkn!D126=0,"",loonkn!D126)</f>
      </c>
      <c r="E161" s="22">
        <f>IF(loonkn!E126=0,"-",loonkn!E126)</f>
      </c>
      <c r="F161" s="22">
        <f>IF(loonkn!F126=0,"-",loonkn!F126)</f>
      </c>
      <c r="G161" s="21">
        <f>IF(loonkn!G126="","",loonkn!G126+1)</f>
      </c>
      <c r="H161" s="298">
        <f>IF(loonkn!H126="","",loonkn!H126)</f>
      </c>
      <c r="I161" s="327"/>
      <c r="J161" s="404">
        <f>IF(loonkn!J126=0,"",loonkn!J126)</f>
      </c>
      <c r="K161" s="405">
        <f>IF(E161="","",(IF(loonkn!K126+1&gt;LOOKUP(J161,schaal,regels),loonkn!K126,loonkn!K126+1)))</f>
      </c>
      <c r="L161" s="327"/>
      <c r="M161" s="120">
        <f>IF(J161="","",VLOOKUP(J161,tab!$D$38:$AE$85,K161+3,FALSE))</f>
      </c>
      <c r="N161" s="127"/>
      <c r="O161" s="406">
        <f>IF(loonkn!O126="","",loonkn!O126)</f>
      </c>
      <c r="P161" s="406">
        <f>IF(loonkn!P126="","",loonkn!P126)</f>
      </c>
      <c r="Q161" s="127"/>
      <c r="R161" s="32">
        <f t="shared" si="28"/>
      </c>
      <c r="S161" s="127"/>
      <c r="T161" s="120">
        <f t="shared" si="29"/>
      </c>
      <c r="U161" s="120">
        <f t="shared" si="30"/>
      </c>
      <c r="V161" s="138">
        <f t="shared" si="31"/>
        <v>0</v>
      </c>
      <c r="W161" s="127"/>
      <c r="X161" s="29">
        <f>IF(P161="",0,(((M161*12)*P161)*(IF(J161&gt;8,1+tab!$J$28,1+tab!$K$28))))</f>
        <v>0</v>
      </c>
      <c r="Y161" s="127"/>
      <c r="Z161" s="27">
        <f t="shared" si="32"/>
        <v>0</v>
      </c>
      <c r="AA161" s="29">
        <f t="shared" si="33"/>
        <v>0</v>
      </c>
      <c r="AB161" s="127"/>
      <c r="AC161" s="120">
        <f t="shared" si="34"/>
        <v>0</v>
      </c>
      <c r="AD161" s="127"/>
      <c r="AH161" s="55"/>
      <c r="AQ161" s="55"/>
    </row>
    <row r="162" spans="3:43" ht="12.75" customHeight="1">
      <c r="C162" s="42"/>
      <c r="D162" s="22">
        <f>IF(loonkn!D127=0,"",loonkn!D127)</f>
      </c>
      <c r="E162" s="22">
        <f>IF(loonkn!E127=0,"-",loonkn!E127)</f>
      </c>
      <c r="F162" s="22">
        <f>IF(loonkn!F127=0,"-",loonkn!F127)</f>
      </c>
      <c r="G162" s="21">
        <f>IF(loonkn!G127="","",loonkn!G127+1)</f>
      </c>
      <c r="H162" s="298">
        <f>IF(loonkn!H127="","",loonkn!H127)</f>
      </c>
      <c r="I162" s="327"/>
      <c r="J162" s="404">
        <f>IF(loonkn!J127=0,"",loonkn!J127)</f>
      </c>
      <c r="K162" s="405">
        <f>IF(E162="","",(IF(loonkn!K127+1&gt;LOOKUP(J162,schaal,regels),loonkn!K127,loonkn!K127+1)))</f>
      </c>
      <c r="L162" s="327"/>
      <c r="M162" s="120">
        <f>IF(J162="","",VLOOKUP(J162,tab!$D$38:$AE$85,K162+3,FALSE))</f>
      </c>
      <c r="N162" s="127"/>
      <c r="O162" s="406">
        <f>IF(loonkn!O127="","",loonkn!O127)</f>
      </c>
      <c r="P162" s="406">
        <f>IF(loonkn!P127="","",loonkn!P127)</f>
      </c>
      <c r="Q162" s="127"/>
      <c r="R162" s="32">
        <f t="shared" si="28"/>
      </c>
      <c r="S162" s="127"/>
      <c r="T162" s="120">
        <f t="shared" si="29"/>
      </c>
      <c r="U162" s="120">
        <f t="shared" si="30"/>
      </c>
      <c r="V162" s="138">
        <f t="shared" si="31"/>
        <v>0</v>
      </c>
      <c r="W162" s="127"/>
      <c r="X162" s="29">
        <f>IF(P162="",0,(((M162*12)*P162)*(IF(J162&gt;8,1+tab!$J$28,1+tab!$K$28))))</f>
        <v>0</v>
      </c>
      <c r="Y162" s="127"/>
      <c r="Z162" s="27">
        <f t="shared" si="32"/>
        <v>0</v>
      </c>
      <c r="AA162" s="29">
        <f t="shared" si="33"/>
        <v>0</v>
      </c>
      <c r="AB162" s="127"/>
      <c r="AC162" s="120">
        <f t="shared" si="34"/>
        <v>0</v>
      </c>
      <c r="AD162" s="127"/>
      <c r="AH162" s="55"/>
      <c r="AQ162" s="55"/>
    </row>
    <row r="163" spans="3:43" ht="12.75" customHeight="1">
      <c r="C163" s="42"/>
      <c r="D163" s="22">
        <f>IF(loonkn!D128=0,"",loonkn!D128)</f>
      </c>
      <c r="E163" s="22">
        <f>IF(loonkn!E128=0,"-",loonkn!E128)</f>
      </c>
      <c r="F163" s="22">
        <f>IF(loonkn!F128=0,"-",loonkn!F128)</f>
      </c>
      <c r="G163" s="21">
        <f>IF(loonkn!G128="","",loonkn!G128+1)</f>
      </c>
      <c r="H163" s="298">
        <f>IF(loonkn!H128="","",loonkn!H128)</f>
      </c>
      <c r="I163" s="327"/>
      <c r="J163" s="404">
        <f>IF(loonkn!J128=0,"",loonkn!J128)</f>
      </c>
      <c r="K163" s="405">
        <f>IF(E163="","",(IF(loonkn!K128+1&gt;LOOKUP(J163,schaal,regels),loonkn!K128,loonkn!K128+1)))</f>
      </c>
      <c r="L163" s="327"/>
      <c r="M163" s="120">
        <f>IF(J163="","",VLOOKUP(J163,tab!$D$38:$AE$85,K163+3,FALSE))</f>
      </c>
      <c r="N163" s="127"/>
      <c r="O163" s="406">
        <f>IF(loonkn!O128="","",loonkn!O128)</f>
      </c>
      <c r="P163" s="406">
        <f>IF(loonkn!P128="","",loonkn!P128)</f>
      </c>
      <c r="Q163" s="127"/>
      <c r="R163" s="32">
        <f t="shared" si="28"/>
      </c>
      <c r="S163" s="127"/>
      <c r="T163" s="120">
        <f t="shared" si="29"/>
      </c>
      <c r="U163" s="120">
        <f t="shared" si="30"/>
      </c>
      <c r="V163" s="138">
        <f t="shared" si="31"/>
        <v>0</v>
      </c>
      <c r="W163" s="127"/>
      <c r="X163" s="29">
        <f>IF(P163="",0,(((M163*12)*P163)*(IF(J163&gt;8,1+tab!$J$28,1+tab!$K$28))))</f>
        <v>0</v>
      </c>
      <c r="Y163" s="127"/>
      <c r="Z163" s="27">
        <f t="shared" si="32"/>
        <v>0</v>
      </c>
      <c r="AA163" s="29">
        <f t="shared" si="33"/>
        <v>0</v>
      </c>
      <c r="AB163" s="127"/>
      <c r="AC163" s="120">
        <f t="shared" si="34"/>
        <v>0</v>
      </c>
      <c r="AD163" s="127"/>
      <c r="AH163" s="55"/>
      <c r="AQ163" s="55"/>
    </row>
    <row r="164" spans="3:43" ht="12.75" customHeight="1">
      <c r="C164" s="42"/>
      <c r="D164" s="22">
        <f>IF(loonkn!D129=0,"",loonkn!D129)</f>
      </c>
      <c r="E164" s="22">
        <f>IF(loonkn!E129=0,"-",loonkn!E129)</f>
      </c>
      <c r="F164" s="22">
        <f>IF(loonkn!F129=0,"-",loonkn!F129)</f>
      </c>
      <c r="G164" s="21">
        <f>IF(loonkn!G129="","",loonkn!G129+1)</f>
      </c>
      <c r="H164" s="298">
        <f>IF(loonkn!H129="","",loonkn!H129)</f>
      </c>
      <c r="I164" s="327"/>
      <c r="J164" s="404">
        <f>IF(loonkn!J129=0,"",loonkn!J129)</f>
      </c>
      <c r="K164" s="405">
        <f>IF(E164="","",(IF(loonkn!K129+1&gt;LOOKUP(J164,schaal,regels),loonkn!K129,loonkn!K129+1)))</f>
      </c>
      <c r="L164" s="327"/>
      <c r="M164" s="120">
        <f>IF(J164="","",VLOOKUP(J164,tab!$D$38:$AE$85,K164+3,FALSE))</f>
      </c>
      <c r="N164" s="127"/>
      <c r="O164" s="406">
        <f>IF(loonkn!O129="","",loonkn!O129)</f>
      </c>
      <c r="P164" s="406">
        <f>IF(loonkn!P129="","",loonkn!P129)</f>
      </c>
      <c r="Q164" s="127"/>
      <c r="R164" s="32">
        <f t="shared" si="28"/>
      </c>
      <c r="S164" s="127"/>
      <c r="T164" s="120">
        <f t="shared" si="29"/>
      </c>
      <c r="U164" s="120">
        <f t="shared" si="30"/>
      </c>
      <c r="V164" s="138">
        <f t="shared" si="31"/>
        <v>0</v>
      </c>
      <c r="W164" s="127"/>
      <c r="X164" s="29">
        <f>IF(P164="",0,(((M164*12)*P164)*(IF(J164&gt;8,1+tab!$J$28,1+tab!$K$28))))</f>
        <v>0</v>
      </c>
      <c r="Y164" s="127"/>
      <c r="Z164" s="27">
        <f t="shared" si="32"/>
        <v>0</v>
      </c>
      <c r="AA164" s="29">
        <f t="shared" si="33"/>
        <v>0</v>
      </c>
      <c r="AB164" s="127"/>
      <c r="AC164" s="120">
        <f t="shared" si="34"/>
        <v>0</v>
      </c>
      <c r="AD164" s="127"/>
      <c r="AH164" s="55"/>
      <c r="AQ164" s="55"/>
    </row>
    <row r="165" spans="3:43" ht="12.75" customHeight="1">
      <c r="C165" s="42"/>
      <c r="D165" s="22">
        <f>IF(loonkn!D130=0,"",loonkn!D130)</f>
      </c>
      <c r="E165" s="22">
        <f>IF(loonkn!E130=0,"-",loonkn!E130)</f>
      </c>
      <c r="F165" s="22">
        <f>IF(loonkn!F130=0,"-",loonkn!F130)</f>
      </c>
      <c r="G165" s="21">
        <f>IF(loonkn!G130="","",loonkn!G130+1)</f>
      </c>
      <c r="H165" s="298">
        <f>IF(loonkn!H130="","",loonkn!H130)</f>
      </c>
      <c r="I165" s="327"/>
      <c r="J165" s="404">
        <f>IF(loonkn!J130=0,"",loonkn!J130)</f>
      </c>
      <c r="K165" s="405">
        <f>IF(E165="","",(IF(loonkn!K130+1&gt;LOOKUP(J165,schaal,regels),loonkn!K130,loonkn!K130+1)))</f>
      </c>
      <c r="L165" s="327"/>
      <c r="M165" s="120">
        <f>IF(J165="","",VLOOKUP(J165,tab!$D$38:$AE$85,K165+3,FALSE))</f>
      </c>
      <c r="N165" s="127"/>
      <c r="O165" s="406">
        <f>IF(loonkn!O130="","",loonkn!O130)</f>
      </c>
      <c r="P165" s="406">
        <f>IF(loonkn!P130="","",loonkn!P130)</f>
      </c>
      <c r="Q165" s="127"/>
      <c r="R165" s="32">
        <f t="shared" si="28"/>
      </c>
      <c r="S165" s="127"/>
      <c r="T165" s="120">
        <f t="shared" si="29"/>
      </c>
      <c r="U165" s="120">
        <f t="shared" si="30"/>
      </c>
      <c r="V165" s="138">
        <f t="shared" si="31"/>
        <v>0</v>
      </c>
      <c r="W165" s="127"/>
      <c r="X165" s="29">
        <f>IF(P165="",0,(((M165*12)*P165)*(IF(J165&gt;8,1+tab!$J$28,1+tab!$K$28))))</f>
        <v>0</v>
      </c>
      <c r="Y165" s="127"/>
      <c r="Z165" s="27">
        <f t="shared" si="32"/>
        <v>0</v>
      </c>
      <c r="AA165" s="29">
        <f t="shared" si="33"/>
        <v>0</v>
      </c>
      <c r="AB165" s="127"/>
      <c r="AC165" s="120">
        <f t="shared" si="34"/>
        <v>0</v>
      </c>
      <c r="AD165" s="127"/>
      <c r="AH165" s="55"/>
      <c r="AQ165" s="55"/>
    </row>
    <row r="166" spans="3:43" ht="12.75" customHeight="1">
      <c r="C166" s="42"/>
      <c r="D166" s="22">
        <f>IF(loonkn!D131=0,"",loonkn!D131)</f>
      </c>
      <c r="E166" s="22">
        <f>IF(loonkn!E131=0,"-",loonkn!E131)</f>
      </c>
      <c r="F166" s="22">
        <f>IF(loonkn!F131=0,"-",loonkn!F131)</f>
      </c>
      <c r="G166" s="21">
        <f>IF(loonkn!G131="","",loonkn!G131+1)</f>
      </c>
      <c r="H166" s="298">
        <f>IF(loonkn!H131="","",loonkn!H131)</f>
      </c>
      <c r="I166" s="327"/>
      <c r="J166" s="404">
        <f>IF(loonkn!J131=0,"",loonkn!J131)</f>
      </c>
      <c r="K166" s="405">
        <f>IF(E166="","",(IF(loonkn!K131+1&gt;LOOKUP(J166,schaal,regels),loonkn!K131,loonkn!K131+1)))</f>
      </c>
      <c r="L166" s="327"/>
      <c r="M166" s="120">
        <f>IF(J166="","",VLOOKUP(J166,tab!$D$38:$AE$85,K166+3,FALSE))</f>
      </c>
      <c r="N166" s="127"/>
      <c r="O166" s="406">
        <f>IF(loonkn!O131="","",loonkn!O131)</f>
      </c>
      <c r="P166" s="406">
        <f>IF(loonkn!P131="","",loonkn!P131)</f>
      </c>
      <c r="Q166" s="127"/>
      <c r="R166" s="32">
        <f t="shared" si="28"/>
      </c>
      <c r="S166" s="127"/>
      <c r="T166" s="120">
        <f t="shared" si="29"/>
      </c>
      <c r="U166" s="120">
        <f t="shared" si="30"/>
      </c>
      <c r="V166" s="138">
        <f t="shared" si="31"/>
        <v>0</v>
      </c>
      <c r="W166" s="127"/>
      <c r="X166" s="29">
        <f>IF(P166="",0,(((M166*12)*P166)*(IF(J166&gt;8,1+tab!$J$28,1+tab!$K$28))))</f>
        <v>0</v>
      </c>
      <c r="Y166" s="127"/>
      <c r="Z166" s="27">
        <f t="shared" si="32"/>
        <v>0</v>
      </c>
      <c r="AA166" s="29">
        <f t="shared" si="33"/>
        <v>0</v>
      </c>
      <c r="AB166" s="127"/>
      <c r="AC166" s="120">
        <f t="shared" si="34"/>
        <v>0</v>
      </c>
      <c r="AD166" s="127"/>
      <c r="AH166" s="55"/>
      <c r="AQ166" s="55"/>
    </row>
    <row r="167" spans="3:43" ht="12.75" customHeight="1">
      <c r="C167" s="42"/>
      <c r="D167" s="22">
        <f>IF(loonkn!D132=0,"",loonkn!D132)</f>
      </c>
      <c r="E167" s="22">
        <f>IF(loonkn!E132=0,"-",loonkn!E132)</f>
      </c>
      <c r="F167" s="22">
        <f>IF(loonkn!F132=0,"-",loonkn!F132)</f>
      </c>
      <c r="G167" s="21">
        <f>IF(loonkn!G132="","",loonkn!G132+1)</f>
      </c>
      <c r="H167" s="298">
        <f>IF(loonkn!H132="","",loonkn!H132)</f>
      </c>
      <c r="I167" s="327"/>
      <c r="J167" s="404">
        <f>IF(loonkn!J132=0,"",loonkn!J132)</f>
      </c>
      <c r="K167" s="405">
        <f>IF(E167="","",(IF(loonkn!K132+1&gt;LOOKUP(J167,schaal,regels),loonkn!K132,loonkn!K132+1)))</f>
      </c>
      <c r="L167" s="327"/>
      <c r="M167" s="120">
        <f>IF(J167="","",VLOOKUP(J167,tab!$D$38:$AE$85,K167+3,FALSE))</f>
      </c>
      <c r="N167" s="127"/>
      <c r="O167" s="406">
        <f>IF(loonkn!O132="","",loonkn!O132)</f>
      </c>
      <c r="P167" s="406">
        <f>IF(loonkn!P132="","",loonkn!P132)</f>
      </c>
      <c r="Q167" s="127"/>
      <c r="R167" s="32">
        <f t="shared" si="28"/>
      </c>
      <c r="S167" s="127"/>
      <c r="T167" s="120">
        <f t="shared" si="29"/>
      </c>
      <c r="U167" s="120">
        <f t="shared" si="30"/>
      </c>
      <c r="V167" s="138">
        <f t="shared" si="31"/>
        <v>0</v>
      </c>
      <c r="W167" s="127"/>
      <c r="X167" s="29">
        <f>IF(P167="",0,(((M167*12)*P167)*(IF(J167&gt;8,1+tab!$J$28,1+tab!$K$28))))</f>
        <v>0</v>
      </c>
      <c r="Y167" s="127"/>
      <c r="Z167" s="27">
        <f t="shared" si="32"/>
        <v>0</v>
      </c>
      <c r="AA167" s="29">
        <f t="shared" si="33"/>
        <v>0</v>
      </c>
      <c r="AB167" s="127"/>
      <c r="AC167" s="120">
        <f t="shared" si="34"/>
        <v>0</v>
      </c>
      <c r="AD167" s="127"/>
      <c r="AH167" s="55"/>
      <c r="AQ167" s="55"/>
    </row>
    <row r="168" spans="3:43" ht="12.75" customHeight="1">
      <c r="C168" s="42"/>
      <c r="D168" s="22">
        <f>IF(loonkn!D133=0,"",loonkn!D133)</f>
      </c>
      <c r="E168" s="22">
        <f>IF(loonkn!E133=0,"-",loonkn!E133)</f>
      </c>
      <c r="F168" s="22">
        <f>IF(loonkn!F133=0,"-",loonkn!F133)</f>
      </c>
      <c r="G168" s="21">
        <f>IF(loonkn!G133="","",loonkn!G133+1)</f>
      </c>
      <c r="H168" s="298">
        <f>IF(loonkn!H133="","",loonkn!H133)</f>
      </c>
      <c r="I168" s="327"/>
      <c r="J168" s="404">
        <f>IF(loonkn!J133=0,"",loonkn!J133)</f>
      </c>
      <c r="K168" s="405">
        <f>IF(E168="","",(IF(loonkn!K133+1&gt;LOOKUP(J168,schaal,regels),loonkn!K133,loonkn!K133+1)))</f>
      </c>
      <c r="L168" s="327"/>
      <c r="M168" s="120">
        <f>IF(J168="","",VLOOKUP(J168,tab!$D$38:$AE$85,K168+3,FALSE))</f>
      </c>
      <c r="N168" s="127"/>
      <c r="O168" s="406">
        <f>IF(loonkn!O133="","",loonkn!O133)</f>
      </c>
      <c r="P168" s="406">
        <f>IF(loonkn!P133="","",loonkn!P133)</f>
      </c>
      <c r="Q168" s="127"/>
      <c r="R168" s="32">
        <f t="shared" si="28"/>
      </c>
      <c r="S168" s="127"/>
      <c r="T168" s="120">
        <f t="shared" si="29"/>
      </c>
      <c r="U168" s="120">
        <f t="shared" si="30"/>
      </c>
      <c r="V168" s="138">
        <f t="shared" si="31"/>
        <v>0</v>
      </c>
      <c r="W168" s="127"/>
      <c r="X168" s="29">
        <f>IF(P168="",0,(((M168*12)*P168)*(IF(J168&gt;8,1+tab!$J$28,1+tab!$K$28))))</f>
        <v>0</v>
      </c>
      <c r="Y168" s="127"/>
      <c r="Z168" s="27">
        <f t="shared" si="32"/>
        <v>0</v>
      </c>
      <c r="AA168" s="29">
        <f t="shared" si="33"/>
        <v>0</v>
      </c>
      <c r="AB168" s="127"/>
      <c r="AC168" s="120">
        <f t="shared" si="34"/>
        <v>0</v>
      </c>
      <c r="AD168" s="127"/>
      <c r="AH168" s="55"/>
      <c r="AQ168" s="55"/>
    </row>
    <row r="169" spans="3:43" ht="12.75" customHeight="1">
      <c r="C169" s="42"/>
      <c r="D169" s="22">
        <f>IF(loonkn!D134=0,"",loonkn!D134)</f>
      </c>
      <c r="E169" s="22">
        <f>IF(loonkn!E134=0,"-",loonkn!E134)</f>
      </c>
      <c r="F169" s="22">
        <f>IF(loonkn!F134=0,"-",loonkn!F134)</f>
      </c>
      <c r="G169" s="21">
        <f>IF(loonkn!G134="","",loonkn!G134+1)</f>
      </c>
      <c r="H169" s="298">
        <f>IF(loonkn!H134="","",loonkn!H134)</f>
      </c>
      <c r="I169" s="327"/>
      <c r="J169" s="404">
        <f>IF(loonkn!J134=0,"",loonkn!J134)</f>
      </c>
      <c r="K169" s="405">
        <f>IF(E169="","",(IF(loonkn!K134+1&gt;LOOKUP(J169,schaal,regels),loonkn!K134,loonkn!K134+1)))</f>
      </c>
      <c r="L169" s="327"/>
      <c r="M169" s="120">
        <f>IF(J169="","",VLOOKUP(J169,tab!$D$38:$AE$85,K169+3,FALSE))</f>
      </c>
      <c r="N169" s="127"/>
      <c r="O169" s="406">
        <f>IF(loonkn!O134="","",loonkn!O134)</f>
      </c>
      <c r="P169" s="406">
        <f>IF(loonkn!P134="","",loonkn!P134)</f>
      </c>
      <c r="Q169" s="127"/>
      <c r="R169" s="32">
        <f t="shared" si="28"/>
      </c>
      <c r="S169" s="127"/>
      <c r="T169" s="120">
        <f t="shared" si="29"/>
      </c>
      <c r="U169" s="120">
        <f t="shared" si="30"/>
      </c>
      <c r="V169" s="138">
        <f t="shared" si="31"/>
        <v>0</v>
      </c>
      <c r="W169" s="127"/>
      <c r="X169" s="29">
        <f>IF(P169="",0,(((M169*12)*P169)*(IF(J169&gt;8,1+tab!$J$28,1+tab!$K$28))))</f>
        <v>0</v>
      </c>
      <c r="Y169" s="127"/>
      <c r="Z169" s="27">
        <f t="shared" si="32"/>
        <v>0</v>
      </c>
      <c r="AA169" s="29">
        <f t="shared" si="33"/>
        <v>0</v>
      </c>
      <c r="AB169" s="127"/>
      <c r="AC169" s="120">
        <f t="shared" si="34"/>
        <v>0</v>
      </c>
      <c r="AD169" s="127"/>
      <c r="AH169" s="55"/>
      <c r="AQ169" s="55"/>
    </row>
    <row r="170" spans="3:43" ht="12.75" customHeight="1">
      <c r="C170" s="42"/>
      <c r="D170" s="22">
        <f>IF(loonkn!D135=0,"",loonkn!D135)</f>
      </c>
      <c r="E170" s="22">
        <f>IF(loonkn!E135=0,"-",loonkn!E135)</f>
      </c>
      <c r="F170" s="22">
        <f>IF(loonkn!F135=0,"-",loonkn!F135)</f>
      </c>
      <c r="G170" s="21">
        <f>IF(loonkn!G135="","",loonkn!G135+1)</f>
      </c>
      <c r="H170" s="298">
        <f>IF(loonkn!H135="","",loonkn!H135)</f>
      </c>
      <c r="I170" s="327"/>
      <c r="J170" s="404">
        <f>IF(loonkn!J135=0,"",loonkn!J135)</f>
      </c>
      <c r="K170" s="405">
        <f>IF(E170="","",(IF(loonkn!K135+1&gt;LOOKUP(J170,schaal,regels),loonkn!K135,loonkn!K135+1)))</f>
      </c>
      <c r="L170" s="327"/>
      <c r="M170" s="120">
        <f>IF(J170="","",VLOOKUP(J170,tab!$D$38:$AE$85,K170+3,FALSE))</f>
      </c>
      <c r="N170" s="127"/>
      <c r="O170" s="406">
        <f>IF(loonkn!O135="","",loonkn!O135)</f>
      </c>
      <c r="P170" s="406">
        <f>IF(loonkn!P135="","",loonkn!P135)</f>
      </c>
      <c r="Q170" s="127"/>
      <c r="R170" s="32">
        <f t="shared" si="28"/>
      </c>
      <c r="S170" s="127"/>
      <c r="T170" s="120">
        <f t="shared" si="29"/>
      </c>
      <c r="U170" s="120">
        <f t="shared" si="30"/>
      </c>
      <c r="V170" s="138">
        <f t="shared" si="31"/>
        <v>0</v>
      </c>
      <c r="W170" s="127"/>
      <c r="X170" s="29">
        <f>IF(P170="",0,(((M170*12)*P170)*(IF(J170&gt;8,1+tab!$J$28,1+tab!$K$28))))</f>
        <v>0</v>
      </c>
      <c r="Y170" s="127"/>
      <c r="Z170" s="27">
        <f t="shared" si="32"/>
        <v>0</v>
      </c>
      <c r="AA170" s="29">
        <f t="shared" si="33"/>
        <v>0</v>
      </c>
      <c r="AB170" s="127"/>
      <c r="AC170" s="120">
        <f t="shared" si="34"/>
        <v>0</v>
      </c>
      <c r="AD170" s="127"/>
      <c r="AH170" s="55"/>
      <c r="AQ170" s="55"/>
    </row>
    <row r="171" spans="3:43" ht="12.75" customHeight="1">
      <c r="C171" s="42"/>
      <c r="D171" s="22">
        <f>IF(loonkn!D136=0,"",loonkn!D136)</f>
      </c>
      <c r="E171" s="22">
        <f>IF(loonkn!E136=0,"-",loonkn!E136)</f>
      </c>
      <c r="F171" s="22">
        <f>IF(loonkn!F136=0,"-",loonkn!F136)</f>
      </c>
      <c r="G171" s="21">
        <f>IF(loonkn!G136="","",loonkn!G136+1)</f>
      </c>
      <c r="H171" s="298">
        <f>IF(loonkn!H136="","",loonkn!H136)</f>
      </c>
      <c r="I171" s="327"/>
      <c r="J171" s="404">
        <f>IF(loonkn!J136=0,"",loonkn!J136)</f>
      </c>
      <c r="K171" s="405">
        <f>IF(E171="","",(IF(loonkn!K136+1&gt;LOOKUP(J171,schaal,regels),loonkn!K136,loonkn!K136+1)))</f>
      </c>
      <c r="L171" s="327"/>
      <c r="M171" s="120">
        <f>IF(J171="","",VLOOKUP(J171,tab!$D$38:$AE$85,K171+3,FALSE))</f>
      </c>
      <c r="N171" s="127"/>
      <c r="O171" s="406">
        <f>IF(loonkn!O136="","",loonkn!O136)</f>
      </c>
      <c r="P171" s="406">
        <f>IF(loonkn!P136="","",loonkn!P136)</f>
      </c>
      <c r="Q171" s="127"/>
      <c r="R171" s="32">
        <f t="shared" si="28"/>
      </c>
      <c r="S171" s="127"/>
      <c r="T171" s="120">
        <f t="shared" si="29"/>
      </c>
      <c r="U171" s="120">
        <f t="shared" si="30"/>
      </c>
      <c r="V171" s="138">
        <f t="shared" si="31"/>
        <v>0</v>
      </c>
      <c r="W171" s="127"/>
      <c r="X171" s="29">
        <f>IF(P171="",0,(((M171*12)*P171)*(IF(J171&gt;8,1+tab!$J$28,1+tab!$K$28))))</f>
        <v>0</v>
      </c>
      <c r="Y171" s="127"/>
      <c r="Z171" s="27">
        <f t="shared" si="32"/>
        <v>0</v>
      </c>
      <c r="AA171" s="29">
        <f t="shared" si="33"/>
        <v>0</v>
      </c>
      <c r="AB171" s="127"/>
      <c r="AC171" s="120">
        <f t="shared" si="34"/>
        <v>0</v>
      </c>
      <c r="AD171" s="127"/>
      <c r="AH171" s="55"/>
      <c r="AQ171" s="55"/>
    </row>
    <row r="172" spans="3:43" ht="12.75" customHeight="1">
      <c r="C172" s="42"/>
      <c r="D172" s="22">
        <f>IF(loonkn!D137=0,"",loonkn!D137)</f>
      </c>
      <c r="E172" s="22">
        <f>IF(loonkn!E137=0,"-",loonkn!E137)</f>
      </c>
      <c r="F172" s="22">
        <f>IF(loonkn!F137=0,"-",loonkn!F137)</f>
      </c>
      <c r="G172" s="21">
        <f>IF(loonkn!G137="","",loonkn!G137+1)</f>
      </c>
      <c r="H172" s="298">
        <f>IF(loonkn!H137="","",loonkn!H137)</f>
      </c>
      <c r="I172" s="327"/>
      <c r="J172" s="404">
        <f>IF(loonkn!J137=0,"",loonkn!J137)</f>
      </c>
      <c r="K172" s="405">
        <f>IF(E172="","",(IF(loonkn!K137+1&gt;LOOKUP(J172,schaal,regels),loonkn!K137,loonkn!K137+1)))</f>
      </c>
      <c r="L172" s="327"/>
      <c r="M172" s="120">
        <f>IF(J172="","",VLOOKUP(J172,tab!$D$38:$AE$85,K172+3,FALSE))</f>
      </c>
      <c r="N172" s="127"/>
      <c r="O172" s="406">
        <f>IF(loonkn!O137="","",loonkn!O137)</f>
      </c>
      <c r="P172" s="406">
        <f>IF(loonkn!P137="","",loonkn!P137)</f>
      </c>
      <c r="Q172" s="127"/>
      <c r="R172" s="32">
        <f t="shared" si="28"/>
      </c>
      <c r="S172" s="127"/>
      <c r="T172" s="120">
        <f t="shared" si="29"/>
      </c>
      <c r="U172" s="120">
        <f t="shared" si="30"/>
      </c>
      <c r="V172" s="138">
        <f t="shared" si="31"/>
        <v>0</v>
      </c>
      <c r="W172" s="127"/>
      <c r="X172" s="29">
        <f>IF(P172="",0,(((M172*12)*P172)*(IF(J172&gt;8,1+tab!$J$28,1+tab!$K$28))))</f>
        <v>0</v>
      </c>
      <c r="Y172" s="127"/>
      <c r="Z172" s="27">
        <f t="shared" si="32"/>
        <v>0</v>
      </c>
      <c r="AA172" s="29">
        <f t="shared" si="33"/>
        <v>0</v>
      </c>
      <c r="AB172" s="127"/>
      <c r="AC172" s="120">
        <f t="shared" si="34"/>
        <v>0</v>
      </c>
      <c r="AD172" s="127"/>
      <c r="AH172" s="55"/>
      <c r="AQ172" s="55"/>
    </row>
    <row r="173" spans="3:43" ht="12.75" customHeight="1">
      <c r="C173" s="42"/>
      <c r="D173" s="22">
        <f>IF(loonkn!D138=0,"",loonkn!D138)</f>
      </c>
      <c r="E173" s="22">
        <f>IF(loonkn!E138=0,"-",loonkn!E138)</f>
      </c>
      <c r="F173" s="22">
        <f>IF(loonkn!F138=0,"-",loonkn!F138)</f>
      </c>
      <c r="G173" s="21">
        <f>IF(loonkn!G138="","",loonkn!G138+1)</f>
      </c>
      <c r="H173" s="298">
        <f>IF(loonkn!H138="","",loonkn!H138)</f>
      </c>
      <c r="I173" s="327"/>
      <c r="J173" s="404">
        <f>IF(loonkn!J138=0,"",loonkn!J138)</f>
      </c>
      <c r="K173" s="405">
        <f>IF(E173="","",(IF(loonkn!K138+1&gt;LOOKUP(J173,schaal,regels),loonkn!K138,loonkn!K138+1)))</f>
      </c>
      <c r="L173" s="327"/>
      <c r="M173" s="120">
        <f>IF(J173="","",VLOOKUP(J173,tab!$D$38:$AE$85,K173+3,FALSE))</f>
      </c>
      <c r="N173" s="127"/>
      <c r="O173" s="406">
        <f>IF(loonkn!O138="","",loonkn!O138)</f>
      </c>
      <c r="P173" s="406">
        <f>IF(loonkn!P138="","",loonkn!P138)</f>
      </c>
      <c r="Q173" s="127"/>
      <c r="R173" s="32">
        <f t="shared" si="28"/>
      </c>
      <c r="S173" s="127"/>
      <c r="T173" s="120">
        <f t="shared" si="29"/>
      </c>
      <c r="U173" s="120">
        <f t="shared" si="30"/>
      </c>
      <c r="V173" s="138">
        <f t="shared" si="31"/>
        <v>0</v>
      </c>
      <c r="W173" s="127"/>
      <c r="X173" s="29">
        <f>IF(P173="",0,(((M173*12)*P173)*(IF(J173&gt;8,1+tab!$J$28,1+tab!$K$28))))</f>
        <v>0</v>
      </c>
      <c r="Y173" s="127"/>
      <c r="Z173" s="27">
        <f t="shared" si="32"/>
        <v>0</v>
      </c>
      <c r="AA173" s="29">
        <f t="shared" si="33"/>
        <v>0</v>
      </c>
      <c r="AB173" s="127"/>
      <c r="AC173" s="120">
        <f t="shared" si="34"/>
        <v>0</v>
      </c>
      <c r="AD173" s="127"/>
      <c r="AH173" s="55"/>
      <c r="AQ173" s="55"/>
    </row>
    <row r="174" spans="3:43" ht="12.75" customHeight="1">
      <c r="C174" s="42"/>
      <c r="D174" s="22">
        <f>IF(loonkn!D139=0,"",loonkn!D139)</f>
      </c>
      <c r="E174" s="22">
        <f>IF(loonkn!E139=0,"-",loonkn!E139)</f>
      </c>
      <c r="F174" s="22">
        <f>IF(loonkn!F139=0,"-",loonkn!F139)</f>
      </c>
      <c r="G174" s="21">
        <f>IF(loonkn!G139="","",loonkn!G139+1)</f>
      </c>
      <c r="H174" s="298">
        <f>IF(loonkn!H139="","",loonkn!H139)</f>
      </c>
      <c r="I174" s="327"/>
      <c r="J174" s="404">
        <f>IF(loonkn!J139=0,"",loonkn!J139)</f>
      </c>
      <c r="K174" s="405">
        <f>IF(E174="","",(IF(loonkn!K139+1&gt;LOOKUP(J174,schaal,regels),loonkn!K139,loonkn!K139+1)))</f>
      </c>
      <c r="L174" s="327"/>
      <c r="M174" s="120">
        <f>IF(J174="","",VLOOKUP(J174,tab!$D$38:$AE$85,K174+3,FALSE))</f>
      </c>
      <c r="N174" s="127"/>
      <c r="O174" s="406">
        <f>IF(loonkn!O139="","",loonkn!O139)</f>
      </c>
      <c r="P174" s="406">
        <f>IF(loonkn!P139="","",loonkn!P139)</f>
      </c>
      <c r="Q174" s="127"/>
      <c r="R174" s="32">
        <f t="shared" si="28"/>
      </c>
      <c r="S174" s="127"/>
      <c r="T174" s="120">
        <f t="shared" si="29"/>
      </c>
      <c r="U174" s="120">
        <f t="shared" si="30"/>
      </c>
      <c r="V174" s="138">
        <f t="shared" si="31"/>
        <v>0</v>
      </c>
      <c r="W174" s="127"/>
      <c r="X174" s="29">
        <f>IF(P174="",0,(((M174*12)*P174)*(IF(J174&gt;8,1+tab!$J$28,1+tab!$K$28))))</f>
        <v>0</v>
      </c>
      <c r="Y174" s="127"/>
      <c r="Z174" s="27">
        <f t="shared" si="32"/>
        <v>0</v>
      </c>
      <c r="AA174" s="29">
        <f t="shared" si="33"/>
        <v>0</v>
      </c>
      <c r="AB174" s="127"/>
      <c r="AC174" s="120">
        <f t="shared" si="34"/>
        <v>0</v>
      </c>
      <c r="AD174" s="127"/>
      <c r="AH174" s="55"/>
      <c r="AQ174" s="55"/>
    </row>
    <row r="175" spans="3:43" ht="12.75" customHeight="1">
      <c r="C175" s="42"/>
      <c r="D175" s="22">
        <f>IF(loonkn!D140=0,"",loonkn!D140)</f>
      </c>
      <c r="E175" s="22">
        <f>IF(loonkn!E140=0,"-",loonkn!E140)</f>
      </c>
      <c r="F175" s="22">
        <f>IF(loonkn!F140=0,"-",loonkn!F140)</f>
      </c>
      <c r="G175" s="21">
        <f>IF(loonkn!G140="","",loonkn!G140+1)</f>
      </c>
      <c r="H175" s="298">
        <f>IF(loonkn!H140="","",loonkn!H140)</f>
      </c>
      <c r="I175" s="327"/>
      <c r="J175" s="404">
        <f>IF(loonkn!J140=0,"",loonkn!J140)</f>
      </c>
      <c r="K175" s="405">
        <f>IF(E175="","",(IF(loonkn!K140+1&gt;LOOKUP(J175,schaal,regels),loonkn!K140,loonkn!K140+1)))</f>
      </c>
      <c r="L175" s="327"/>
      <c r="M175" s="120">
        <f>IF(J175="","",VLOOKUP(J175,tab!$D$38:$AE$85,K175+3,FALSE))</f>
      </c>
      <c r="N175" s="127"/>
      <c r="O175" s="406">
        <f>IF(loonkn!O140="","",loonkn!O140)</f>
      </c>
      <c r="P175" s="406">
        <f>IF(loonkn!P140="","",loonkn!P140)</f>
      </c>
      <c r="Q175" s="127"/>
      <c r="R175" s="32">
        <f t="shared" si="28"/>
      </c>
      <c r="S175" s="127"/>
      <c r="T175" s="120">
        <f t="shared" si="29"/>
      </c>
      <c r="U175" s="120">
        <f t="shared" si="30"/>
      </c>
      <c r="V175" s="138">
        <f t="shared" si="31"/>
        <v>0</v>
      </c>
      <c r="W175" s="127"/>
      <c r="X175" s="29">
        <f>IF(P175="",0,(((M175*12)*P175)*(IF(J175&gt;8,1+tab!$J$28,1+tab!$K$28))))</f>
        <v>0</v>
      </c>
      <c r="Y175" s="127"/>
      <c r="Z175" s="27">
        <f t="shared" si="32"/>
        <v>0</v>
      </c>
      <c r="AA175" s="29">
        <f t="shared" si="33"/>
        <v>0</v>
      </c>
      <c r="AB175" s="127"/>
      <c r="AC175" s="120">
        <f t="shared" si="34"/>
        <v>0</v>
      </c>
      <c r="AD175" s="127"/>
      <c r="AH175" s="55"/>
      <c r="AQ175" s="55"/>
    </row>
    <row r="176" spans="3:43" ht="12.75" customHeight="1">
      <c r="C176" s="42"/>
      <c r="D176" s="22">
        <f>IF(loonkn!D141=0,"",loonkn!D141)</f>
      </c>
      <c r="E176" s="22">
        <f>IF(loonkn!E141=0,"-",loonkn!E141)</f>
      </c>
      <c r="F176" s="22">
        <f>IF(loonkn!F141=0,"-",loonkn!F141)</f>
      </c>
      <c r="G176" s="21">
        <f>IF(loonkn!G141="","",loonkn!G141+1)</f>
      </c>
      <c r="H176" s="298">
        <f>IF(loonkn!H141="","",loonkn!H141)</f>
      </c>
      <c r="I176" s="327"/>
      <c r="J176" s="404">
        <f>IF(loonkn!J141=0,"",loonkn!J141)</f>
      </c>
      <c r="K176" s="405">
        <f>IF(E176="","",(IF(loonkn!K141+1&gt;LOOKUP(J176,schaal,regels),loonkn!K141,loonkn!K141+1)))</f>
      </c>
      <c r="L176" s="327"/>
      <c r="M176" s="120">
        <f>IF(J176="","",VLOOKUP(J176,tab!$D$38:$AE$85,K176+3,FALSE))</f>
      </c>
      <c r="N176" s="127"/>
      <c r="O176" s="406">
        <f>IF(loonkn!O141="","",loonkn!O141)</f>
      </c>
      <c r="P176" s="406">
        <f>IF(loonkn!P141="","",loonkn!P141)</f>
      </c>
      <c r="Q176" s="127"/>
      <c r="R176" s="32">
        <f t="shared" si="28"/>
      </c>
      <c r="S176" s="127"/>
      <c r="T176" s="120">
        <f t="shared" si="29"/>
      </c>
      <c r="U176" s="120">
        <f t="shared" si="30"/>
      </c>
      <c r="V176" s="138">
        <f t="shared" si="31"/>
        <v>0</v>
      </c>
      <c r="W176" s="127"/>
      <c r="X176" s="29">
        <f>IF(P176="",0,(((M176*12)*P176)*(IF(J176&gt;8,1+tab!$J$28,1+tab!$K$28))))</f>
        <v>0</v>
      </c>
      <c r="Y176" s="127"/>
      <c r="Z176" s="27">
        <f t="shared" si="32"/>
        <v>0</v>
      </c>
      <c r="AA176" s="29">
        <f t="shared" si="33"/>
        <v>0</v>
      </c>
      <c r="AB176" s="127"/>
      <c r="AC176" s="120">
        <f t="shared" si="34"/>
        <v>0</v>
      </c>
      <c r="AD176" s="127"/>
      <c r="AH176" s="55"/>
      <c r="AQ176" s="55"/>
    </row>
    <row r="177" spans="3:43" ht="12.75" customHeight="1">
      <c r="C177" s="42"/>
      <c r="D177" s="22">
        <f>IF(loonkn!D142=0,"",loonkn!D142)</f>
      </c>
      <c r="E177" s="22">
        <f>IF(loonkn!E142=0,"-",loonkn!E142)</f>
      </c>
      <c r="F177" s="22">
        <f>IF(loonkn!F142=0,"-",loonkn!F142)</f>
      </c>
      <c r="G177" s="21">
        <f>IF(loonkn!G142="","",loonkn!G142+1)</f>
      </c>
      <c r="H177" s="298">
        <f>IF(loonkn!H142="","",loonkn!H142)</f>
      </c>
      <c r="I177" s="327"/>
      <c r="J177" s="404">
        <f>IF(loonkn!J142=0,"",loonkn!J142)</f>
      </c>
      <c r="K177" s="405">
        <f>IF(E177="","",(IF(loonkn!K142+1&gt;LOOKUP(J177,schaal,regels),loonkn!K142,loonkn!K142+1)))</f>
      </c>
      <c r="L177" s="327"/>
      <c r="M177" s="120">
        <f>IF(J177="","",VLOOKUP(J177,tab!$D$38:$AE$85,K177+3,FALSE))</f>
      </c>
      <c r="N177" s="127"/>
      <c r="O177" s="406">
        <f>IF(loonkn!O142="","",loonkn!O142)</f>
      </c>
      <c r="P177" s="406">
        <f>IF(loonkn!P142="","",loonkn!P142)</f>
      </c>
      <c r="Q177" s="127"/>
      <c r="R177" s="32">
        <f t="shared" si="28"/>
      </c>
      <c r="S177" s="127"/>
      <c r="T177" s="120">
        <f t="shared" si="29"/>
      </c>
      <c r="U177" s="120">
        <f t="shared" si="30"/>
      </c>
      <c r="V177" s="138">
        <f t="shared" si="31"/>
        <v>0</v>
      </c>
      <c r="W177" s="127"/>
      <c r="X177" s="29">
        <f>IF(P177="",0,(((M177*12)*P177)*(IF(J177&gt;8,1+tab!$J$28,1+tab!$K$28))))</f>
        <v>0</v>
      </c>
      <c r="Y177" s="127"/>
      <c r="Z177" s="27">
        <f t="shared" si="32"/>
        <v>0</v>
      </c>
      <c r="AA177" s="29">
        <f t="shared" si="33"/>
        <v>0</v>
      </c>
      <c r="AB177" s="127"/>
      <c r="AC177" s="120">
        <f t="shared" si="34"/>
        <v>0</v>
      </c>
      <c r="AD177" s="127"/>
      <c r="AH177" s="55"/>
      <c r="AQ177" s="55"/>
    </row>
    <row r="178" spans="3:30" ht="12.75">
      <c r="C178" s="42"/>
      <c r="D178" s="37"/>
      <c r="E178" s="37"/>
      <c r="F178" s="37"/>
      <c r="G178" s="228"/>
      <c r="H178" s="43"/>
      <c r="I178" s="228"/>
      <c r="J178" s="43"/>
      <c r="K178" s="137"/>
      <c r="L178" s="228"/>
      <c r="M178" s="66"/>
      <c r="N178" s="66"/>
      <c r="O178" s="70">
        <f>SUM(O158:O177)</f>
        <v>1.9</v>
      </c>
      <c r="P178" s="70">
        <f>SUM(P158:P177)</f>
        <v>0.1025</v>
      </c>
      <c r="Q178" s="66"/>
      <c r="R178" s="70">
        <f>SUM(R158:R177)</f>
        <v>1.7974999999999999</v>
      </c>
      <c r="S178" s="66"/>
      <c r="T178" s="139">
        <f>SUM(T158:T177)</f>
        <v>106836.20999999999</v>
      </c>
      <c r="U178" s="139">
        <f>SUM(U158:U177)</f>
        <v>51388.21700999999</v>
      </c>
      <c r="V178" s="139">
        <f>SUM(V158:V177)</f>
        <v>158224.42700999998</v>
      </c>
      <c r="W178" s="66"/>
      <c r="X178" s="140">
        <f>SUM(X158:X177)</f>
        <v>6890.26689</v>
      </c>
      <c r="Y178" s="66"/>
      <c r="Z178" s="141">
        <f>SUM(Z158:Z177)</f>
        <v>0</v>
      </c>
      <c r="AA178" s="140">
        <f>SUM(AA158:AA177)</f>
        <v>0</v>
      </c>
      <c r="AB178" s="66"/>
      <c r="AC178" s="140">
        <f>SUM(AC158:AC177)</f>
        <v>165114.69389999998</v>
      </c>
      <c r="AD178" s="66"/>
    </row>
    <row r="179" spans="3:30" ht="12.75">
      <c r="C179" s="42"/>
      <c r="D179" s="36"/>
      <c r="E179" s="36"/>
      <c r="F179" s="36"/>
      <c r="G179" s="44"/>
      <c r="H179" s="44"/>
      <c r="I179" s="36"/>
      <c r="J179" s="44"/>
      <c r="K179" s="66"/>
      <c r="L179" s="44"/>
      <c r="M179" s="66"/>
      <c r="N179" s="66"/>
      <c r="O179" s="65"/>
      <c r="P179" s="65"/>
      <c r="Q179" s="66"/>
      <c r="R179" s="65"/>
      <c r="S179" s="66"/>
      <c r="T179" s="129"/>
      <c r="U179" s="129"/>
      <c r="V179" s="129"/>
      <c r="W179" s="66"/>
      <c r="X179" s="130"/>
      <c r="Y179" s="66"/>
      <c r="Z179" s="134"/>
      <c r="AA179" s="130"/>
      <c r="AB179" s="66"/>
      <c r="AC179" s="66"/>
      <c r="AD179" s="66"/>
    </row>
  </sheetData>
  <sheetProtection password="DE55" sheet="1" objects="1" scenarios="1"/>
  <mergeCells count="20">
    <mergeCell ref="T153:V153"/>
    <mergeCell ref="D83:H83"/>
    <mergeCell ref="J83:M83"/>
    <mergeCell ref="O83:R83"/>
    <mergeCell ref="D153:H153"/>
    <mergeCell ref="J153:M153"/>
    <mergeCell ref="O153:R153"/>
    <mergeCell ref="D118:H118"/>
    <mergeCell ref="J118:M118"/>
    <mergeCell ref="O118:R118"/>
    <mergeCell ref="T118:V118"/>
    <mergeCell ref="T83:V83"/>
    <mergeCell ref="T13:V13"/>
    <mergeCell ref="O48:R48"/>
    <mergeCell ref="T48:V48"/>
    <mergeCell ref="D13:H13"/>
    <mergeCell ref="J13:M13"/>
    <mergeCell ref="O13:R13"/>
    <mergeCell ref="D48:H48"/>
    <mergeCell ref="J48:M48"/>
  </mergeCells>
  <dataValidations count="3">
    <dataValidation type="list" allowBlank="1" showInputMessage="1" showErrorMessage="1" sqref="L110:L116 J110:J116">
      <formula1>"LIOa,LIOb,J1,J2,J3,J4,J5,J6,1,2,3,4,5,6,7,8,9,10,11,12,13,14,15,LA,LB,LC,LD,LE,ID1,ID2,ID3"</formula1>
    </dataValidation>
    <dataValidation type="list" allowBlank="1" showInputMessage="1" showErrorMessage="1" sqref="J40:J46 J75:J81 L40:L46 L75:L81">
      <formula1>"LA,LB,LC,LD,LE"</formula1>
    </dataValidation>
    <dataValidation type="list" allowBlank="1" showInputMessage="1" showErrorMessage="1" sqref="J158:J177 J18:J37 J88:J107 J123:J142 J53:J72">
      <formula1>"AA,AB,AC,AD,AE,DA,DB,DBuit,DC,DCuit,DD,DE,meerh bas DA11, meerh sbo DB10, meerh sbo DB11, meerh sbo DC13, meerh sbo DCuit15,LIOa,LIOb,J1,J2,J3,J4,J5,J6,1,2,3,4,5,6,7,8,9,10,11,12,13,14,15,LA,LB,LC,LD,LE,ID1,ID2,ID3"</formula1>
    </dataValidation>
  </dataValidations>
  <printOptions/>
  <pageMargins left="0.75" right="0.75" top="1" bottom="1" header="0.5" footer="0.5"/>
  <pageSetup horizontalDpi="600" verticalDpi="600" orientation="landscape" paperSize="9" scale="48" r:id="rId4"/>
  <headerFooter alignWithMargins="0">
    <oddHeader>&amp;CVOS/ABB</oddHeader>
    <oddFooter>&amp;L&amp;D&amp;C&amp;F / &amp;A&amp;Rpagina &amp;P</oddFooter>
  </headerFooter>
  <rowBreaks count="2" manualBreakCount="2">
    <brk id="76" min="1" max="45" man="1"/>
    <brk id="146" min="1" max="47" man="1"/>
  </rowBreaks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B2:Q56"/>
  <sheetViews>
    <sheetView zoomScale="85" zoomScaleNormal="85" workbookViewId="0" topLeftCell="A1">
      <selection activeCell="B2" sqref="B2"/>
    </sheetView>
  </sheetViews>
  <sheetFormatPr defaultColWidth="9.140625" defaultRowHeight="12.75"/>
  <cols>
    <col min="1" max="1" width="5.7109375" style="407" customWidth="1"/>
    <col min="2" max="3" width="2.7109375" style="407" customWidth="1"/>
    <col min="4" max="4" width="45.57421875" style="407" customWidth="1"/>
    <col min="5" max="5" width="2.7109375" style="407" customWidth="1"/>
    <col min="6" max="15" width="16.8515625" style="407" customWidth="1"/>
    <col min="16" max="17" width="2.7109375" style="407" customWidth="1"/>
    <col min="18" max="16384" width="9.140625" style="407" customWidth="1"/>
  </cols>
  <sheetData>
    <row r="1" ht="13.5" thickBot="1"/>
    <row r="2" spans="2:17" ht="12" customHeight="1">
      <c r="B2" s="16"/>
      <c r="C2" s="1"/>
      <c r="D2" s="1"/>
      <c r="E2" s="1"/>
      <c r="F2" s="1"/>
      <c r="G2" s="1"/>
      <c r="H2" s="222"/>
      <c r="I2" s="1"/>
      <c r="J2" s="1"/>
      <c r="K2" s="1"/>
      <c r="L2" s="1"/>
      <c r="M2" s="1"/>
      <c r="N2" s="1"/>
      <c r="O2" s="1"/>
      <c r="P2" s="1"/>
      <c r="Q2" s="2"/>
    </row>
    <row r="3" spans="2:17" ht="12" customHeight="1">
      <c r="B3" s="3"/>
      <c r="C3" s="5"/>
      <c r="D3" s="5"/>
      <c r="E3" s="5"/>
      <c r="F3" s="5"/>
      <c r="G3" s="5"/>
      <c r="H3" s="17"/>
      <c r="I3" s="5"/>
      <c r="J3" s="5"/>
      <c r="K3" s="5"/>
      <c r="L3" s="5"/>
      <c r="M3" s="5"/>
      <c r="N3" s="5"/>
      <c r="O3" s="5"/>
      <c r="P3" s="5"/>
      <c r="Q3" s="6"/>
    </row>
    <row r="4" spans="2:17" s="408" customFormat="1" ht="18" customHeight="1">
      <c r="B4" s="26"/>
      <c r="C4" s="159" t="s">
        <v>276</v>
      </c>
      <c r="D4" s="159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219"/>
    </row>
    <row r="5" spans="2:17" ht="12" customHeight="1">
      <c r="B5" s="223"/>
      <c r="C5" s="7"/>
      <c r="D5" s="67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6"/>
    </row>
    <row r="6" spans="2:17" ht="12" customHeight="1">
      <c r="B6" s="223"/>
      <c r="C6" s="7"/>
      <c r="D6" s="67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6"/>
    </row>
    <row r="7" spans="2:17" ht="12" customHeight="1">
      <c r="B7" s="223"/>
      <c r="C7" s="7"/>
      <c r="D7" s="345" t="s">
        <v>277</v>
      </c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6"/>
    </row>
    <row r="8" spans="2:17" ht="12" customHeight="1">
      <c r="B8" s="223"/>
      <c r="C8" s="7"/>
      <c r="D8" s="67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6"/>
    </row>
    <row r="9" spans="2:17" ht="12" customHeight="1">
      <c r="B9" s="223"/>
      <c r="C9" s="7"/>
      <c r="D9" s="45" t="s">
        <v>278</v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6"/>
    </row>
    <row r="10" spans="2:17" ht="12" customHeight="1">
      <c r="B10" s="223"/>
      <c r="C10" s="7"/>
      <c r="D10" s="45" t="s">
        <v>279</v>
      </c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6"/>
    </row>
    <row r="11" spans="2:17" ht="12" customHeight="1">
      <c r="B11" s="223"/>
      <c r="C11" s="7"/>
      <c r="D11" s="4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6"/>
    </row>
    <row r="12" spans="2:17" ht="12" customHeight="1">
      <c r="B12" s="223"/>
      <c r="C12" s="7"/>
      <c r="D12" s="4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6"/>
    </row>
    <row r="13" spans="2:17" ht="12" customHeight="1">
      <c r="B13" s="223"/>
      <c r="C13" s="7"/>
      <c r="D13" s="51"/>
      <c r="E13" s="5"/>
      <c r="F13" s="9"/>
      <c r="G13" s="5"/>
      <c r="H13" s="5"/>
      <c r="I13" s="5"/>
      <c r="J13" s="5"/>
      <c r="K13" s="5"/>
      <c r="L13" s="5"/>
      <c r="M13" s="5"/>
      <c r="N13" s="5"/>
      <c r="O13" s="5"/>
      <c r="P13" s="5"/>
      <c r="Q13" s="6"/>
    </row>
    <row r="14" spans="2:17" ht="12" customHeight="1">
      <c r="B14" s="10"/>
      <c r="C14" s="4"/>
      <c r="D14" s="56"/>
      <c r="E14" s="5"/>
      <c r="F14" s="25">
        <f>tab!F12</f>
        <v>2006</v>
      </c>
      <c r="G14" s="25">
        <f aca="true" t="shared" si="0" ref="G14:O14">F14+1</f>
        <v>2007</v>
      </c>
      <c r="H14" s="25">
        <f t="shared" si="0"/>
        <v>2008</v>
      </c>
      <c r="I14" s="25">
        <f t="shared" si="0"/>
        <v>2009</v>
      </c>
      <c r="J14" s="25">
        <f t="shared" si="0"/>
        <v>2010</v>
      </c>
      <c r="K14" s="25">
        <f t="shared" si="0"/>
        <v>2011</v>
      </c>
      <c r="L14" s="25">
        <f t="shared" si="0"/>
        <v>2012</v>
      </c>
      <c r="M14" s="25">
        <f t="shared" si="0"/>
        <v>2013</v>
      </c>
      <c r="N14" s="25">
        <f t="shared" si="0"/>
        <v>2014</v>
      </c>
      <c r="O14" s="25">
        <f t="shared" si="0"/>
        <v>2015</v>
      </c>
      <c r="P14" s="5"/>
      <c r="Q14" s="6"/>
    </row>
    <row r="15" spans="2:17" ht="12" customHeight="1">
      <c r="B15" s="3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6"/>
    </row>
    <row r="16" spans="2:17" ht="12" customHeight="1">
      <c r="B16" s="3"/>
      <c r="C16" s="42"/>
      <c r="D16" s="309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6"/>
    </row>
    <row r="17" spans="2:17" ht="12" customHeight="1">
      <c r="B17" s="3"/>
      <c r="C17" s="42"/>
      <c r="D17" s="36" t="s">
        <v>280</v>
      </c>
      <c r="E17" s="42"/>
      <c r="F17" s="221">
        <v>200000</v>
      </c>
      <c r="G17" s="409">
        <f aca="true" t="shared" si="1" ref="G17:O17">F20</f>
        <v>210000</v>
      </c>
      <c r="H17" s="33">
        <f t="shared" si="1"/>
        <v>220000</v>
      </c>
      <c r="I17" s="33">
        <f t="shared" si="1"/>
        <v>230000</v>
      </c>
      <c r="J17" s="33">
        <f t="shared" si="1"/>
        <v>240000</v>
      </c>
      <c r="K17" s="33">
        <f t="shared" si="1"/>
        <v>250000</v>
      </c>
      <c r="L17" s="33">
        <f t="shared" si="1"/>
        <v>250000</v>
      </c>
      <c r="M17" s="33">
        <f t="shared" si="1"/>
        <v>250000</v>
      </c>
      <c r="N17" s="33">
        <f t="shared" si="1"/>
        <v>250000</v>
      </c>
      <c r="O17" s="33">
        <f t="shared" si="1"/>
        <v>250000</v>
      </c>
      <c r="P17" s="42"/>
      <c r="Q17" s="6"/>
    </row>
    <row r="18" spans="2:17" ht="12" customHeight="1">
      <c r="B18" s="3"/>
      <c r="C18" s="42"/>
      <c r="D18" s="36" t="s">
        <v>281</v>
      </c>
      <c r="E18" s="42"/>
      <c r="F18" s="221">
        <v>50000</v>
      </c>
      <c r="G18" s="221">
        <v>50000</v>
      </c>
      <c r="H18" s="221">
        <v>50000</v>
      </c>
      <c r="I18" s="221">
        <v>50000</v>
      </c>
      <c r="J18" s="221">
        <v>50000</v>
      </c>
      <c r="K18" s="221">
        <v>0</v>
      </c>
      <c r="L18" s="221">
        <v>0</v>
      </c>
      <c r="M18" s="221">
        <v>0</v>
      </c>
      <c r="N18" s="221">
        <v>0</v>
      </c>
      <c r="O18" s="221">
        <v>0</v>
      </c>
      <c r="P18" s="42"/>
      <c r="Q18" s="6"/>
    </row>
    <row r="19" spans="2:17" ht="12" customHeight="1">
      <c r="B19" s="3"/>
      <c r="C19" s="42"/>
      <c r="D19" s="36" t="s">
        <v>282</v>
      </c>
      <c r="E19" s="42"/>
      <c r="F19" s="221">
        <v>40000</v>
      </c>
      <c r="G19" s="221">
        <v>40000</v>
      </c>
      <c r="H19" s="221">
        <v>40000</v>
      </c>
      <c r="I19" s="221">
        <v>40000</v>
      </c>
      <c r="J19" s="221">
        <v>40000</v>
      </c>
      <c r="K19" s="221">
        <v>0</v>
      </c>
      <c r="L19" s="221">
        <v>0</v>
      </c>
      <c r="M19" s="221">
        <v>0</v>
      </c>
      <c r="N19" s="221">
        <v>0</v>
      </c>
      <c r="O19" s="221">
        <v>0</v>
      </c>
      <c r="P19" s="42"/>
      <c r="Q19" s="6"/>
    </row>
    <row r="20" spans="2:17" ht="12" customHeight="1">
      <c r="B20" s="3"/>
      <c r="C20" s="42"/>
      <c r="D20" s="37" t="s">
        <v>56</v>
      </c>
      <c r="E20" s="42"/>
      <c r="F20" s="230">
        <f aca="true" t="shared" si="2" ref="F20:O20">SUM(F17:F18)-F19</f>
        <v>210000</v>
      </c>
      <c r="G20" s="230">
        <f t="shared" si="2"/>
        <v>220000</v>
      </c>
      <c r="H20" s="230">
        <f t="shared" si="2"/>
        <v>230000</v>
      </c>
      <c r="I20" s="230">
        <f t="shared" si="2"/>
        <v>240000</v>
      </c>
      <c r="J20" s="230">
        <f t="shared" si="2"/>
        <v>250000</v>
      </c>
      <c r="K20" s="230">
        <f t="shared" si="2"/>
        <v>250000</v>
      </c>
      <c r="L20" s="230">
        <f t="shared" si="2"/>
        <v>250000</v>
      </c>
      <c r="M20" s="230">
        <f t="shared" si="2"/>
        <v>250000</v>
      </c>
      <c r="N20" s="230">
        <f t="shared" si="2"/>
        <v>250000</v>
      </c>
      <c r="O20" s="230">
        <f t="shared" si="2"/>
        <v>250000</v>
      </c>
      <c r="P20" s="42"/>
      <c r="Q20" s="6"/>
    </row>
    <row r="21" spans="2:17" ht="12" customHeight="1">
      <c r="B21" s="3"/>
      <c r="C21" s="42"/>
      <c r="D21" s="42"/>
      <c r="E21" s="42"/>
      <c r="F21" s="42"/>
      <c r="G21" s="42"/>
      <c r="H21" s="60"/>
      <c r="I21" s="42"/>
      <c r="J21" s="42"/>
      <c r="K21" s="42"/>
      <c r="L21" s="42"/>
      <c r="M21" s="42"/>
      <c r="N21" s="42"/>
      <c r="O21" s="42"/>
      <c r="P21" s="42"/>
      <c r="Q21" s="6"/>
    </row>
    <row r="22" spans="2:17" ht="12" customHeight="1">
      <c r="B22" s="3"/>
      <c r="C22" s="5"/>
      <c r="D22" s="5"/>
      <c r="E22" s="5"/>
      <c r="F22" s="5"/>
      <c r="G22" s="5"/>
      <c r="H22" s="17"/>
      <c r="I22" s="5"/>
      <c r="J22" s="5"/>
      <c r="K22" s="5"/>
      <c r="L22" s="5"/>
      <c r="M22" s="5"/>
      <c r="N22" s="5"/>
      <c r="O22" s="5"/>
      <c r="P22" s="5"/>
      <c r="Q22" s="6"/>
    </row>
    <row r="23" spans="2:17" ht="12" customHeight="1">
      <c r="B23" s="3"/>
      <c r="C23" s="5"/>
      <c r="D23" s="5"/>
      <c r="E23" s="5"/>
      <c r="F23" s="5"/>
      <c r="G23" s="5"/>
      <c r="H23" s="17"/>
      <c r="I23" s="5"/>
      <c r="J23" s="5"/>
      <c r="K23" s="5"/>
      <c r="L23" s="5"/>
      <c r="M23" s="5"/>
      <c r="N23" s="5"/>
      <c r="O23" s="5"/>
      <c r="P23" s="5"/>
      <c r="Q23" s="6"/>
    </row>
    <row r="24" spans="2:17" ht="12" customHeight="1">
      <c r="B24" s="3"/>
      <c r="C24" s="5"/>
      <c r="D24" s="5"/>
      <c r="E24" s="5"/>
      <c r="F24" s="5"/>
      <c r="G24" s="5"/>
      <c r="H24" s="17"/>
      <c r="I24" s="5"/>
      <c r="J24" s="5"/>
      <c r="K24" s="5"/>
      <c r="L24" s="5"/>
      <c r="M24" s="5"/>
      <c r="N24" s="5"/>
      <c r="O24" s="5"/>
      <c r="P24" s="5"/>
      <c r="Q24" s="6"/>
    </row>
    <row r="25" spans="2:17" ht="12" customHeight="1">
      <c r="B25" s="3"/>
      <c r="C25" s="4"/>
      <c r="D25" s="56"/>
      <c r="E25" s="5"/>
      <c r="F25" s="25">
        <f>1+O14</f>
        <v>2016</v>
      </c>
      <c r="G25" s="25">
        <f aca="true" t="shared" si="3" ref="G25:O25">F25+1</f>
        <v>2017</v>
      </c>
      <c r="H25" s="25">
        <f t="shared" si="3"/>
        <v>2018</v>
      </c>
      <c r="I25" s="25">
        <f t="shared" si="3"/>
        <v>2019</v>
      </c>
      <c r="J25" s="25">
        <f t="shared" si="3"/>
        <v>2020</v>
      </c>
      <c r="K25" s="25">
        <f t="shared" si="3"/>
        <v>2021</v>
      </c>
      <c r="L25" s="25">
        <f t="shared" si="3"/>
        <v>2022</v>
      </c>
      <c r="M25" s="25">
        <f t="shared" si="3"/>
        <v>2023</v>
      </c>
      <c r="N25" s="25">
        <f t="shared" si="3"/>
        <v>2024</v>
      </c>
      <c r="O25" s="25">
        <f t="shared" si="3"/>
        <v>2025</v>
      </c>
      <c r="P25" s="5"/>
      <c r="Q25" s="6"/>
    </row>
    <row r="26" spans="2:17" ht="12" customHeight="1">
      <c r="B26" s="3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6"/>
    </row>
    <row r="27" spans="2:17" ht="12" customHeight="1">
      <c r="B27" s="3"/>
      <c r="C27" s="42"/>
      <c r="D27" s="309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6"/>
    </row>
    <row r="28" spans="2:17" ht="12" customHeight="1">
      <c r="B28" s="3"/>
      <c r="C28" s="42"/>
      <c r="D28" s="36" t="s">
        <v>280</v>
      </c>
      <c r="E28" s="42"/>
      <c r="F28" s="165">
        <f>O20</f>
        <v>250000</v>
      </c>
      <c r="G28" s="33">
        <f aca="true" t="shared" si="4" ref="G28:O28">F31</f>
        <v>250000</v>
      </c>
      <c r="H28" s="33">
        <f t="shared" si="4"/>
        <v>250000</v>
      </c>
      <c r="I28" s="33">
        <f t="shared" si="4"/>
        <v>250000</v>
      </c>
      <c r="J28" s="33">
        <f t="shared" si="4"/>
        <v>250000</v>
      </c>
      <c r="K28" s="33">
        <f t="shared" si="4"/>
        <v>250000</v>
      </c>
      <c r="L28" s="33">
        <f t="shared" si="4"/>
        <v>250000</v>
      </c>
      <c r="M28" s="33">
        <f t="shared" si="4"/>
        <v>250000</v>
      </c>
      <c r="N28" s="33">
        <f t="shared" si="4"/>
        <v>250000</v>
      </c>
      <c r="O28" s="33">
        <f t="shared" si="4"/>
        <v>250000</v>
      </c>
      <c r="P28" s="42"/>
      <c r="Q28" s="6"/>
    </row>
    <row r="29" spans="2:17" ht="12" customHeight="1">
      <c r="B29" s="3"/>
      <c r="C29" s="42"/>
      <c r="D29" s="36" t="s">
        <v>281</v>
      </c>
      <c r="E29" s="42"/>
      <c r="F29" s="221">
        <v>0</v>
      </c>
      <c r="G29" s="221">
        <v>0</v>
      </c>
      <c r="H29" s="221">
        <v>0</v>
      </c>
      <c r="I29" s="221">
        <v>0</v>
      </c>
      <c r="J29" s="221">
        <v>0</v>
      </c>
      <c r="K29" s="221">
        <v>0</v>
      </c>
      <c r="L29" s="221">
        <v>0</v>
      </c>
      <c r="M29" s="221">
        <v>0</v>
      </c>
      <c r="N29" s="221">
        <v>0</v>
      </c>
      <c r="O29" s="221">
        <v>0</v>
      </c>
      <c r="P29" s="42"/>
      <c r="Q29" s="6"/>
    </row>
    <row r="30" spans="2:17" ht="12" customHeight="1">
      <c r="B30" s="3"/>
      <c r="C30" s="42"/>
      <c r="D30" s="36" t="s">
        <v>282</v>
      </c>
      <c r="E30" s="42"/>
      <c r="F30" s="221">
        <v>0</v>
      </c>
      <c r="G30" s="221">
        <v>0</v>
      </c>
      <c r="H30" s="221">
        <v>0</v>
      </c>
      <c r="I30" s="221">
        <v>0</v>
      </c>
      <c r="J30" s="221">
        <v>0</v>
      </c>
      <c r="K30" s="221">
        <v>0</v>
      </c>
      <c r="L30" s="221">
        <v>0</v>
      </c>
      <c r="M30" s="221">
        <v>0</v>
      </c>
      <c r="N30" s="221">
        <v>0</v>
      </c>
      <c r="O30" s="221">
        <v>0</v>
      </c>
      <c r="P30" s="42"/>
      <c r="Q30" s="6"/>
    </row>
    <row r="31" spans="2:17" ht="12" customHeight="1">
      <c r="B31" s="3"/>
      <c r="C31" s="42"/>
      <c r="D31" s="37" t="s">
        <v>56</v>
      </c>
      <c r="E31" s="42"/>
      <c r="F31" s="230">
        <f aca="true" t="shared" si="5" ref="F31:O31">SUM(F28:F29)-F30</f>
        <v>250000</v>
      </c>
      <c r="G31" s="230">
        <f t="shared" si="5"/>
        <v>250000</v>
      </c>
      <c r="H31" s="230">
        <f t="shared" si="5"/>
        <v>250000</v>
      </c>
      <c r="I31" s="230">
        <f t="shared" si="5"/>
        <v>250000</v>
      </c>
      <c r="J31" s="230">
        <f t="shared" si="5"/>
        <v>250000</v>
      </c>
      <c r="K31" s="230">
        <f t="shared" si="5"/>
        <v>250000</v>
      </c>
      <c r="L31" s="230">
        <f t="shared" si="5"/>
        <v>250000</v>
      </c>
      <c r="M31" s="230">
        <f t="shared" si="5"/>
        <v>250000</v>
      </c>
      <c r="N31" s="230">
        <f t="shared" si="5"/>
        <v>250000</v>
      </c>
      <c r="O31" s="230">
        <f t="shared" si="5"/>
        <v>250000</v>
      </c>
      <c r="P31" s="42"/>
      <c r="Q31" s="6"/>
    </row>
    <row r="32" spans="2:17" ht="12" customHeight="1">
      <c r="B32" s="3"/>
      <c r="C32" s="42"/>
      <c r="D32" s="42"/>
      <c r="E32" s="42"/>
      <c r="F32" s="42"/>
      <c r="G32" s="42"/>
      <c r="H32" s="60"/>
      <c r="I32" s="42"/>
      <c r="J32" s="42"/>
      <c r="K32" s="42"/>
      <c r="L32" s="42"/>
      <c r="M32" s="42"/>
      <c r="N32" s="42"/>
      <c r="O32" s="42"/>
      <c r="P32" s="42"/>
      <c r="Q32" s="6"/>
    </row>
    <row r="33" spans="2:17" ht="12" customHeight="1">
      <c r="B33" s="3"/>
      <c r="C33" s="5"/>
      <c r="D33" s="5"/>
      <c r="E33" s="5"/>
      <c r="F33" s="5"/>
      <c r="G33" s="5"/>
      <c r="H33" s="17"/>
      <c r="I33" s="5"/>
      <c r="J33" s="5"/>
      <c r="K33" s="5"/>
      <c r="L33" s="5"/>
      <c r="M33" s="5"/>
      <c r="N33" s="5"/>
      <c r="O33" s="5"/>
      <c r="P33" s="5"/>
      <c r="Q33" s="6"/>
    </row>
    <row r="34" spans="2:17" ht="12" customHeight="1">
      <c r="B34" s="3"/>
      <c r="C34" s="5"/>
      <c r="D34" s="5"/>
      <c r="E34" s="5"/>
      <c r="F34" s="5"/>
      <c r="G34" s="5"/>
      <c r="H34" s="17"/>
      <c r="I34" s="5"/>
      <c r="J34" s="5"/>
      <c r="K34" s="5"/>
      <c r="L34" s="5"/>
      <c r="M34" s="5"/>
      <c r="N34" s="5"/>
      <c r="O34" s="5"/>
      <c r="P34" s="5"/>
      <c r="Q34" s="6"/>
    </row>
    <row r="35" spans="2:17" ht="12" customHeight="1">
      <c r="B35" s="3"/>
      <c r="C35" s="5"/>
      <c r="D35" s="5"/>
      <c r="E35" s="5"/>
      <c r="F35" s="5"/>
      <c r="G35" s="5"/>
      <c r="H35" s="17"/>
      <c r="I35" s="5"/>
      <c r="J35" s="5"/>
      <c r="K35" s="5"/>
      <c r="L35" s="5"/>
      <c r="M35" s="5"/>
      <c r="N35" s="5"/>
      <c r="O35" s="5"/>
      <c r="P35" s="5"/>
      <c r="Q35" s="6"/>
    </row>
    <row r="36" spans="2:17" ht="12" customHeight="1">
      <c r="B36" s="3"/>
      <c r="C36" s="4"/>
      <c r="D36" s="56"/>
      <c r="E36" s="5"/>
      <c r="F36" s="25">
        <f>1+O25</f>
        <v>2026</v>
      </c>
      <c r="G36" s="25">
        <f aca="true" t="shared" si="6" ref="G36:O36">F36+1</f>
        <v>2027</v>
      </c>
      <c r="H36" s="25">
        <f t="shared" si="6"/>
        <v>2028</v>
      </c>
      <c r="I36" s="25">
        <f t="shared" si="6"/>
        <v>2029</v>
      </c>
      <c r="J36" s="25">
        <f t="shared" si="6"/>
        <v>2030</v>
      </c>
      <c r="K36" s="25">
        <f t="shared" si="6"/>
        <v>2031</v>
      </c>
      <c r="L36" s="25">
        <f t="shared" si="6"/>
        <v>2032</v>
      </c>
      <c r="M36" s="25">
        <f t="shared" si="6"/>
        <v>2033</v>
      </c>
      <c r="N36" s="25">
        <f t="shared" si="6"/>
        <v>2034</v>
      </c>
      <c r="O36" s="25">
        <f t="shared" si="6"/>
        <v>2035</v>
      </c>
      <c r="P36" s="5"/>
      <c r="Q36" s="6"/>
    </row>
    <row r="37" spans="2:17" ht="12" customHeight="1">
      <c r="B37" s="3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6"/>
    </row>
    <row r="38" spans="2:17" ht="12" customHeight="1">
      <c r="B38" s="3"/>
      <c r="C38" s="42"/>
      <c r="D38" s="309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6"/>
    </row>
    <row r="39" spans="2:17" ht="12" customHeight="1">
      <c r="B39" s="3"/>
      <c r="C39" s="42"/>
      <c r="D39" s="36" t="s">
        <v>280</v>
      </c>
      <c r="E39" s="42"/>
      <c r="F39" s="165">
        <f>O31</f>
        <v>250000</v>
      </c>
      <c r="G39" s="33">
        <f aca="true" t="shared" si="7" ref="G39:O39">F42</f>
        <v>250000</v>
      </c>
      <c r="H39" s="33">
        <f t="shared" si="7"/>
        <v>250000</v>
      </c>
      <c r="I39" s="33">
        <f t="shared" si="7"/>
        <v>250000</v>
      </c>
      <c r="J39" s="33">
        <f t="shared" si="7"/>
        <v>250000</v>
      </c>
      <c r="K39" s="33">
        <f t="shared" si="7"/>
        <v>250000</v>
      </c>
      <c r="L39" s="33">
        <f t="shared" si="7"/>
        <v>250000</v>
      </c>
      <c r="M39" s="33">
        <f t="shared" si="7"/>
        <v>250000</v>
      </c>
      <c r="N39" s="33">
        <f t="shared" si="7"/>
        <v>250000</v>
      </c>
      <c r="O39" s="33">
        <f t="shared" si="7"/>
        <v>250000</v>
      </c>
      <c r="P39" s="42"/>
      <c r="Q39" s="6"/>
    </row>
    <row r="40" spans="2:17" ht="12" customHeight="1">
      <c r="B40" s="3"/>
      <c r="C40" s="42"/>
      <c r="D40" s="36" t="s">
        <v>281</v>
      </c>
      <c r="E40" s="42"/>
      <c r="F40" s="221">
        <v>0</v>
      </c>
      <c r="G40" s="221">
        <v>0</v>
      </c>
      <c r="H40" s="221">
        <v>0</v>
      </c>
      <c r="I40" s="221">
        <v>0</v>
      </c>
      <c r="J40" s="221">
        <v>0</v>
      </c>
      <c r="K40" s="221">
        <v>0</v>
      </c>
      <c r="L40" s="221">
        <v>0</v>
      </c>
      <c r="M40" s="221">
        <v>0</v>
      </c>
      <c r="N40" s="221">
        <v>0</v>
      </c>
      <c r="O40" s="221">
        <v>0</v>
      </c>
      <c r="P40" s="42"/>
      <c r="Q40" s="6"/>
    </row>
    <row r="41" spans="2:17" ht="12" customHeight="1">
      <c r="B41" s="3"/>
      <c r="C41" s="42"/>
      <c r="D41" s="36" t="s">
        <v>282</v>
      </c>
      <c r="E41" s="42"/>
      <c r="F41" s="221">
        <v>0</v>
      </c>
      <c r="G41" s="221">
        <v>0</v>
      </c>
      <c r="H41" s="221">
        <v>0</v>
      </c>
      <c r="I41" s="221">
        <v>0</v>
      </c>
      <c r="J41" s="221">
        <v>0</v>
      </c>
      <c r="K41" s="221">
        <v>0</v>
      </c>
      <c r="L41" s="221">
        <v>0</v>
      </c>
      <c r="M41" s="221">
        <v>0</v>
      </c>
      <c r="N41" s="221">
        <v>0</v>
      </c>
      <c r="O41" s="221">
        <v>0</v>
      </c>
      <c r="P41" s="42"/>
      <c r="Q41" s="6"/>
    </row>
    <row r="42" spans="2:17" ht="12" customHeight="1">
      <c r="B42" s="3"/>
      <c r="C42" s="42"/>
      <c r="D42" s="37" t="s">
        <v>56</v>
      </c>
      <c r="E42" s="42"/>
      <c r="F42" s="230">
        <f aca="true" t="shared" si="8" ref="F42:O42">SUM(F39:F40)-F41</f>
        <v>250000</v>
      </c>
      <c r="G42" s="230">
        <f t="shared" si="8"/>
        <v>250000</v>
      </c>
      <c r="H42" s="230">
        <f t="shared" si="8"/>
        <v>250000</v>
      </c>
      <c r="I42" s="230">
        <f t="shared" si="8"/>
        <v>250000</v>
      </c>
      <c r="J42" s="230">
        <f t="shared" si="8"/>
        <v>250000</v>
      </c>
      <c r="K42" s="230">
        <f t="shared" si="8"/>
        <v>250000</v>
      </c>
      <c r="L42" s="230">
        <f t="shared" si="8"/>
        <v>250000</v>
      </c>
      <c r="M42" s="230">
        <f t="shared" si="8"/>
        <v>250000</v>
      </c>
      <c r="N42" s="230">
        <f t="shared" si="8"/>
        <v>250000</v>
      </c>
      <c r="O42" s="230">
        <f t="shared" si="8"/>
        <v>250000</v>
      </c>
      <c r="P42" s="42"/>
      <c r="Q42" s="6"/>
    </row>
    <row r="43" spans="2:17" ht="12" customHeight="1">
      <c r="B43" s="3"/>
      <c r="C43" s="42"/>
      <c r="D43" s="42"/>
      <c r="E43" s="42"/>
      <c r="F43" s="42"/>
      <c r="G43" s="42"/>
      <c r="H43" s="60"/>
      <c r="I43" s="42"/>
      <c r="J43" s="42"/>
      <c r="K43" s="42"/>
      <c r="L43" s="42"/>
      <c r="M43" s="42"/>
      <c r="N43" s="42"/>
      <c r="O43" s="42"/>
      <c r="P43" s="42"/>
      <c r="Q43" s="6"/>
    </row>
    <row r="44" spans="2:17" ht="12" customHeight="1">
      <c r="B44" s="3"/>
      <c r="C44" s="5"/>
      <c r="D44" s="5"/>
      <c r="E44" s="5"/>
      <c r="F44" s="5"/>
      <c r="G44" s="5"/>
      <c r="H44" s="17"/>
      <c r="I44" s="5"/>
      <c r="J44" s="5"/>
      <c r="K44" s="5"/>
      <c r="L44" s="5"/>
      <c r="M44" s="5"/>
      <c r="N44" s="5"/>
      <c r="O44" s="5"/>
      <c r="P44" s="5"/>
      <c r="Q44" s="6"/>
    </row>
    <row r="45" spans="2:17" ht="12" customHeight="1">
      <c r="B45" s="3"/>
      <c r="C45" s="5"/>
      <c r="D45" s="5"/>
      <c r="E45" s="5"/>
      <c r="F45" s="5"/>
      <c r="G45" s="5"/>
      <c r="H45" s="17"/>
      <c r="I45" s="5"/>
      <c r="J45" s="5"/>
      <c r="K45" s="5"/>
      <c r="L45" s="5"/>
      <c r="M45" s="5"/>
      <c r="N45" s="5"/>
      <c r="O45" s="5"/>
      <c r="P45" s="5"/>
      <c r="Q45" s="6"/>
    </row>
    <row r="46" spans="2:17" ht="12" customHeight="1">
      <c r="B46" s="3"/>
      <c r="C46" s="5"/>
      <c r="D46" s="5"/>
      <c r="E46" s="5"/>
      <c r="F46" s="5"/>
      <c r="G46" s="5"/>
      <c r="H46" s="17"/>
      <c r="I46" s="5"/>
      <c r="J46" s="5"/>
      <c r="K46" s="5"/>
      <c r="L46" s="5"/>
      <c r="M46" s="5"/>
      <c r="N46" s="5"/>
      <c r="O46" s="5"/>
      <c r="P46" s="5"/>
      <c r="Q46" s="6"/>
    </row>
    <row r="47" spans="2:17" ht="12" customHeight="1">
      <c r="B47" s="3"/>
      <c r="C47" s="4"/>
      <c r="D47" s="56"/>
      <c r="E47" s="5"/>
      <c r="F47" s="25">
        <f>1+O36</f>
        <v>2036</v>
      </c>
      <c r="G47" s="25">
        <f aca="true" t="shared" si="9" ref="G47:O47">F47+1</f>
        <v>2037</v>
      </c>
      <c r="H47" s="25">
        <f t="shared" si="9"/>
        <v>2038</v>
      </c>
      <c r="I47" s="25">
        <f t="shared" si="9"/>
        <v>2039</v>
      </c>
      <c r="J47" s="25">
        <f t="shared" si="9"/>
        <v>2040</v>
      </c>
      <c r="K47" s="25">
        <f t="shared" si="9"/>
        <v>2041</v>
      </c>
      <c r="L47" s="25">
        <f t="shared" si="9"/>
        <v>2042</v>
      </c>
      <c r="M47" s="25">
        <f t="shared" si="9"/>
        <v>2043</v>
      </c>
      <c r="N47" s="25">
        <f t="shared" si="9"/>
        <v>2044</v>
      </c>
      <c r="O47" s="25">
        <f t="shared" si="9"/>
        <v>2045</v>
      </c>
      <c r="P47" s="5"/>
      <c r="Q47" s="6"/>
    </row>
    <row r="48" spans="2:17" ht="12" customHeight="1">
      <c r="B48" s="3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6"/>
    </row>
    <row r="49" spans="2:17" ht="12" customHeight="1">
      <c r="B49" s="3"/>
      <c r="C49" s="42"/>
      <c r="D49" s="309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6"/>
    </row>
    <row r="50" spans="2:17" ht="12" customHeight="1">
      <c r="B50" s="3"/>
      <c r="C50" s="42"/>
      <c r="D50" s="36" t="s">
        <v>280</v>
      </c>
      <c r="E50" s="42"/>
      <c r="F50" s="165">
        <f>O42</f>
        <v>250000</v>
      </c>
      <c r="G50" s="33">
        <f aca="true" t="shared" si="10" ref="G50:O50">F53</f>
        <v>250000</v>
      </c>
      <c r="H50" s="33">
        <f t="shared" si="10"/>
        <v>250000</v>
      </c>
      <c r="I50" s="33">
        <f t="shared" si="10"/>
        <v>250000</v>
      </c>
      <c r="J50" s="33">
        <f t="shared" si="10"/>
        <v>250000</v>
      </c>
      <c r="K50" s="33">
        <f t="shared" si="10"/>
        <v>250000</v>
      </c>
      <c r="L50" s="33">
        <f t="shared" si="10"/>
        <v>250000</v>
      </c>
      <c r="M50" s="33">
        <f t="shared" si="10"/>
        <v>250000</v>
      </c>
      <c r="N50" s="33">
        <f t="shared" si="10"/>
        <v>250000</v>
      </c>
      <c r="O50" s="33">
        <f t="shared" si="10"/>
        <v>250000</v>
      </c>
      <c r="P50" s="42"/>
      <c r="Q50" s="6"/>
    </row>
    <row r="51" spans="2:17" ht="12" customHeight="1">
      <c r="B51" s="3"/>
      <c r="C51" s="42"/>
      <c r="D51" s="36" t="s">
        <v>281</v>
      </c>
      <c r="E51" s="42"/>
      <c r="F51" s="221">
        <v>0</v>
      </c>
      <c r="G51" s="221">
        <v>0</v>
      </c>
      <c r="H51" s="221">
        <v>0</v>
      </c>
      <c r="I51" s="221">
        <v>0</v>
      </c>
      <c r="J51" s="221">
        <v>0</v>
      </c>
      <c r="K51" s="221">
        <v>0</v>
      </c>
      <c r="L51" s="221">
        <v>0</v>
      </c>
      <c r="M51" s="221">
        <v>0</v>
      </c>
      <c r="N51" s="221">
        <v>0</v>
      </c>
      <c r="O51" s="221">
        <v>0</v>
      </c>
      <c r="P51" s="42"/>
      <c r="Q51" s="6"/>
    </row>
    <row r="52" spans="2:17" ht="12" customHeight="1">
      <c r="B52" s="3"/>
      <c r="C52" s="42"/>
      <c r="D52" s="36" t="s">
        <v>282</v>
      </c>
      <c r="E52" s="42"/>
      <c r="F52" s="221">
        <v>0</v>
      </c>
      <c r="G52" s="221">
        <v>0</v>
      </c>
      <c r="H52" s="221">
        <v>0</v>
      </c>
      <c r="I52" s="221">
        <v>0</v>
      </c>
      <c r="J52" s="221">
        <v>0</v>
      </c>
      <c r="K52" s="221">
        <v>0</v>
      </c>
      <c r="L52" s="221">
        <v>0</v>
      </c>
      <c r="M52" s="221">
        <v>0</v>
      </c>
      <c r="N52" s="221">
        <v>0</v>
      </c>
      <c r="O52" s="221">
        <v>0</v>
      </c>
      <c r="P52" s="42"/>
      <c r="Q52" s="6"/>
    </row>
    <row r="53" spans="2:17" ht="12" customHeight="1">
      <c r="B53" s="3"/>
      <c r="C53" s="42"/>
      <c r="D53" s="37" t="s">
        <v>56</v>
      </c>
      <c r="E53" s="42"/>
      <c r="F53" s="230">
        <f>SUM(F50:F51)-F52</f>
        <v>250000</v>
      </c>
      <c r="G53" s="230">
        <f aca="true" t="shared" si="11" ref="G53:O53">SUM(G50:G51)-G52</f>
        <v>250000</v>
      </c>
      <c r="H53" s="230">
        <f t="shared" si="11"/>
        <v>250000</v>
      </c>
      <c r="I53" s="230">
        <f t="shared" si="11"/>
        <v>250000</v>
      </c>
      <c r="J53" s="230">
        <f t="shared" si="11"/>
        <v>250000</v>
      </c>
      <c r="K53" s="230">
        <f t="shared" si="11"/>
        <v>250000</v>
      </c>
      <c r="L53" s="230">
        <f t="shared" si="11"/>
        <v>250000</v>
      </c>
      <c r="M53" s="230">
        <f t="shared" si="11"/>
        <v>250000</v>
      </c>
      <c r="N53" s="230">
        <f t="shared" si="11"/>
        <v>250000</v>
      </c>
      <c r="O53" s="230">
        <f t="shared" si="11"/>
        <v>250000</v>
      </c>
      <c r="P53" s="42"/>
      <c r="Q53" s="6"/>
    </row>
    <row r="54" spans="2:17" ht="12" customHeight="1">
      <c r="B54" s="3"/>
      <c r="C54" s="42"/>
      <c r="D54" s="42"/>
      <c r="E54" s="42"/>
      <c r="F54" s="42"/>
      <c r="G54" s="42"/>
      <c r="H54" s="60"/>
      <c r="I54" s="42"/>
      <c r="J54" s="42"/>
      <c r="K54" s="42"/>
      <c r="L54" s="42"/>
      <c r="M54" s="42"/>
      <c r="N54" s="42"/>
      <c r="O54" s="42"/>
      <c r="P54" s="42"/>
      <c r="Q54" s="6"/>
    </row>
    <row r="55" spans="2:17" ht="12" customHeight="1">
      <c r="B55" s="3"/>
      <c r="C55" s="5"/>
      <c r="D55" s="5"/>
      <c r="E55" s="5"/>
      <c r="F55" s="5"/>
      <c r="G55" s="5"/>
      <c r="H55" s="17"/>
      <c r="I55" s="5"/>
      <c r="J55" s="5"/>
      <c r="K55" s="5"/>
      <c r="L55" s="5"/>
      <c r="M55" s="5"/>
      <c r="N55" s="5"/>
      <c r="O55" s="5"/>
      <c r="P55" s="5"/>
      <c r="Q55" s="6"/>
    </row>
    <row r="56" spans="2:17" ht="12" customHeight="1" thickBot="1">
      <c r="B56" s="13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5"/>
    </row>
  </sheetData>
  <sheetProtection password="DE55" sheet="1" objects="1" scenarios="1"/>
  <printOptions/>
  <pageMargins left="0.75" right="0.75" top="1" bottom="1" header="0.5" footer="0.5"/>
  <pageSetup horizontalDpi="600" verticalDpi="600" orientation="landscape" paperSize="9" scale="5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AQ183"/>
  <sheetViews>
    <sheetView zoomScale="85" zoomScaleNormal="85" zoomScaleSheetLayoutView="55" workbookViewId="0" topLeftCell="A1">
      <pane ySplit="11" topLeftCell="BM12" activePane="bottomLeft" state="frozen"/>
      <selection pane="topLeft" activeCell="D44" sqref="D44"/>
      <selection pane="bottomLeft" activeCell="B2" sqref="B2"/>
    </sheetView>
  </sheetViews>
  <sheetFormatPr defaultColWidth="9.140625" defaultRowHeight="12.75"/>
  <cols>
    <col min="1" max="1" width="5.7109375" style="248" customWidth="1"/>
    <col min="2" max="3" width="2.7109375" style="248" customWidth="1"/>
    <col min="4" max="5" width="25.7109375" style="248" customWidth="1"/>
    <col min="6" max="6" width="12.7109375" style="46" customWidth="1"/>
    <col min="7" max="10" width="12.7109375" style="248" customWidth="1"/>
    <col min="11" max="11" width="2.7109375" style="248" customWidth="1"/>
    <col min="12" max="12" width="11.7109375" style="248" hidden="1" customWidth="1"/>
    <col min="13" max="16" width="12.7109375" style="248" customWidth="1"/>
    <col min="17" max="18" width="1.7109375" style="248" customWidth="1"/>
    <col min="19" max="28" width="12.7109375" style="248" customWidth="1"/>
    <col min="29" max="32" width="2.7109375" style="248" customWidth="1"/>
    <col min="33" max="42" width="12.7109375" style="252" customWidth="1"/>
    <col min="43" max="43" width="2.7109375" style="248" customWidth="1"/>
    <col min="44" max="16384" width="9.140625" style="248" customWidth="1"/>
  </cols>
  <sheetData>
    <row r="1" ht="13.5" thickBot="1"/>
    <row r="2" spans="2:30" ht="12.75">
      <c r="B2" s="351"/>
      <c r="C2" s="352"/>
      <c r="D2" s="352"/>
      <c r="E2" s="352"/>
      <c r="F2" s="229"/>
      <c r="G2" s="352"/>
      <c r="H2" s="352"/>
      <c r="I2" s="352"/>
      <c r="J2" s="352"/>
      <c r="K2" s="352"/>
      <c r="L2" s="352"/>
      <c r="M2" s="352"/>
      <c r="N2" s="352"/>
      <c r="O2" s="352"/>
      <c r="P2" s="352"/>
      <c r="Q2" s="352"/>
      <c r="R2" s="352"/>
      <c r="S2" s="352"/>
      <c r="T2" s="352"/>
      <c r="U2" s="352"/>
      <c r="V2" s="352"/>
      <c r="W2" s="352"/>
      <c r="X2" s="352"/>
      <c r="Y2" s="352"/>
      <c r="Z2" s="352"/>
      <c r="AA2" s="352"/>
      <c r="AB2" s="352"/>
      <c r="AC2" s="352"/>
      <c r="AD2" s="353"/>
    </row>
    <row r="3" spans="2:30" ht="12.75">
      <c r="B3" s="354"/>
      <c r="AD3" s="355"/>
    </row>
    <row r="4" spans="2:42" s="159" customFormat="1" ht="18" customHeight="1">
      <c r="B4" s="26"/>
      <c r="C4" s="159" t="s">
        <v>183</v>
      </c>
      <c r="F4" s="247"/>
      <c r="AD4" s="356"/>
      <c r="AG4" s="251"/>
      <c r="AH4" s="251"/>
      <c r="AI4" s="251"/>
      <c r="AJ4" s="251"/>
      <c r="AK4" s="251"/>
      <c r="AL4" s="251"/>
      <c r="AM4" s="251"/>
      <c r="AN4" s="251"/>
      <c r="AO4" s="251"/>
      <c r="AP4" s="251"/>
    </row>
    <row r="5" spans="2:30" ht="14.25">
      <c r="B5" s="354"/>
      <c r="C5" s="349" t="s">
        <v>275</v>
      </c>
      <c r="M5" s="345"/>
      <c r="N5" s="154"/>
      <c r="O5" s="345"/>
      <c r="AD5" s="355"/>
    </row>
    <row r="6" spans="2:30" ht="12.75">
      <c r="B6" s="354"/>
      <c r="M6" s="345"/>
      <c r="N6" s="154"/>
      <c r="O6" s="345"/>
      <c r="AD6" s="355"/>
    </row>
    <row r="7" spans="2:42" ht="12.75">
      <c r="B7" s="354"/>
      <c r="S7" s="165">
        <f aca="true" t="shared" si="0" ref="S7:AB7">S181</f>
        <v>25000</v>
      </c>
      <c r="T7" s="165">
        <f t="shared" si="0"/>
        <v>25000</v>
      </c>
      <c r="U7" s="165">
        <f t="shared" si="0"/>
        <v>25000</v>
      </c>
      <c r="V7" s="165">
        <f t="shared" si="0"/>
        <v>25000</v>
      </c>
      <c r="W7" s="165">
        <f t="shared" si="0"/>
        <v>25000</v>
      </c>
      <c r="X7" s="165">
        <f t="shared" si="0"/>
        <v>25000</v>
      </c>
      <c r="Y7" s="165">
        <f t="shared" si="0"/>
        <v>25000</v>
      </c>
      <c r="Z7" s="165">
        <f t="shared" si="0"/>
        <v>25000</v>
      </c>
      <c r="AA7" s="165">
        <f t="shared" si="0"/>
        <v>25000</v>
      </c>
      <c r="AB7" s="165">
        <f t="shared" si="0"/>
        <v>25000</v>
      </c>
      <c r="AD7" s="355"/>
      <c r="AG7" s="398">
        <f>AG181</f>
        <v>250000</v>
      </c>
      <c r="AH7" s="398">
        <f aca="true" t="shared" si="1" ref="AH7:AP7">AH181</f>
        <v>0</v>
      </c>
      <c r="AI7" s="398">
        <f t="shared" si="1"/>
        <v>0</v>
      </c>
      <c r="AJ7" s="398">
        <f t="shared" si="1"/>
        <v>0</v>
      </c>
      <c r="AK7" s="398">
        <f t="shared" si="1"/>
        <v>0</v>
      </c>
      <c r="AL7" s="398">
        <f t="shared" si="1"/>
        <v>0</v>
      </c>
      <c r="AM7" s="398">
        <f t="shared" si="1"/>
        <v>0</v>
      </c>
      <c r="AN7" s="398">
        <f t="shared" si="1"/>
        <v>0</v>
      </c>
      <c r="AO7" s="398">
        <f t="shared" si="1"/>
        <v>0</v>
      </c>
      <c r="AP7" s="398">
        <f t="shared" si="1"/>
        <v>0</v>
      </c>
    </row>
    <row r="8" spans="2:30" ht="12.75">
      <c r="B8" s="354"/>
      <c r="AD8" s="355"/>
    </row>
    <row r="9" spans="2:43" s="249" customFormat="1" ht="12.75">
      <c r="B9" s="357"/>
      <c r="C9" s="125"/>
      <c r="D9" s="125" t="s">
        <v>94</v>
      </c>
      <c r="E9" s="125" t="s">
        <v>93</v>
      </c>
      <c r="F9" s="125" t="s">
        <v>97</v>
      </c>
      <c r="G9" s="125" t="s">
        <v>196</v>
      </c>
      <c r="H9" s="125" t="s">
        <v>91</v>
      </c>
      <c r="I9" s="125" t="s">
        <v>46</v>
      </c>
      <c r="J9" s="125" t="s">
        <v>92</v>
      </c>
      <c r="K9" s="125"/>
      <c r="L9" s="125" t="s">
        <v>107</v>
      </c>
      <c r="M9" s="125" t="s">
        <v>109</v>
      </c>
      <c r="N9" s="125" t="s">
        <v>68</v>
      </c>
      <c r="O9" s="126" t="s">
        <v>106</v>
      </c>
      <c r="P9" s="125" t="s">
        <v>124</v>
      </c>
      <c r="Q9" s="125"/>
      <c r="R9" s="125"/>
      <c r="S9" s="125">
        <f>P10</f>
        <v>2006</v>
      </c>
      <c r="T9" s="216">
        <f>S9+1</f>
        <v>2007</v>
      </c>
      <c r="U9" s="216">
        <f>S9+2</f>
        <v>2008</v>
      </c>
      <c r="V9" s="124">
        <f aca="true" t="shared" si="2" ref="V9:AB9">S9+3</f>
        <v>2009</v>
      </c>
      <c r="W9" s="124">
        <f t="shared" si="2"/>
        <v>2010</v>
      </c>
      <c r="X9" s="124">
        <f t="shared" si="2"/>
        <v>2011</v>
      </c>
      <c r="Y9" s="124">
        <f t="shared" si="2"/>
        <v>2012</v>
      </c>
      <c r="Z9" s="124">
        <f t="shared" si="2"/>
        <v>2013</v>
      </c>
      <c r="AA9" s="124">
        <f t="shared" si="2"/>
        <v>2014</v>
      </c>
      <c r="AB9" s="124">
        <f t="shared" si="2"/>
        <v>2015</v>
      </c>
      <c r="AC9" s="125"/>
      <c r="AD9" s="358"/>
      <c r="AF9" s="125"/>
      <c r="AG9" s="217">
        <f aca="true" t="shared" si="3" ref="AG9:AP9">S9</f>
        <v>2006</v>
      </c>
      <c r="AH9" s="217">
        <f t="shared" si="3"/>
        <v>2007</v>
      </c>
      <c r="AI9" s="217">
        <f t="shared" si="3"/>
        <v>2008</v>
      </c>
      <c r="AJ9" s="217">
        <f t="shared" si="3"/>
        <v>2009</v>
      </c>
      <c r="AK9" s="217">
        <f t="shared" si="3"/>
        <v>2010</v>
      </c>
      <c r="AL9" s="217">
        <f t="shared" si="3"/>
        <v>2011</v>
      </c>
      <c r="AM9" s="217">
        <f t="shared" si="3"/>
        <v>2012</v>
      </c>
      <c r="AN9" s="217">
        <f t="shared" si="3"/>
        <v>2013</v>
      </c>
      <c r="AO9" s="217">
        <f t="shared" si="3"/>
        <v>2014</v>
      </c>
      <c r="AP9" s="217">
        <f t="shared" si="3"/>
        <v>2015</v>
      </c>
      <c r="AQ9" s="125"/>
    </row>
    <row r="10" spans="2:43" s="249" customFormat="1" ht="12.75">
      <c r="B10" s="357"/>
      <c r="C10" s="125"/>
      <c r="D10" s="125"/>
      <c r="E10" s="125"/>
      <c r="F10" s="125" t="s">
        <v>96</v>
      </c>
      <c r="G10" s="125" t="s">
        <v>197</v>
      </c>
      <c r="H10" s="125" t="s">
        <v>95</v>
      </c>
      <c r="I10" s="125" t="s">
        <v>45</v>
      </c>
      <c r="J10" s="125" t="s">
        <v>53</v>
      </c>
      <c r="K10" s="125"/>
      <c r="L10" s="125"/>
      <c r="M10" s="125" t="s">
        <v>110</v>
      </c>
      <c r="N10" s="125" t="s">
        <v>111</v>
      </c>
      <c r="O10" s="126" t="s">
        <v>68</v>
      </c>
      <c r="P10" s="126">
        <f>tab!F12</f>
        <v>2006</v>
      </c>
      <c r="Q10" s="125"/>
      <c r="R10" s="125"/>
      <c r="S10" s="125" t="s">
        <v>68</v>
      </c>
      <c r="T10" s="125" t="s">
        <v>68</v>
      </c>
      <c r="U10" s="125" t="s">
        <v>68</v>
      </c>
      <c r="V10" s="125" t="s">
        <v>68</v>
      </c>
      <c r="W10" s="125" t="s">
        <v>68</v>
      </c>
      <c r="X10" s="125" t="s">
        <v>68</v>
      </c>
      <c r="Y10" s="125" t="s">
        <v>68</v>
      </c>
      <c r="Z10" s="125" t="s">
        <v>68</v>
      </c>
      <c r="AA10" s="125" t="s">
        <v>68</v>
      </c>
      <c r="AB10" s="125" t="s">
        <v>68</v>
      </c>
      <c r="AC10" s="125"/>
      <c r="AD10" s="358"/>
      <c r="AF10" s="125"/>
      <c r="AG10" s="217" t="s">
        <v>69</v>
      </c>
      <c r="AH10" s="217" t="s">
        <v>69</v>
      </c>
      <c r="AI10" s="217" t="s">
        <v>69</v>
      </c>
      <c r="AJ10" s="217" t="s">
        <v>69</v>
      </c>
      <c r="AK10" s="217" t="s">
        <v>69</v>
      </c>
      <c r="AL10" s="217" t="s">
        <v>69</v>
      </c>
      <c r="AM10" s="217" t="s">
        <v>69</v>
      </c>
      <c r="AN10" s="217" t="s">
        <v>69</v>
      </c>
      <c r="AO10" s="217" t="s">
        <v>69</v>
      </c>
      <c r="AP10" s="217" t="s">
        <v>69</v>
      </c>
      <c r="AQ10" s="125"/>
    </row>
    <row r="11" spans="2:43" s="249" customFormat="1" ht="12.75">
      <c r="B11" s="357"/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6"/>
      <c r="P11" s="126"/>
      <c r="Q11" s="125"/>
      <c r="R11" s="125"/>
      <c r="S11" s="125"/>
      <c r="T11" s="125"/>
      <c r="U11" s="125"/>
      <c r="V11" s="125"/>
      <c r="W11" s="125"/>
      <c r="X11" s="125"/>
      <c r="Y11" s="125"/>
      <c r="Z11" s="125"/>
      <c r="AA11" s="125"/>
      <c r="AB11" s="125"/>
      <c r="AC11" s="125"/>
      <c r="AD11" s="358"/>
      <c r="AF11" s="125"/>
      <c r="AG11" s="410"/>
      <c r="AH11" s="410"/>
      <c r="AI11" s="410"/>
      <c r="AJ11" s="410"/>
      <c r="AK11" s="410"/>
      <c r="AL11" s="410"/>
      <c r="AM11" s="410"/>
      <c r="AN11" s="410"/>
      <c r="AO11" s="410"/>
      <c r="AP11" s="410"/>
      <c r="AQ11" s="125"/>
    </row>
    <row r="12" spans="2:43" ht="12.75">
      <c r="B12" s="354"/>
      <c r="C12" s="245"/>
      <c r="D12" s="255" t="s">
        <v>169</v>
      </c>
      <c r="E12" s="255" t="s">
        <v>325</v>
      </c>
      <c r="F12" s="18"/>
      <c r="G12" s="214">
        <v>100</v>
      </c>
      <c r="H12" s="258">
        <v>2500</v>
      </c>
      <c r="I12" s="214">
        <v>2006</v>
      </c>
      <c r="J12" s="214">
        <v>10</v>
      </c>
      <c r="K12" s="245"/>
      <c r="L12" s="250">
        <f>IF(J12="geen",9999999999,J12)</f>
        <v>10</v>
      </c>
      <c r="M12" s="215">
        <f aca="true" t="shared" si="4" ref="M12:M63">G12*H12</f>
        <v>250000</v>
      </c>
      <c r="N12" s="29">
        <f aca="true" t="shared" si="5" ref="N12:N63">IF(G12=0,0,(G12*H12)/L12)</f>
        <v>25000</v>
      </c>
      <c r="O12" s="116">
        <f aca="true" t="shared" si="6" ref="O12:O63">IF(L12=0,"-",(IF(L12&gt;3000,"-",I12+L12-1)))</f>
        <v>2015</v>
      </c>
      <c r="P12" s="29">
        <f>IF(J12="geen",IF(I12&lt;$S$9,G12*H12,0),IF(I12&gt;=$S$9,0,IF((H12*G12-(S$9-I12)*N12)&lt;0,0,H12*G12-(S$9-I12)*N12)))</f>
        <v>0</v>
      </c>
      <c r="Q12" s="245"/>
      <c r="R12" s="245"/>
      <c r="S12" s="29">
        <f aca="true" t="shared" si="7" ref="S12:S64">(IF(S$9&lt;$I12,0,IF($O12&lt;=S$9-1,0,$N12)))</f>
        <v>25000</v>
      </c>
      <c r="T12" s="29">
        <f aca="true" t="shared" si="8" ref="T12:T64">(IF(T$9&lt;$I12,0,IF($O12&lt;=T$9-1,0,$N12)))</f>
        <v>25000</v>
      </c>
      <c r="U12" s="29">
        <f aca="true" t="shared" si="9" ref="U12:U64">(IF(U$9&lt;$I12,0,IF($O12&lt;=U$9-1,0,$N12)))</f>
        <v>25000</v>
      </c>
      <c r="V12" s="29">
        <f aca="true" t="shared" si="10" ref="V12:AB12">(IF(V$9&lt;$I12,0,IF($O12&lt;=V$9-1,0,$N12)))</f>
        <v>25000</v>
      </c>
      <c r="W12" s="29">
        <f t="shared" si="10"/>
        <v>25000</v>
      </c>
      <c r="X12" s="29">
        <f t="shared" si="10"/>
        <v>25000</v>
      </c>
      <c r="Y12" s="29">
        <f t="shared" si="10"/>
        <v>25000</v>
      </c>
      <c r="Z12" s="29">
        <f t="shared" si="10"/>
        <v>25000</v>
      </c>
      <c r="AA12" s="29">
        <f t="shared" si="10"/>
        <v>25000</v>
      </c>
      <c r="AB12" s="29">
        <f t="shared" si="10"/>
        <v>25000</v>
      </c>
      <c r="AC12" s="245"/>
      <c r="AD12" s="355"/>
      <c r="AF12" s="245"/>
      <c r="AG12" s="218">
        <f aca="true" t="shared" si="11" ref="AG12:AP21">IF(AG$9=$I12,($G12*$H12),0)</f>
        <v>250000</v>
      </c>
      <c r="AH12" s="218">
        <f t="shared" si="11"/>
        <v>0</v>
      </c>
      <c r="AI12" s="218">
        <f t="shared" si="11"/>
        <v>0</v>
      </c>
      <c r="AJ12" s="218">
        <f t="shared" si="11"/>
        <v>0</v>
      </c>
      <c r="AK12" s="218">
        <f t="shared" si="11"/>
        <v>0</v>
      </c>
      <c r="AL12" s="218">
        <f t="shared" si="11"/>
        <v>0</v>
      </c>
      <c r="AM12" s="218">
        <f t="shared" si="11"/>
        <v>0</v>
      </c>
      <c r="AN12" s="218">
        <f t="shared" si="11"/>
        <v>0</v>
      </c>
      <c r="AO12" s="218">
        <f t="shared" si="11"/>
        <v>0</v>
      </c>
      <c r="AP12" s="218">
        <f t="shared" si="11"/>
        <v>0</v>
      </c>
      <c r="AQ12" s="245"/>
    </row>
    <row r="13" spans="2:43" ht="12.75">
      <c r="B13" s="354"/>
      <c r="C13" s="245"/>
      <c r="D13" s="255"/>
      <c r="E13" s="255"/>
      <c r="F13" s="18"/>
      <c r="G13" s="214"/>
      <c r="H13" s="258"/>
      <c r="I13" s="214"/>
      <c r="J13" s="214"/>
      <c r="K13" s="245"/>
      <c r="L13" s="250">
        <f aca="true" t="shared" si="12" ref="L13:L65">IF(J13="geen",9999999999,J13)</f>
        <v>0</v>
      </c>
      <c r="M13" s="215">
        <f t="shared" si="4"/>
        <v>0</v>
      </c>
      <c r="N13" s="29">
        <f t="shared" si="5"/>
        <v>0</v>
      </c>
      <c r="O13" s="116" t="str">
        <f t="shared" si="6"/>
        <v>-</v>
      </c>
      <c r="P13" s="29">
        <f>IF(J13="geen",IF(I13&lt;$S$9,G13*H13,0),IF(I13&gt;=$S$9,0,IF((H13*G13-(S$9-I13)*N13)&lt;0,0,H13*G13-(S$9-I13)*N13)))</f>
        <v>0</v>
      </c>
      <c r="Q13" s="245"/>
      <c r="R13" s="245"/>
      <c r="S13" s="29">
        <f t="shared" si="7"/>
        <v>0</v>
      </c>
      <c r="T13" s="29">
        <f t="shared" si="8"/>
        <v>0</v>
      </c>
      <c r="U13" s="29">
        <f t="shared" si="9"/>
        <v>0</v>
      </c>
      <c r="V13" s="29">
        <f aca="true" t="shared" si="13" ref="V13:Z64">(IF(V$9&lt;$I13,0,IF($O13&lt;=V$9-1,0,$N13)))</f>
        <v>0</v>
      </c>
      <c r="W13" s="29">
        <f t="shared" si="13"/>
        <v>0</v>
      </c>
      <c r="X13" s="29">
        <f t="shared" si="13"/>
        <v>0</v>
      </c>
      <c r="Y13" s="29">
        <f t="shared" si="13"/>
        <v>0</v>
      </c>
      <c r="Z13" s="29">
        <f t="shared" si="13"/>
        <v>0</v>
      </c>
      <c r="AA13" s="29">
        <f aca="true" t="shared" si="14" ref="AA13:AA64">(IF(AA$9&lt;$I13,0,IF($O13&lt;=AA$9-1,0,$N13)))</f>
        <v>0</v>
      </c>
      <c r="AB13" s="29">
        <f aca="true" t="shared" si="15" ref="AB13:AB64">(IF(AB$9&lt;$I13,0,IF($O13&lt;=AB$9-1,0,$N13)))</f>
        <v>0</v>
      </c>
      <c r="AC13" s="245"/>
      <c r="AD13" s="355"/>
      <c r="AF13" s="245"/>
      <c r="AG13" s="218">
        <f t="shared" si="11"/>
        <v>0</v>
      </c>
      <c r="AH13" s="218">
        <f t="shared" si="11"/>
        <v>0</v>
      </c>
      <c r="AI13" s="218">
        <f t="shared" si="11"/>
        <v>0</v>
      </c>
      <c r="AJ13" s="218">
        <f t="shared" si="11"/>
        <v>0</v>
      </c>
      <c r="AK13" s="218">
        <f t="shared" si="11"/>
        <v>0</v>
      </c>
      <c r="AL13" s="218">
        <f t="shared" si="11"/>
        <v>0</v>
      </c>
      <c r="AM13" s="218">
        <f t="shared" si="11"/>
        <v>0</v>
      </c>
      <c r="AN13" s="218">
        <f t="shared" si="11"/>
        <v>0</v>
      </c>
      <c r="AO13" s="218">
        <f t="shared" si="11"/>
        <v>0</v>
      </c>
      <c r="AP13" s="218">
        <f t="shared" si="11"/>
        <v>0</v>
      </c>
      <c r="AQ13" s="245"/>
    </row>
    <row r="14" spans="2:43" ht="12.75">
      <c r="B14" s="354"/>
      <c r="C14" s="245"/>
      <c r="D14" s="255"/>
      <c r="E14" s="255"/>
      <c r="F14" s="18"/>
      <c r="G14" s="214"/>
      <c r="H14" s="258"/>
      <c r="I14" s="214"/>
      <c r="J14" s="214"/>
      <c r="K14" s="245"/>
      <c r="L14" s="250">
        <f t="shared" si="12"/>
        <v>0</v>
      </c>
      <c r="M14" s="215">
        <f t="shared" si="4"/>
        <v>0</v>
      </c>
      <c r="N14" s="29">
        <f t="shared" si="5"/>
        <v>0</v>
      </c>
      <c r="O14" s="116" t="str">
        <f t="shared" si="6"/>
        <v>-</v>
      </c>
      <c r="P14" s="29">
        <f aca="true" t="shared" si="16" ref="P14:P77">IF(J14="geen",IF(I14&lt;$S$9,G14*H14,0),IF(I14&gt;=$S$9,0,IF((H14*G14-(S$9-I14)*N14)&lt;0,0,H14*G14-(S$9-I14)*N14)))</f>
        <v>0</v>
      </c>
      <c r="Q14" s="245"/>
      <c r="R14" s="245"/>
      <c r="S14" s="29">
        <f t="shared" si="7"/>
        <v>0</v>
      </c>
      <c r="T14" s="29">
        <f t="shared" si="8"/>
        <v>0</v>
      </c>
      <c r="U14" s="29">
        <f t="shared" si="9"/>
        <v>0</v>
      </c>
      <c r="V14" s="29">
        <f t="shared" si="13"/>
        <v>0</v>
      </c>
      <c r="W14" s="29">
        <f t="shared" si="13"/>
        <v>0</v>
      </c>
      <c r="X14" s="29">
        <f t="shared" si="13"/>
        <v>0</v>
      </c>
      <c r="Y14" s="29">
        <f t="shared" si="13"/>
        <v>0</v>
      </c>
      <c r="Z14" s="29">
        <f t="shared" si="13"/>
        <v>0</v>
      </c>
      <c r="AA14" s="29">
        <f t="shared" si="14"/>
        <v>0</v>
      </c>
      <c r="AB14" s="29">
        <f t="shared" si="15"/>
        <v>0</v>
      </c>
      <c r="AC14" s="245"/>
      <c r="AD14" s="355"/>
      <c r="AF14" s="245"/>
      <c r="AG14" s="218">
        <f t="shared" si="11"/>
        <v>0</v>
      </c>
      <c r="AH14" s="218">
        <f t="shared" si="11"/>
        <v>0</v>
      </c>
      <c r="AI14" s="218">
        <f t="shared" si="11"/>
        <v>0</v>
      </c>
      <c r="AJ14" s="218">
        <f t="shared" si="11"/>
        <v>0</v>
      </c>
      <c r="AK14" s="218">
        <f t="shared" si="11"/>
        <v>0</v>
      </c>
      <c r="AL14" s="218">
        <f t="shared" si="11"/>
        <v>0</v>
      </c>
      <c r="AM14" s="218">
        <f t="shared" si="11"/>
        <v>0</v>
      </c>
      <c r="AN14" s="218">
        <f t="shared" si="11"/>
        <v>0</v>
      </c>
      <c r="AO14" s="218">
        <f t="shared" si="11"/>
        <v>0</v>
      </c>
      <c r="AP14" s="218">
        <f t="shared" si="11"/>
        <v>0</v>
      </c>
      <c r="AQ14" s="245"/>
    </row>
    <row r="15" spans="2:43" ht="12.75">
      <c r="B15" s="354"/>
      <c r="C15" s="245"/>
      <c r="D15" s="255"/>
      <c r="E15" s="255"/>
      <c r="F15" s="18"/>
      <c r="G15" s="214"/>
      <c r="H15" s="258"/>
      <c r="I15" s="214"/>
      <c r="J15" s="214"/>
      <c r="K15" s="245"/>
      <c r="L15" s="250">
        <f t="shared" si="12"/>
        <v>0</v>
      </c>
      <c r="M15" s="215">
        <f t="shared" si="4"/>
        <v>0</v>
      </c>
      <c r="N15" s="29">
        <f t="shared" si="5"/>
        <v>0</v>
      </c>
      <c r="O15" s="116" t="str">
        <f t="shared" si="6"/>
        <v>-</v>
      </c>
      <c r="P15" s="29">
        <f t="shared" si="16"/>
        <v>0</v>
      </c>
      <c r="Q15" s="245"/>
      <c r="R15" s="245"/>
      <c r="S15" s="29">
        <f t="shared" si="7"/>
        <v>0</v>
      </c>
      <c r="T15" s="29">
        <f t="shared" si="8"/>
        <v>0</v>
      </c>
      <c r="U15" s="29">
        <f t="shared" si="9"/>
        <v>0</v>
      </c>
      <c r="V15" s="29">
        <f t="shared" si="13"/>
        <v>0</v>
      </c>
      <c r="W15" s="29">
        <f t="shared" si="13"/>
        <v>0</v>
      </c>
      <c r="X15" s="29">
        <f t="shared" si="13"/>
        <v>0</v>
      </c>
      <c r="Y15" s="29">
        <f t="shared" si="13"/>
        <v>0</v>
      </c>
      <c r="Z15" s="29">
        <f t="shared" si="13"/>
        <v>0</v>
      </c>
      <c r="AA15" s="29">
        <f t="shared" si="14"/>
        <v>0</v>
      </c>
      <c r="AB15" s="29">
        <f t="shared" si="15"/>
        <v>0</v>
      </c>
      <c r="AC15" s="245"/>
      <c r="AD15" s="355"/>
      <c r="AF15" s="245"/>
      <c r="AG15" s="218">
        <f t="shared" si="11"/>
        <v>0</v>
      </c>
      <c r="AH15" s="218">
        <f t="shared" si="11"/>
        <v>0</v>
      </c>
      <c r="AI15" s="218">
        <f t="shared" si="11"/>
        <v>0</v>
      </c>
      <c r="AJ15" s="218">
        <f t="shared" si="11"/>
        <v>0</v>
      </c>
      <c r="AK15" s="218">
        <f t="shared" si="11"/>
        <v>0</v>
      </c>
      <c r="AL15" s="218">
        <f t="shared" si="11"/>
        <v>0</v>
      </c>
      <c r="AM15" s="218">
        <f t="shared" si="11"/>
        <v>0</v>
      </c>
      <c r="AN15" s="218">
        <f t="shared" si="11"/>
        <v>0</v>
      </c>
      <c r="AO15" s="218">
        <f t="shared" si="11"/>
        <v>0</v>
      </c>
      <c r="AP15" s="218">
        <f t="shared" si="11"/>
        <v>0</v>
      </c>
      <c r="AQ15" s="245"/>
    </row>
    <row r="16" spans="2:43" ht="12.75">
      <c r="B16" s="354"/>
      <c r="C16" s="245"/>
      <c r="D16" s="255"/>
      <c r="E16" s="255"/>
      <c r="F16" s="18"/>
      <c r="G16" s="214"/>
      <c r="H16" s="258"/>
      <c r="I16" s="214"/>
      <c r="J16" s="214"/>
      <c r="K16" s="245"/>
      <c r="L16" s="250">
        <f t="shared" si="12"/>
        <v>0</v>
      </c>
      <c r="M16" s="215">
        <f t="shared" si="4"/>
        <v>0</v>
      </c>
      <c r="N16" s="29">
        <f t="shared" si="5"/>
        <v>0</v>
      </c>
      <c r="O16" s="116" t="str">
        <f t="shared" si="6"/>
        <v>-</v>
      </c>
      <c r="P16" s="29">
        <f t="shared" si="16"/>
        <v>0</v>
      </c>
      <c r="Q16" s="245"/>
      <c r="R16" s="245"/>
      <c r="S16" s="29">
        <f t="shared" si="7"/>
        <v>0</v>
      </c>
      <c r="T16" s="29">
        <f t="shared" si="8"/>
        <v>0</v>
      </c>
      <c r="U16" s="29">
        <f t="shared" si="9"/>
        <v>0</v>
      </c>
      <c r="V16" s="29">
        <f t="shared" si="13"/>
        <v>0</v>
      </c>
      <c r="W16" s="29">
        <f t="shared" si="13"/>
        <v>0</v>
      </c>
      <c r="X16" s="29">
        <f t="shared" si="13"/>
        <v>0</v>
      </c>
      <c r="Y16" s="29">
        <f t="shared" si="13"/>
        <v>0</v>
      </c>
      <c r="Z16" s="29">
        <f t="shared" si="13"/>
        <v>0</v>
      </c>
      <c r="AA16" s="29">
        <f t="shared" si="14"/>
        <v>0</v>
      </c>
      <c r="AB16" s="29">
        <f t="shared" si="15"/>
        <v>0</v>
      </c>
      <c r="AC16" s="245"/>
      <c r="AD16" s="355"/>
      <c r="AF16" s="245"/>
      <c r="AG16" s="218">
        <f t="shared" si="11"/>
        <v>0</v>
      </c>
      <c r="AH16" s="218">
        <f t="shared" si="11"/>
        <v>0</v>
      </c>
      <c r="AI16" s="218">
        <f t="shared" si="11"/>
        <v>0</v>
      </c>
      <c r="AJ16" s="218">
        <f t="shared" si="11"/>
        <v>0</v>
      </c>
      <c r="AK16" s="218">
        <f t="shared" si="11"/>
        <v>0</v>
      </c>
      <c r="AL16" s="218">
        <f t="shared" si="11"/>
        <v>0</v>
      </c>
      <c r="AM16" s="218">
        <f t="shared" si="11"/>
        <v>0</v>
      </c>
      <c r="AN16" s="218">
        <f t="shared" si="11"/>
        <v>0</v>
      </c>
      <c r="AO16" s="218">
        <f t="shared" si="11"/>
        <v>0</v>
      </c>
      <c r="AP16" s="218">
        <f t="shared" si="11"/>
        <v>0</v>
      </c>
      <c r="AQ16" s="245"/>
    </row>
    <row r="17" spans="2:43" ht="12.75">
      <c r="B17" s="354"/>
      <c r="C17" s="245"/>
      <c r="D17" s="255"/>
      <c r="E17" s="255"/>
      <c r="F17" s="18"/>
      <c r="G17" s="214"/>
      <c r="H17" s="258"/>
      <c r="I17" s="214"/>
      <c r="J17" s="214"/>
      <c r="K17" s="245"/>
      <c r="L17" s="250">
        <f t="shared" si="12"/>
        <v>0</v>
      </c>
      <c r="M17" s="215">
        <f t="shared" si="4"/>
        <v>0</v>
      </c>
      <c r="N17" s="29">
        <f t="shared" si="5"/>
        <v>0</v>
      </c>
      <c r="O17" s="116" t="str">
        <f t="shared" si="6"/>
        <v>-</v>
      </c>
      <c r="P17" s="29">
        <f t="shared" si="16"/>
        <v>0</v>
      </c>
      <c r="Q17" s="245"/>
      <c r="R17" s="245"/>
      <c r="S17" s="29">
        <f t="shared" si="7"/>
        <v>0</v>
      </c>
      <c r="T17" s="29">
        <f t="shared" si="8"/>
        <v>0</v>
      </c>
      <c r="U17" s="29">
        <f t="shared" si="9"/>
        <v>0</v>
      </c>
      <c r="V17" s="29">
        <f t="shared" si="13"/>
        <v>0</v>
      </c>
      <c r="W17" s="29">
        <f t="shared" si="13"/>
        <v>0</v>
      </c>
      <c r="X17" s="29">
        <f t="shared" si="13"/>
        <v>0</v>
      </c>
      <c r="Y17" s="29">
        <f t="shared" si="13"/>
        <v>0</v>
      </c>
      <c r="Z17" s="29">
        <f t="shared" si="13"/>
        <v>0</v>
      </c>
      <c r="AA17" s="29">
        <f t="shared" si="14"/>
        <v>0</v>
      </c>
      <c r="AB17" s="29">
        <f t="shared" si="15"/>
        <v>0</v>
      </c>
      <c r="AC17" s="245"/>
      <c r="AD17" s="355"/>
      <c r="AF17" s="245"/>
      <c r="AG17" s="218">
        <f t="shared" si="11"/>
        <v>0</v>
      </c>
      <c r="AH17" s="218">
        <f t="shared" si="11"/>
        <v>0</v>
      </c>
      <c r="AI17" s="218">
        <f t="shared" si="11"/>
        <v>0</v>
      </c>
      <c r="AJ17" s="218">
        <f t="shared" si="11"/>
        <v>0</v>
      </c>
      <c r="AK17" s="218">
        <f t="shared" si="11"/>
        <v>0</v>
      </c>
      <c r="AL17" s="218">
        <f t="shared" si="11"/>
        <v>0</v>
      </c>
      <c r="AM17" s="218">
        <f t="shared" si="11"/>
        <v>0</v>
      </c>
      <c r="AN17" s="218">
        <f t="shared" si="11"/>
        <v>0</v>
      </c>
      <c r="AO17" s="218">
        <f t="shared" si="11"/>
        <v>0</v>
      </c>
      <c r="AP17" s="218">
        <f t="shared" si="11"/>
        <v>0</v>
      </c>
      <c r="AQ17" s="245"/>
    </row>
    <row r="18" spans="2:43" ht="12.75">
      <c r="B18" s="354"/>
      <c r="C18" s="245"/>
      <c r="D18" s="255"/>
      <c r="E18" s="255"/>
      <c r="F18" s="18"/>
      <c r="G18" s="214"/>
      <c r="H18" s="258"/>
      <c r="I18" s="214"/>
      <c r="J18" s="214"/>
      <c r="K18" s="245"/>
      <c r="L18" s="250">
        <f t="shared" si="12"/>
        <v>0</v>
      </c>
      <c r="M18" s="215">
        <f t="shared" si="4"/>
        <v>0</v>
      </c>
      <c r="N18" s="29">
        <f t="shared" si="5"/>
        <v>0</v>
      </c>
      <c r="O18" s="116" t="str">
        <f t="shared" si="6"/>
        <v>-</v>
      </c>
      <c r="P18" s="29">
        <f t="shared" si="16"/>
        <v>0</v>
      </c>
      <c r="Q18" s="245"/>
      <c r="R18" s="245"/>
      <c r="S18" s="29">
        <f t="shared" si="7"/>
        <v>0</v>
      </c>
      <c r="T18" s="29">
        <f t="shared" si="8"/>
        <v>0</v>
      </c>
      <c r="U18" s="29">
        <f t="shared" si="9"/>
        <v>0</v>
      </c>
      <c r="V18" s="29">
        <f t="shared" si="13"/>
        <v>0</v>
      </c>
      <c r="W18" s="29">
        <f t="shared" si="13"/>
        <v>0</v>
      </c>
      <c r="X18" s="29">
        <f t="shared" si="13"/>
        <v>0</v>
      </c>
      <c r="Y18" s="29">
        <f t="shared" si="13"/>
        <v>0</v>
      </c>
      <c r="Z18" s="29">
        <f t="shared" si="13"/>
        <v>0</v>
      </c>
      <c r="AA18" s="29">
        <f t="shared" si="14"/>
        <v>0</v>
      </c>
      <c r="AB18" s="29">
        <f t="shared" si="15"/>
        <v>0</v>
      </c>
      <c r="AC18" s="245"/>
      <c r="AD18" s="355"/>
      <c r="AF18" s="245"/>
      <c r="AG18" s="218">
        <f t="shared" si="11"/>
        <v>0</v>
      </c>
      <c r="AH18" s="218">
        <f t="shared" si="11"/>
        <v>0</v>
      </c>
      <c r="AI18" s="218">
        <f t="shared" si="11"/>
        <v>0</v>
      </c>
      <c r="AJ18" s="218">
        <f t="shared" si="11"/>
        <v>0</v>
      </c>
      <c r="AK18" s="218">
        <f t="shared" si="11"/>
        <v>0</v>
      </c>
      <c r="AL18" s="218">
        <f t="shared" si="11"/>
        <v>0</v>
      </c>
      <c r="AM18" s="218">
        <f t="shared" si="11"/>
        <v>0</v>
      </c>
      <c r="AN18" s="218">
        <f t="shared" si="11"/>
        <v>0</v>
      </c>
      <c r="AO18" s="218">
        <f t="shared" si="11"/>
        <v>0</v>
      </c>
      <c r="AP18" s="218">
        <f t="shared" si="11"/>
        <v>0</v>
      </c>
      <c r="AQ18" s="245"/>
    </row>
    <row r="19" spans="2:43" ht="12.75">
      <c r="B19" s="354"/>
      <c r="C19" s="245"/>
      <c r="D19" s="255"/>
      <c r="E19" s="255"/>
      <c r="F19" s="18"/>
      <c r="G19" s="214"/>
      <c r="H19" s="258"/>
      <c r="I19" s="214"/>
      <c r="J19" s="214"/>
      <c r="K19" s="245"/>
      <c r="L19" s="250">
        <f t="shared" si="12"/>
        <v>0</v>
      </c>
      <c r="M19" s="215">
        <f t="shared" si="4"/>
        <v>0</v>
      </c>
      <c r="N19" s="29">
        <f t="shared" si="5"/>
        <v>0</v>
      </c>
      <c r="O19" s="116" t="str">
        <f t="shared" si="6"/>
        <v>-</v>
      </c>
      <c r="P19" s="29">
        <f t="shared" si="16"/>
        <v>0</v>
      </c>
      <c r="Q19" s="245"/>
      <c r="R19" s="245"/>
      <c r="S19" s="29">
        <f t="shared" si="7"/>
        <v>0</v>
      </c>
      <c r="T19" s="29">
        <f t="shared" si="8"/>
        <v>0</v>
      </c>
      <c r="U19" s="29">
        <f t="shared" si="9"/>
        <v>0</v>
      </c>
      <c r="V19" s="29">
        <f t="shared" si="13"/>
        <v>0</v>
      </c>
      <c r="W19" s="29">
        <f t="shared" si="13"/>
        <v>0</v>
      </c>
      <c r="X19" s="29">
        <f t="shared" si="13"/>
        <v>0</v>
      </c>
      <c r="Y19" s="29">
        <f t="shared" si="13"/>
        <v>0</v>
      </c>
      <c r="Z19" s="29">
        <f t="shared" si="13"/>
        <v>0</v>
      </c>
      <c r="AA19" s="29">
        <f t="shared" si="14"/>
        <v>0</v>
      </c>
      <c r="AB19" s="29">
        <f t="shared" si="15"/>
        <v>0</v>
      </c>
      <c r="AC19" s="245"/>
      <c r="AD19" s="355"/>
      <c r="AF19" s="245"/>
      <c r="AG19" s="218">
        <f t="shared" si="11"/>
        <v>0</v>
      </c>
      <c r="AH19" s="218">
        <f t="shared" si="11"/>
        <v>0</v>
      </c>
      <c r="AI19" s="218">
        <f t="shared" si="11"/>
        <v>0</v>
      </c>
      <c r="AJ19" s="218">
        <f t="shared" si="11"/>
        <v>0</v>
      </c>
      <c r="AK19" s="218">
        <f t="shared" si="11"/>
        <v>0</v>
      </c>
      <c r="AL19" s="218">
        <f t="shared" si="11"/>
        <v>0</v>
      </c>
      <c r="AM19" s="218">
        <f t="shared" si="11"/>
        <v>0</v>
      </c>
      <c r="AN19" s="218">
        <f t="shared" si="11"/>
        <v>0</v>
      </c>
      <c r="AO19" s="218">
        <f t="shared" si="11"/>
        <v>0</v>
      </c>
      <c r="AP19" s="218">
        <f t="shared" si="11"/>
        <v>0</v>
      </c>
      <c r="AQ19" s="245"/>
    </row>
    <row r="20" spans="2:43" ht="12.75">
      <c r="B20" s="354"/>
      <c r="C20" s="245"/>
      <c r="D20" s="255"/>
      <c r="E20" s="255"/>
      <c r="F20" s="18"/>
      <c r="G20" s="214"/>
      <c r="H20" s="258"/>
      <c r="I20" s="214"/>
      <c r="J20" s="214"/>
      <c r="K20" s="245"/>
      <c r="L20" s="250">
        <f t="shared" si="12"/>
        <v>0</v>
      </c>
      <c r="M20" s="215">
        <f t="shared" si="4"/>
        <v>0</v>
      </c>
      <c r="N20" s="29">
        <f t="shared" si="5"/>
        <v>0</v>
      </c>
      <c r="O20" s="116" t="str">
        <f t="shared" si="6"/>
        <v>-</v>
      </c>
      <c r="P20" s="29">
        <f t="shared" si="16"/>
        <v>0</v>
      </c>
      <c r="Q20" s="245"/>
      <c r="R20" s="245"/>
      <c r="S20" s="29">
        <f t="shared" si="7"/>
        <v>0</v>
      </c>
      <c r="T20" s="29">
        <f t="shared" si="8"/>
        <v>0</v>
      </c>
      <c r="U20" s="29">
        <f t="shared" si="9"/>
        <v>0</v>
      </c>
      <c r="V20" s="29">
        <f t="shared" si="13"/>
        <v>0</v>
      </c>
      <c r="W20" s="29">
        <f t="shared" si="13"/>
        <v>0</v>
      </c>
      <c r="X20" s="29">
        <f t="shared" si="13"/>
        <v>0</v>
      </c>
      <c r="Y20" s="29">
        <f t="shared" si="13"/>
        <v>0</v>
      </c>
      <c r="Z20" s="29">
        <f t="shared" si="13"/>
        <v>0</v>
      </c>
      <c r="AA20" s="29">
        <f t="shared" si="14"/>
        <v>0</v>
      </c>
      <c r="AB20" s="29">
        <f t="shared" si="15"/>
        <v>0</v>
      </c>
      <c r="AC20" s="245"/>
      <c r="AD20" s="355"/>
      <c r="AF20" s="245"/>
      <c r="AG20" s="218">
        <f t="shared" si="11"/>
        <v>0</v>
      </c>
      <c r="AH20" s="218">
        <f t="shared" si="11"/>
        <v>0</v>
      </c>
      <c r="AI20" s="218">
        <f t="shared" si="11"/>
        <v>0</v>
      </c>
      <c r="AJ20" s="218">
        <f t="shared" si="11"/>
        <v>0</v>
      </c>
      <c r="AK20" s="218">
        <f t="shared" si="11"/>
        <v>0</v>
      </c>
      <c r="AL20" s="218">
        <f t="shared" si="11"/>
        <v>0</v>
      </c>
      <c r="AM20" s="218">
        <f t="shared" si="11"/>
        <v>0</v>
      </c>
      <c r="AN20" s="218">
        <f t="shared" si="11"/>
        <v>0</v>
      </c>
      <c r="AO20" s="218">
        <f t="shared" si="11"/>
        <v>0</v>
      </c>
      <c r="AP20" s="218">
        <f t="shared" si="11"/>
        <v>0</v>
      </c>
      <c r="AQ20" s="245"/>
    </row>
    <row r="21" spans="2:43" ht="12.75">
      <c r="B21" s="354"/>
      <c r="C21" s="245"/>
      <c r="D21" s="255"/>
      <c r="E21" s="255"/>
      <c r="F21" s="18"/>
      <c r="G21" s="214"/>
      <c r="H21" s="258"/>
      <c r="I21" s="214"/>
      <c r="J21" s="214"/>
      <c r="K21" s="245"/>
      <c r="L21" s="250">
        <f t="shared" si="12"/>
        <v>0</v>
      </c>
      <c r="M21" s="215">
        <f t="shared" si="4"/>
        <v>0</v>
      </c>
      <c r="N21" s="29">
        <f t="shared" si="5"/>
        <v>0</v>
      </c>
      <c r="O21" s="116" t="str">
        <f t="shared" si="6"/>
        <v>-</v>
      </c>
      <c r="P21" s="29">
        <f t="shared" si="16"/>
        <v>0</v>
      </c>
      <c r="Q21" s="245"/>
      <c r="R21" s="245"/>
      <c r="S21" s="29">
        <f t="shared" si="7"/>
        <v>0</v>
      </c>
      <c r="T21" s="29">
        <f t="shared" si="8"/>
        <v>0</v>
      </c>
      <c r="U21" s="29">
        <f t="shared" si="9"/>
        <v>0</v>
      </c>
      <c r="V21" s="29">
        <f t="shared" si="13"/>
        <v>0</v>
      </c>
      <c r="W21" s="29">
        <f t="shared" si="13"/>
        <v>0</v>
      </c>
      <c r="X21" s="29">
        <f t="shared" si="13"/>
        <v>0</v>
      </c>
      <c r="Y21" s="29">
        <f t="shared" si="13"/>
        <v>0</v>
      </c>
      <c r="Z21" s="29">
        <f t="shared" si="13"/>
        <v>0</v>
      </c>
      <c r="AA21" s="29">
        <f t="shared" si="14"/>
        <v>0</v>
      </c>
      <c r="AB21" s="29">
        <f t="shared" si="15"/>
        <v>0</v>
      </c>
      <c r="AC21" s="245"/>
      <c r="AD21" s="355"/>
      <c r="AF21" s="245"/>
      <c r="AG21" s="218">
        <f t="shared" si="11"/>
        <v>0</v>
      </c>
      <c r="AH21" s="218">
        <f t="shared" si="11"/>
        <v>0</v>
      </c>
      <c r="AI21" s="218">
        <f t="shared" si="11"/>
        <v>0</v>
      </c>
      <c r="AJ21" s="218">
        <f t="shared" si="11"/>
        <v>0</v>
      </c>
      <c r="AK21" s="218">
        <f t="shared" si="11"/>
        <v>0</v>
      </c>
      <c r="AL21" s="218">
        <f t="shared" si="11"/>
        <v>0</v>
      </c>
      <c r="AM21" s="218">
        <f t="shared" si="11"/>
        <v>0</v>
      </c>
      <c r="AN21" s="218">
        <f t="shared" si="11"/>
        <v>0</v>
      </c>
      <c r="AO21" s="218">
        <f t="shared" si="11"/>
        <v>0</v>
      </c>
      <c r="AP21" s="218">
        <f t="shared" si="11"/>
        <v>0</v>
      </c>
      <c r="AQ21" s="245"/>
    </row>
    <row r="22" spans="2:43" ht="12.75">
      <c r="B22" s="354"/>
      <c r="C22" s="245"/>
      <c r="D22" s="255"/>
      <c r="E22" s="255"/>
      <c r="F22" s="18"/>
      <c r="G22" s="214"/>
      <c r="H22" s="258"/>
      <c r="I22" s="214"/>
      <c r="J22" s="214"/>
      <c r="K22" s="245"/>
      <c r="L22" s="250">
        <f t="shared" si="12"/>
        <v>0</v>
      </c>
      <c r="M22" s="215">
        <f t="shared" si="4"/>
        <v>0</v>
      </c>
      <c r="N22" s="29">
        <f t="shared" si="5"/>
        <v>0</v>
      </c>
      <c r="O22" s="116" t="str">
        <f t="shared" si="6"/>
        <v>-</v>
      </c>
      <c r="P22" s="29">
        <f t="shared" si="16"/>
        <v>0</v>
      </c>
      <c r="Q22" s="245"/>
      <c r="R22" s="245"/>
      <c r="S22" s="29">
        <f t="shared" si="7"/>
        <v>0</v>
      </c>
      <c r="T22" s="29">
        <f t="shared" si="8"/>
        <v>0</v>
      </c>
      <c r="U22" s="29">
        <f t="shared" si="9"/>
        <v>0</v>
      </c>
      <c r="V22" s="29">
        <f t="shared" si="13"/>
        <v>0</v>
      </c>
      <c r="W22" s="29">
        <f t="shared" si="13"/>
        <v>0</v>
      </c>
      <c r="X22" s="29">
        <f t="shared" si="13"/>
        <v>0</v>
      </c>
      <c r="Y22" s="29">
        <f t="shared" si="13"/>
        <v>0</v>
      </c>
      <c r="Z22" s="29">
        <f t="shared" si="13"/>
        <v>0</v>
      </c>
      <c r="AA22" s="29">
        <f t="shared" si="14"/>
        <v>0</v>
      </c>
      <c r="AB22" s="29">
        <f t="shared" si="15"/>
        <v>0</v>
      </c>
      <c r="AC22" s="245"/>
      <c r="AD22" s="355"/>
      <c r="AF22" s="245"/>
      <c r="AG22" s="218">
        <f aca="true" t="shared" si="17" ref="AG22:AP31">IF(AG$9=$I22,($G22*$H22),0)</f>
        <v>0</v>
      </c>
      <c r="AH22" s="218">
        <f t="shared" si="17"/>
        <v>0</v>
      </c>
      <c r="AI22" s="218">
        <f t="shared" si="17"/>
        <v>0</v>
      </c>
      <c r="AJ22" s="218">
        <f t="shared" si="17"/>
        <v>0</v>
      </c>
      <c r="AK22" s="218">
        <f t="shared" si="17"/>
        <v>0</v>
      </c>
      <c r="AL22" s="218">
        <f t="shared" si="17"/>
        <v>0</v>
      </c>
      <c r="AM22" s="218">
        <f t="shared" si="17"/>
        <v>0</v>
      </c>
      <c r="AN22" s="218">
        <f t="shared" si="17"/>
        <v>0</v>
      </c>
      <c r="AO22" s="218">
        <f t="shared" si="17"/>
        <v>0</v>
      </c>
      <c r="AP22" s="218">
        <f t="shared" si="17"/>
        <v>0</v>
      </c>
      <c r="AQ22" s="245"/>
    </row>
    <row r="23" spans="2:43" ht="12.75">
      <c r="B23" s="354"/>
      <c r="C23" s="245"/>
      <c r="D23" s="255"/>
      <c r="E23" s="255"/>
      <c r="F23" s="18"/>
      <c r="G23" s="214"/>
      <c r="H23" s="258"/>
      <c r="I23" s="214"/>
      <c r="J23" s="214"/>
      <c r="K23" s="245"/>
      <c r="L23" s="250">
        <f t="shared" si="12"/>
        <v>0</v>
      </c>
      <c r="M23" s="215">
        <f t="shared" si="4"/>
        <v>0</v>
      </c>
      <c r="N23" s="29">
        <f t="shared" si="5"/>
        <v>0</v>
      </c>
      <c r="O23" s="116" t="str">
        <f t="shared" si="6"/>
        <v>-</v>
      </c>
      <c r="P23" s="29">
        <f t="shared" si="16"/>
        <v>0</v>
      </c>
      <c r="Q23" s="245"/>
      <c r="R23" s="245"/>
      <c r="S23" s="29">
        <f t="shared" si="7"/>
        <v>0</v>
      </c>
      <c r="T23" s="29">
        <f t="shared" si="8"/>
        <v>0</v>
      </c>
      <c r="U23" s="29">
        <f t="shared" si="9"/>
        <v>0</v>
      </c>
      <c r="V23" s="29">
        <f t="shared" si="13"/>
        <v>0</v>
      </c>
      <c r="W23" s="29">
        <f t="shared" si="13"/>
        <v>0</v>
      </c>
      <c r="X23" s="29">
        <f t="shared" si="13"/>
        <v>0</v>
      </c>
      <c r="Y23" s="29">
        <f t="shared" si="13"/>
        <v>0</v>
      </c>
      <c r="Z23" s="29">
        <f t="shared" si="13"/>
        <v>0</v>
      </c>
      <c r="AA23" s="29">
        <f t="shared" si="14"/>
        <v>0</v>
      </c>
      <c r="AB23" s="29">
        <f t="shared" si="15"/>
        <v>0</v>
      </c>
      <c r="AC23" s="245"/>
      <c r="AD23" s="355"/>
      <c r="AF23" s="245"/>
      <c r="AG23" s="218">
        <f t="shared" si="17"/>
        <v>0</v>
      </c>
      <c r="AH23" s="218">
        <f t="shared" si="17"/>
        <v>0</v>
      </c>
      <c r="AI23" s="218">
        <f t="shared" si="17"/>
        <v>0</v>
      </c>
      <c r="AJ23" s="218">
        <f t="shared" si="17"/>
        <v>0</v>
      </c>
      <c r="AK23" s="218">
        <f t="shared" si="17"/>
        <v>0</v>
      </c>
      <c r="AL23" s="218">
        <f t="shared" si="17"/>
        <v>0</v>
      </c>
      <c r="AM23" s="218">
        <f t="shared" si="17"/>
        <v>0</v>
      </c>
      <c r="AN23" s="218">
        <f t="shared" si="17"/>
        <v>0</v>
      </c>
      <c r="AO23" s="218">
        <f t="shared" si="17"/>
        <v>0</v>
      </c>
      <c r="AP23" s="218">
        <f t="shared" si="17"/>
        <v>0</v>
      </c>
      <c r="AQ23" s="245"/>
    </row>
    <row r="24" spans="2:43" ht="12.75">
      <c r="B24" s="354"/>
      <c r="C24" s="245"/>
      <c r="D24" s="255"/>
      <c r="E24" s="255"/>
      <c r="F24" s="18"/>
      <c r="G24" s="214"/>
      <c r="H24" s="258"/>
      <c r="I24" s="214"/>
      <c r="J24" s="214"/>
      <c r="K24" s="245"/>
      <c r="L24" s="250">
        <f t="shared" si="12"/>
        <v>0</v>
      </c>
      <c r="M24" s="215">
        <f t="shared" si="4"/>
        <v>0</v>
      </c>
      <c r="N24" s="29">
        <f t="shared" si="5"/>
        <v>0</v>
      </c>
      <c r="O24" s="116" t="str">
        <f t="shared" si="6"/>
        <v>-</v>
      </c>
      <c r="P24" s="29">
        <f t="shared" si="16"/>
        <v>0</v>
      </c>
      <c r="Q24" s="245"/>
      <c r="R24" s="245"/>
      <c r="S24" s="29">
        <f t="shared" si="7"/>
        <v>0</v>
      </c>
      <c r="T24" s="29">
        <f t="shared" si="8"/>
        <v>0</v>
      </c>
      <c r="U24" s="29">
        <f t="shared" si="9"/>
        <v>0</v>
      </c>
      <c r="V24" s="29">
        <f t="shared" si="13"/>
        <v>0</v>
      </c>
      <c r="W24" s="29">
        <f t="shared" si="13"/>
        <v>0</v>
      </c>
      <c r="X24" s="29">
        <f t="shared" si="13"/>
        <v>0</v>
      </c>
      <c r="Y24" s="29">
        <f t="shared" si="13"/>
        <v>0</v>
      </c>
      <c r="Z24" s="29">
        <f t="shared" si="13"/>
        <v>0</v>
      </c>
      <c r="AA24" s="29">
        <f t="shared" si="14"/>
        <v>0</v>
      </c>
      <c r="AB24" s="29">
        <f t="shared" si="15"/>
        <v>0</v>
      </c>
      <c r="AC24" s="245"/>
      <c r="AD24" s="355"/>
      <c r="AF24" s="245"/>
      <c r="AG24" s="218">
        <f t="shared" si="17"/>
        <v>0</v>
      </c>
      <c r="AH24" s="218">
        <f t="shared" si="17"/>
        <v>0</v>
      </c>
      <c r="AI24" s="218">
        <f t="shared" si="17"/>
        <v>0</v>
      </c>
      <c r="AJ24" s="218">
        <f t="shared" si="17"/>
        <v>0</v>
      </c>
      <c r="AK24" s="218">
        <f t="shared" si="17"/>
        <v>0</v>
      </c>
      <c r="AL24" s="218">
        <f t="shared" si="17"/>
        <v>0</v>
      </c>
      <c r="AM24" s="218">
        <f t="shared" si="17"/>
        <v>0</v>
      </c>
      <c r="AN24" s="218">
        <f t="shared" si="17"/>
        <v>0</v>
      </c>
      <c r="AO24" s="218">
        <f t="shared" si="17"/>
        <v>0</v>
      </c>
      <c r="AP24" s="218">
        <f t="shared" si="17"/>
        <v>0</v>
      </c>
      <c r="AQ24" s="245"/>
    </row>
    <row r="25" spans="2:43" ht="12.75">
      <c r="B25" s="354"/>
      <c r="C25" s="245"/>
      <c r="D25" s="255"/>
      <c r="E25" s="255"/>
      <c r="F25" s="18"/>
      <c r="G25" s="214"/>
      <c r="H25" s="258"/>
      <c r="I25" s="214"/>
      <c r="J25" s="214"/>
      <c r="K25" s="245"/>
      <c r="L25" s="250">
        <f t="shared" si="12"/>
        <v>0</v>
      </c>
      <c r="M25" s="215">
        <f t="shared" si="4"/>
        <v>0</v>
      </c>
      <c r="N25" s="29">
        <f t="shared" si="5"/>
        <v>0</v>
      </c>
      <c r="O25" s="116" t="str">
        <f t="shared" si="6"/>
        <v>-</v>
      </c>
      <c r="P25" s="29">
        <f t="shared" si="16"/>
        <v>0</v>
      </c>
      <c r="Q25" s="245"/>
      <c r="R25" s="245"/>
      <c r="S25" s="29">
        <f t="shared" si="7"/>
        <v>0</v>
      </c>
      <c r="T25" s="29">
        <f t="shared" si="8"/>
        <v>0</v>
      </c>
      <c r="U25" s="29">
        <f t="shared" si="9"/>
        <v>0</v>
      </c>
      <c r="V25" s="29">
        <f t="shared" si="13"/>
        <v>0</v>
      </c>
      <c r="W25" s="29">
        <f t="shared" si="13"/>
        <v>0</v>
      </c>
      <c r="X25" s="29">
        <f t="shared" si="13"/>
        <v>0</v>
      </c>
      <c r="Y25" s="29">
        <f t="shared" si="13"/>
        <v>0</v>
      </c>
      <c r="Z25" s="29">
        <f t="shared" si="13"/>
        <v>0</v>
      </c>
      <c r="AA25" s="29">
        <f t="shared" si="14"/>
        <v>0</v>
      </c>
      <c r="AB25" s="29">
        <f t="shared" si="15"/>
        <v>0</v>
      </c>
      <c r="AC25" s="245"/>
      <c r="AD25" s="355"/>
      <c r="AF25" s="245"/>
      <c r="AG25" s="218">
        <f t="shared" si="17"/>
        <v>0</v>
      </c>
      <c r="AH25" s="218">
        <f t="shared" si="17"/>
        <v>0</v>
      </c>
      <c r="AI25" s="218">
        <f t="shared" si="17"/>
        <v>0</v>
      </c>
      <c r="AJ25" s="218">
        <f t="shared" si="17"/>
        <v>0</v>
      </c>
      <c r="AK25" s="218">
        <f t="shared" si="17"/>
        <v>0</v>
      </c>
      <c r="AL25" s="218">
        <f t="shared" si="17"/>
        <v>0</v>
      </c>
      <c r="AM25" s="218">
        <f t="shared" si="17"/>
        <v>0</v>
      </c>
      <c r="AN25" s="218">
        <f t="shared" si="17"/>
        <v>0</v>
      </c>
      <c r="AO25" s="218">
        <f t="shared" si="17"/>
        <v>0</v>
      </c>
      <c r="AP25" s="218">
        <f t="shared" si="17"/>
        <v>0</v>
      </c>
      <c r="AQ25" s="245"/>
    </row>
    <row r="26" spans="2:43" ht="12.75">
      <c r="B26" s="354"/>
      <c r="C26" s="245"/>
      <c r="D26" s="255"/>
      <c r="E26" s="255"/>
      <c r="F26" s="18"/>
      <c r="G26" s="214"/>
      <c r="H26" s="258"/>
      <c r="I26" s="214"/>
      <c r="J26" s="214"/>
      <c r="K26" s="245"/>
      <c r="L26" s="250">
        <f t="shared" si="12"/>
        <v>0</v>
      </c>
      <c r="M26" s="215">
        <f t="shared" si="4"/>
        <v>0</v>
      </c>
      <c r="N26" s="29">
        <f t="shared" si="5"/>
        <v>0</v>
      </c>
      <c r="O26" s="116" t="str">
        <f t="shared" si="6"/>
        <v>-</v>
      </c>
      <c r="P26" s="29">
        <f t="shared" si="16"/>
        <v>0</v>
      </c>
      <c r="Q26" s="245"/>
      <c r="R26" s="245"/>
      <c r="S26" s="29">
        <f t="shared" si="7"/>
        <v>0</v>
      </c>
      <c r="T26" s="29">
        <f t="shared" si="8"/>
        <v>0</v>
      </c>
      <c r="U26" s="29">
        <f t="shared" si="9"/>
        <v>0</v>
      </c>
      <c r="V26" s="29">
        <f t="shared" si="13"/>
        <v>0</v>
      </c>
      <c r="W26" s="29">
        <f t="shared" si="13"/>
        <v>0</v>
      </c>
      <c r="X26" s="29">
        <f t="shared" si="13"/>
        <v>0</v>
      </c>
      <c r="Y26" s="29">
        <f t="shared" si="13"/>
        <v>0</v>
      </c>
      <c r="Z26" s="29">
        <f t="shared" si="13"/>
        <v>0</v>
      </c>
      <c r="AA26" s="29">
        <f t="shared" si="14"/>
        <v>0</v>
      </c>
      <c r="AB26" s="29">
        <f t="shared" si="15"/>
        <v>0</v>
      </c>
      <c r="AC26" s="245"/>
      <c r="AD26" s="355"/>
      <c r="AF26" s="245"/>
      <c r="AG26" s="218">
        <f t="shared" si="17"/>
        <v>0</v>
      </c>
      <c r="AH26" s="218">
        <f t="shared" si="17"/>
        <v>0</v>
      </c>
      <c r="AI26" s="218">
        <f t="shared" si="17"/>
        <v>0</v>
      </c>
      <c r="AJ26" s="218">
        <f t="shared" si="17"/>
        <v>0</v>
      </c>
      <c r="AK26" s="218">
        <f t="shared" si="17"/>
        <v>0</v>
      </c>
      <c r="AL26" s="218">
        <f t="shared" si="17"/>
        <v>0</v>
      </c>
      <c r="AM26" s="218">
        <f t="shared" si="17"/>
        <v>0</v>
      </c>
      <c r="AN26" s="218">
        <f t="shared" si="17"/>
        <v>0</v>
      </c>
      <c r="AO26" s="218">
        <f t="shared" si="17"/>
        <v>0</v>
      </c>
      <c r="AP26" s="218">
        <f t="shared" si="17"/>
        <v>0</v>
      </c>
      <c r="AQ26" s="245"/>
    </row>
    <row r="27" spans="2:43" ht="12.75">
      <c r="B27" s="354"/>
      <c r="C27" s="245"/>
      <c r="D27" s="255"/>
      <c r="E27" s="255"/>
      <c r="F27" s="18"/>
      <c r="G27" s="214"/>
      <c r="H27" s="258"/>
      <c r="I27" s="214"/>
      <c r="J27" s="214"/>
      <c r="K27" s="245"/>
      <c r="L27" s="250">
        <f t="shared" si="12"/>
        <v>0</v>
      </c>
      <c r="M27" s="215">
        <f t="shared" si="4"/>
        <v>0</v>
      </c>
      <c r="N27" s="29">
        <f t="shared" si="5"/>
        <v>0</v>
      </c>
      <c r="O27" s="116" t="str">
        <f t="shared" si="6"/>
        <v>-</v>
      </c>
      <c r="P27" s="29">
        <f t="shared" si="16"/>
        <v>0</v>
      </c>
      <c r="Q27" s="245"/>
      <c r="R27" s="245"/>
      <c r="S27" s="29">
        <f t="shared" si="7"/>
        <v>0</v>
      </c>
      <c r="T27" s="29">
        <f t="shared" si="8"/>
        <v>0</v>
      </c>
      <c r="U27" s="29">
        <f t="shared" si="9"/>
        <v>0</v>
      </c>
      <c r="V27" s="29">
        <f t="shared" si="13"/>
        <v>0</v>
      </c>
      <c r="W27" s="29">
        <f t="shared" si="13"/>
        <v>0</v>
      </c>
      <c r="X27" s="29">
        <f t="shared" si="13"/>
        <v>0</v>
      </c>
      <c r="Y27" s="29">
        <f t="shared" si="13"/>
        <v>0</v>
      </c>
      <c r="Z27" s="29">
        <f t="shared" si="13"/>
        <v>0</v>
      </c>
      <c r="AA27" s="29">
        <f t="shared" si="14"/>
        <v>0</v>
      </c>
      <c r="AB27" s="29">
        <f t="shared" si="15"/>
        <v>0</v>
      </c>
      <c r="AC27" s="245"/>
      <c r="AD27" s="355"/>
      <c r="AF27" s="245"/>
      <c r="AG27" s="218">
        <f t="shared" si="17"/>
        <v>0</v>
      </c>
      <c r="AH27" s="218">
        <f t="shared" si="17"/>
        <v>0</v>
      </c>
      <c r="AI27" s="218">
        <f t="shared" si="17"/>
        <v>0</v>
      </c>
      <c r="AJ27" s="218">
        <f t="shared" si="17"/>
        <v>0</v>
      </c>
      <c r="AK27" s="218">
        <f t="shared" si="17"/>
        <v>0</v>
      </c>
      <c r="AL27" s="218">
        <f t="shared" si="17"/>
        <v>0</v>
      </c>
      <c r="AM27" s="218">
        <f t="shared" si="17"/>
        <v>0</v>
      </c>
      <c r="AN27" s="218">
        <f t="shared" si="17"/>
        <v>0</v>
      </c>
      <c r="AO27" s="218">
        <f t="shared" si="17"/>
        <v>0</v>
      </c>
      <c r="AP27" s="218">
        <f t="shared" si="17"/>
        <v>0</v>
      </c>
      <c r="AQ27" s="245"/>
    </row>
    <row r="28" spans="2:43" ht="12.75">
      <c r="B28" s="354"/>
      <c r="C28" s="245"/>
      <c r="D28" s="255"/>
      <c r="E28" s="255"/>
      <c r="F28" s="18"/>
      <c r="G28" s="214"/>
      <c r="H28" s="258"/>
      <c r="I28" s="214"/>
      <c r="J28" s="214"/>
      <c r="K28" s="245"/>
      <c r="L28" s="250">
        <f t="shared" si="12"/>
        <v>0</v>
      </c>
      <c r="M28" s="215">
        <f t="shared" si="4"/>
        <v>0</v>
      </c>
      <c r="N28" s="29">
        <f t="shared" si="5"/>
        <v>0</v>
      </c>
      <c r="O28" s="116" t="str">
        <f t="shared" si="6"/>
        <v>-</v>
      </c>
      <c r="P28" s="29">
        <f t="shared" si="16"/>
        <v>0</v>
      </c>
      <c r="Q28" s="245"/>
      <c r="R28" s="245"/>
      <c r="S28" s="29">
        <f t="shared" si="7"/>
        <v>0</v>
      </c>
      <c r="T28" s="29">
        <f t="shared" si="8"/>
        <v>0</v>
      </c>
      <c r="U28" s="29">
        <f t="shared" si="9"/>
        <v>0</v>
      </c>
      <c r="V28" s="29">
        <f t="shared" si="13"/>
        <v>0</v>
      </c>
      <c r="W28" s="29">
        <f t="shared" si="13"/>
        <v>0</v>
      </c>
      <c r="X28" s="29">
        <f t="shared" si="13"/>
        <v>0</v>
      </c>
      <c r="Y28" s="29">
        <f t="shared" si="13"/>
        <v>0</v>
      </c>
      <c r="Z28" s="29">
        <f t="shared" si="13"/>
        <v>0</v>
      </c>
      <c r="AA28" s="29">
        <f t="shared" si="14"/>
        <v>0</v>
      </c>
      <c r="AB28" s="29">
        <f t="shared" si="15"/>
        <v>0</v>
      </c>
      <c r="AC28" s="245"/>
      <c r="AD28" s="355"/>
      <c r="AF28" s="245"/>
      <c r="AG28" s="218">
        <f t="shared" si="17"/>
        <v>0</v>
      </c>
      <c r="AH28" s="218">
        <f t="shared" si="17"/>
        <v>0</v>
      </c>
      <c r="AI28" s="218">
        <f t="shared" si="17"/>
        <v>0</v>
      </c>
      <c r="AJ28" s="218">
        <f t="shared" si="17"/>
        <v>0</v>
      </c>
      <c r="AK28" s="218">
        <f t="shared" si="17"/>
        <v>0</v>
      </c>
      <c r="AL28" s="218">
        <f t="shared" si="17"/>
        <v>0</v>
      </c>
      <c r="AM28" s="218">
        <f t="shared" si="17"/>
        <v>0</v>
      </c>
      <c r="AN28" s="218">
        <f t="shared" si="17"/>
        <v>0</v>
      </c>
      <c r="AO28" s="218">
        <f t="shared" si="17"/>
        <v>0</v>
      </c>
      <c r="AP28" s="218">
        <f t="shared" si="17"/>
        <v>0</v>
      </c>
      <c r="AQ28" s="245"/>
    </row>
    <row r="29" spans="2:43" ht="12.75">
      <c r="B29" s="354"/>
      <c r="C29" s="245"/>
      <c r="D29" s="255"/>
      <c r="E29" s="255"/>
      <c r="F29" s="18"/>
      <c r="G29" s="214"/>
      <c r="H29" s="258"/>
      <c r="I29" s="214"/>
      <c r="J29" s="214"/>
      <c r="K29" s="245"/>
      <c r="L29" s="250">
        <f t="shared" si="12"/>
        <v>0</v>
      </c>
      <c r="M29" s="215">
        <f t="shared" si="4"/>
        <v>0</v>
      </c>
      <c r="N29" s="29">
        <f t="shared" si="5"/>
        <v>0</v>
      </c>
      <c r="O29" s="116" t="str">
        <f t="shared" si="6"/>
        <v>-</v>
      </c>
      <c r="P29" s="29">
        <f t="shared" si="16"/>
        <v>0</v>
      </c>
      <c r="Q29" s="245"/>
      <c r="R29" s="245"/>
      <c r="S29" s="29">
        <f t="shared" si="7"/>
        <v>0</v>
      </c>
      <c r="T29" s="29">
        <f t="shared" si="8"/>
        <v>0</v>
      </c>
      <c r="U29" s="29">
        <f t="shared" si="9"/>
        <v>0</v>
      </c>
      <c r="V29" s="29">
        <f t="shared" si="13"/>
        <v>0</v>
      </c>
      <c r="W29" s="29">
        <f t="shared" si="13"/>
        <v>0</v>
      </c>
      <c r="X29" s="29">
        <f t="shared" si="13"/>
        <v>0</v>
      </c>
      <c r="Y29" s="29">
        <f t="shared" si="13"/>
        <v>0</v>
      </c>
      <c r="Z29" s="29">
        <f t="shared" si="13"/>
        <v>0</v>
      </c>
      <c r="AA29" s="29">
        <f t="shared" si="14"/>
        <v>0</v>
      </c>
      <c r="AB29" s="29">
        <f t="shared" si="15"/>
        <v>0</v>
      </c>
      <c r="AC29" s="245"/>
      <c r="AD29" s="355"/>
      <c r="AF29" s="245"/>
      <c r="AG29" s="218">
        <f t="shared" si="17"/>
        <v>0</v>
      </c>
      <c r="AH29" s="218">
        <f t="shared" si="17"/>
        <v>0</v>
      </c>
      <c r="AI29" s="218">
        <f t="shared" si="17"/>
        <v>0</v>
      </c>
      <c r="AJ29" s="218">
        <f t="shared" si="17"/>
        <v>0</v>
      </c>
      <c r="AK29" s="218">
        <f t="shared" si="17"/>
        <v>0</v>
      </c>
      <c r="AL29" s="218">
        <f t="shared" si="17"/>
        <v>0</v>
      </c>
      <c r="AM29" s="218">
        <f t="shared" si="17"/>
        <v>0</v>
      </c>
      <c r="AN29" s="218">
        <f t="shared" si="17"/>
        <v>0</v>
      </c>
      <c r="AO29" s="218">
        <f t="shared" si="17"/>
        <v>0</v>
      </c>
      <c r="AP29" s="218">
        <f t="shared" si="17"/>
        <v>0</v>
      </c>
      <c r="AQ29" s="245"/>
    </row>
    <row r="30" spans="2:43" ht="12.75">
      <c r="B30" s="354"/>
      <c r="C30" s="245"/>
      <c r="D30" s="255"/>
      <c r="E30" s="255"/>
      <c r="F30" s="18"/>
      <c r="G30" s="214"/>
      <c r="H30" s="258"/>
      <c r="I30" s="214"/>
      <c r="J30" s="214"/>
      <c r="K30" s="245"/>
      <c r="L30" s="250">
        <f t="shared" si="12"/>
        <v>0</v>
      </c>
      <c r="M30" s="215">
        <f t="shared" si="4"/>
        <v>0</v>
      </c>
      <c r="N30" s="29">
        <f t="shared" si="5"/>
        <v>0</v>
      </c>
      <c r="O30" s="116" t="str">
        <f t="shared" si="6"/>
        <v>-</v>
      </c>
      <c r="P30" s="29">
        <f t="shared" si="16"/>
        <v>0</v>
      </c>
      <c r="Q30" s="245"/>
      <c r="R30" s="245"/>
      <c r="S30" s="29">
        <f t="shared" si="7"/>
        <v>0</v>
      </c>
      <c r="T30" s="29">
        <f t="shared" si="8"/>
        <v>0</v>
      </c>
      <c r="U30" s="29">
        <f t="shared" si="9"/>
        <v>0</v>
      </c>
      <c r="V30" s="29">
        <f t="shared" si="13"/>
        <v>0</v>
      </c>
      <c r="W30" s="29">
        <f t="shared" si="13"/>
        <v>0</v>
      </c>
      <c r="X30" s="29">
        <f t="shared" si="13"/>
        <v>0</v>
      </c>
      <c r="Y30" s="29">
        <f t="shared" si="13"/>
        <v>0</v>
      </c>
      <c r="Z30" s="29">
        <f t="shared" si="13"/>
        <v>0</v>
      </c>
      <c r="AA30" s="29">
        <f t="shared" si="14"/>
        <v>0</v>
      </c>
      <c r="AB30" s="29">
        <f t="shared" si="15"/>
        <v>0</v>
      </c>
      <c r="AC30" s="245"/>
      <c r="AD30" s="355"/>
      <c r="AF30" s="245"/>
      <c r="AG30" s="218">
        <f t="shared" si="17"/>
        <v>0</v>
      </c>
      <c r="AH30" s="218">
        <f t="shared" si="17"/>
        <v>0</v>
      </c>
      <c r="AI30" s="218">
        <f t="shared" si="17"/>
        <v>0</v>
      </c>
      <c r="AJ30" s="218">
        <f t="shared" si="17"/>
        <v>0</v>
      </c>
      <c r="AK30" s="218">
        <f t="shared" si="17"/>
        <v>0</v>
      </c>
      <c r="AL30" s="218">
        <f t="shared" si="17"/>
        <v>0</v>
      </c>
      <c r="AM30" s="218">
        <f t="shared" si="17"/>
        <v>0</v>
      </c>
      <c r="AN30" s="218">
        <f t="shared" si="17"/>
        <v>0</v>
      </c>
      <c r="AO30" s="218">
        <f t="shared" si="17"/>
        <v>0</v>
      </c>
      <c r="AP30" s="218">
        <f t="shared" si="17"/>
        <v>0</v>
      </c>
      <c r="AQ30" s="245"/>
    </row>
    <row r="31" spans="2:43" ht="12.75">
      <c r="B31" s="354"/>
      <c r="C31" s="245"/>
      <c r="D31" s="255"/>
      <c r="E31" s="255"/>
      <c r="F31" s="18"/>
      <c r="G31" s="214"/>
      <c r="H31" s="258"/>
      <c r="I31" s="214"/>
      <c r="J31" s="214"/>
      <c r="K31" s="245"/>
      <c r="L31" s="250">
        <f t="shared" si="12"/>
        <v>0</v>
      </c>
      <c r="M31" s="215">
        <f t="shared" si="4"/>
        <v>0</v>
      </c>
      <c r="N31" s="29">
        <f t="shared" si="5"/>
        <v>0</v>
      </c>
      <c r="O31" s="116" t="str">
        <f t="shared" si="6"/>
        <v>-</v>
      </c>
      <c r="P31" s="29">
        <f t="shared" si="16"/>
        <v>0</v>
      </c>
      <c r="Q31" s="245"/>
      <c r="R31" s="245"/>
      <c r="S31" s="29">
        <f t="shared" si="7"/>
        <v>0</v>
      </c>
      <c r="T31" s="29">
        <f t="shared" si="8"/>
        <v>0</v>
      </c>
      <c r="U31" s="29">
        <f t="shared" si="9"/>
        <v>0</v>
      </c>
      <c r="V31" s="29">
        <f t="shared" si="13"/>
        <v>0</v>
      </c>
      <c r="W31" s="29">
        <f t="shared" si="13"/>
        <v>0</v>
      </c>
      <c r="X31" s="29">
        <f t="shared" si="13"/>
        <v>0</v>
      </c>
      <c r="Y31" s="29">
        <f t="shared" si="13"/>
        <v>0</v>
      </c>
      <c r="Z31" s="29">
        <f t="shared" si="13"/>
        <v>0</v>
      </c>
      <c r="AA31" s="29">
        <f t="shared" si="14"/>
        <v>0</v>
      </c>
      <c r="AB31" s="29">
        <f t="shared" si="15"/>
        <v>0</v>
      </c>
      <c r="AC31" s="245"/>
      <c r="AD31" s="355"/>
      <c r="AF31" s="245"/>
      <c r="AG31" s="218">
        <f t="shared" si="17"/>
        <v>0</v>
      </c>
      <c r="AH31" s="218">
        <f t="shared" si="17"/>
        <v>0</v>
      </c>
      <c r="AI31" s="218">
        <f t="shared" si="17"/>
        <v>0</v>
      </c>
      <c r="AJ31" s="218">
        <f t="shared" si="17"/>
        <v>0</v>
      </c>
      <c r="AK31" s="218">
        <f t="shared" si="17"/>
        <v>0</v>
      </c>
      <c r="AL31" s="218">
        <f t="shared" si="17"/>
        <v>0</v>
      </c>
      <c r="AM31" s="218">
        <f t="shared" si="17"/>
        <v>0</v>
      </c>
      <c r="AN31" s="218">
        <f t="shared" si="17"/>
        <v>0</v>
      </c>
      <c r="AO31" s="218">
        <f t="shared" si="17"/>
        <v>0</v>
      </c>
      <c r="AP31" s="218">
        <f t="shared" si="17"/>
        <v>0</v>
      </c>
      <c r="AQ31" s="245"/>
    </row>
    <row r="32" spans="2:43" ht="12.75">
      <c r="B32" s="354"/>
      <c r="C32" s="245"/>
      <c r="D32" s="255"/>
      <c r="E32" s="255"/>
      <c r="F32" s="18"/>
      <c r="G32" s="214"/>
      <c r="H32" s="258"/>
      <c r="I32" s="214"/>
      <c r="J32" s="214"/>
      <c r="K32" s="245"/>
      <c r="L32" s="250">
        <f t="shared" si="12"/>
        <v>0</v>
      </c>
      <c r="M32" s="215">
        <f t="shared" si="4"/>
        <v>0</v>
      </c>
      <c r="N32" s="29">
        <f t="shared" si="5"/>
        <v>0</v>
      </c>
      <c r="O32" s="116" t="str">
        <f t="shared" si="6"/>
        <v>-</v>
      </c>
      <c r="P32" s="29">
        <f t="shared" si="16"/>
        <v>0</v>
      </c>
      <c r="Q32" s="245"/>
      <c r="R32" s="245"/>
      <c r="S32" s="29">
        <f t="shared" si="7"/>
        <v>0</v>
      </c>
      <c r="T32" s="29">
        <f t="shared" si="8"/>
        <v>0</v>
      </c>
      <c r="U32" s="29">
        <f t="shared" si="9"/>
        <v>0</v>
      </c>
      <c r="V32" s="29">
        <f t="shared" si="13"/>
        <v>0</v>
      </c>
      <c r="W32" s="29">
        <f t="shared" si="13"/>
        <v>0</v>
      </c>
      <c r="X32" s="29">
        <f t="shared" si="13"/>
        <v>0</v>
      </c>
      <c r="Y32" s="29">
        <f t="shared" si="13"/>
        <v>0</v>
      </c>
      <c r="Z32" s="29">
        <f t="shared" si="13"/>
        <v>0</v>
      </c>
      <c r="AA32" s="29">
        <f t="shared" si="14"/>
        <v>0</v>
      </c>
      <c r="AB32" s="29">
        <f t="shared" si="15"/>
        <v>0</v>
      </c>
      <c r="AC32" s="245"/>
      <c r="AD32" s="355"/>
      <c r="AF32" s="245"/>
      <c r="AG32" s="218">
        <f aca="true" t="shared" si="18" ref="AG32:AP41">IF(AG$9=$I32,($G32*$H32),0)</f>
        <v>0</v>
      </c>
      <c r="AH32" s="218">
        <f t="shared" si="18"/>
        <v>0</v>
      </c>
      <c r="AI32" s="218">
        <f t="shared" si="18"/>
        <v>0</v>
      </c>
      <c r="AJ32" s="218">
        <f t="shared" si="18"/>
        <v>0</v>
      </c>
      <c r="AK32" s="218">
        <f t="shared" si="18"/>
        <v>0</v>
      </c>
      <c r="AL32" s="218">
        <f t="shared" si="18"/>
        <v>0</v>
      </c>
      <c r="AM32" s="218">
        <f t="shared" si="18"/>
        <v>0</v>
      </c>
      <c r="AN32" s="218">
        <f t="shared" si="18"/>
        <v>0</v>
      </c>
      <c r="AO32" s="218">
        <f t="shared" si="18"/>
        <v>0</v>
      </c>
      <c r="AP32" s="218">
        <f t="shared" si="18"/>
        <v>0</v>
      </c>
      <c r="AQ32" s="245"/>
    </row>
    <row r="33" spans="2:43" ht="12.75">
      <c r="B33" s="354"/>
      <c r="C33" s="245"/>
      <c r="D33" s="255"/>
      <c r="E33" s="255"/>
      <c r="F33" s="18"/>
      <c r="G33" s="214"/>
      <c r="H33" s="258"/>
      <c r="I33" s="214"/>
      <c r="J33" s="214"/>
      <c r="K33" s="245"/>
      <c r="L33" s="250">
        <f t="shared" si="12"/>
        <v>0</v>
      </c>
      <c r="M33" s="215">
        <f t="shared" si="4"/>
        <v>0</v>
      </c>
      <c r="N33" s="29">
        <f t="shared" si="5"/>
        <v>0</v>
      </c>
      <c r="O33" s="116" t="str">
        <f t="shared" si="6"/>
        <v>-</v>
      </c>
      <c r="P33" s="29">
        <f t="shared" si="16"/>
        <v>0</v>
      </c>
      <c r="Q33" s="245"/>
      <c r="R33" s="245"/>
      <c r="S33" s="29">
        <f t="shared" si="7"/>
        <v>0</v>
      </c>
      <c r="T33" s="29">
        <f t="shared" si="8"/>
        <v>0</v>
      </c>
      <c r="U33" s="29">
        <f t="shared" si="9"/>
        <v>0</v>
      </c>
      <c r="V33" s="29">
        <f t="shared" si="13"/>
        <v>0</v>
      </c>
      <c r="W33" s="29">
        <f t="shared" si="13"/>
        <v>0</v>
      </c>
      <c r="X33" s="29">
        <f t="shared" si="13"/>
        <v>0</v>
      </c>
      <c r="Y33" s="29">
        <f t="shared" si="13"/>
        <v>0</v>
      </c>
      <c r="Z33" s="29">
        <f t="shared" si="13"/>
        <v>0</v>
      </c>
      <c r="AA33" s="29">
        <f t="shared" si="14"/>
        <v>0</v>
      </c>
      <c r="AB33" s="29">
        <f t="shared" si="15"/>
        <v>0</v>
      </c>
      <c r="AC33" s="245"/>
      <c r="AD33" s="355"/>
      <c r="AF33" s="245"/>
      <c r="AG33" s="218">
        <f t="shared" si="18"/>
        <v>0</v>
      </c>
      <c r="AH33" s="218">
        <f t="shared" si="18"/>
        <v>0</v>
      </c>
      <c r="AI33" s="218">
        <f t="shared" si="18"/>
        <v>0</v>
      </c>
      <c r="AJ33" s="218">
        <f t="shared" si="18"/>
        <v>0</v>
      </c>
      <c r="AK33" s="218">
        <f t="shared" si="18"/>
        <v>0</v>
      </c>
      <c r="AL33" s="218">
        <f t="shared" si="18"/>
        <v>0</v>
      </c>
      <c r="AM33" s="218">
        <f t="shared" si="18"/>
        <v>0</v>
      </c>
      <c r="AN33" s="218">
        <f t="shared" si="18"/>
        <v>0</v>
      </c>
      <c r="AO33" s="218">
        <f t="shared" si="18"/>
        <v>0</v>
      </c>
      <c r="AP33" s="218">
        <f t="shared" si="18"/>
        <v>0</v>
      </c>
      <c r="AQ33" s="245"/>
    </row>
    <row r="34" spans="2:43" ht="12.75">
      <c r="B34" s="354"/>
      <c r="C34" s="245"/>
      <c r="D34" s="255"/>
      <c r="E34" s="255"/>
      <c r="F34" s="18"/>
      <c r="G34" s="214"/>
      <c r="H34" s="258"/>
      <c r="I34" s="214"/>
      <c r="J34" s="214"/>
      <c r="K34" s="245"/>
      <c r="L34" s="250">
        <f t="shared" si="12"/>
        <v>0</v>
      </c>
      <c r="M34" s="215">
        <f t="shared" si="4"/>
        <v>0</v>
      </c>
      <c r="N34" s="29">
        <f t="shared" si="5"/>
        <v>0</v>
      </c>
      <c r="O34" s="116" t="str">
        <f t="shared" si="6"/>
        <v>-</v>
      </c>
      <c r="P34" s="29">
        <f t="shared" si="16"/>
        <v>0</v>
      </c>
      <c r="Q34" s="245"/>
      <c r="R34" s="245"/>
      <c r="S34" s="29">
        <f t="shared" si="7"/>
        <v>0</v>
      </c>
      <c r="T34" s="29">
        <f t="shared" si="8"/>
        <v>0</v>
      </c>
      <c r="U34" s="29">
        <f t="shared" si="9"/>
        <v>0</v>
      </c>
      <c r="V34" s="29">
        <f t="shared" si="13"/>
        <v>0</v>
      </c>
      <c r="W34" s="29">
        <f t="shared" si="13"/>
        <v>0</v>
      </c>
      <c r="X34" s="29">
        <f t="shared" si="13"/>
        <v>0</v>
      </c>
      <c r="Y34" s="29">
        <f t="shared" si="13"/>
        <v>0</v>
      </c>
      <c r="Z34" s="29">
        <f t="shared" si="13"/>
        <v>0</v>
      </c>
      <c r="AA34" s="29">
        <f t="shared" si="14"/>
        <v>0</v>
      </c>
      <c r="AB34" s="29">
        <f t="shared" si="15"/>
        <v>0</v>
      </c>
      <c r="AC34" s="245"/>
      <c r="AD34" s="355"/>
      <c r="AF34" s="245"/>
      <c r="AG34" s="218">
        <f t="shared" si="18"/>
        <v>0</v>
      </c>
      <c r="AH34" s="218">
        <f t="shared" si="18"/>
        <v>0</v>
      </c>
      <c r="AI34" s="218">
        <f t="shared" si="18"/>
        <v>0</v>
      </c>
      <c r="AJ34" s="218">
        <f t="shared" si="18"/>
        <v>0</v>
      </c>
      <c r="AK34" s="218">
        <f t="shared" si="18"/>
        <v>0</v>
      </c>
      <c r="AL34" s="218">
        <f t="shared" si="18"/>
        <v>0</v>
      </c>
      <c r="AM34" s="218">
        <f t="shared" si="18"/>
        <v>0</v>
      </c>
      <c r="AN34" s="218">
        <f t="shared" si="18"/>
        <v>0</v>
      </c>
      <c r="AO34" s="218">
        <f t="shared" si="18"/>
        <v>0</v>
      </c>
      <c r="AP34" s="218">
        <f t="shared" si="18"/>
        <v>0</v>
      </c>
      <c r="AQ34" s="245"/>
    </row>
    <row r="35" spans="2:43" ht="12.75">
      <c r="B35" s="354"/>
      <c r="C35" s="245"/>
      <c r="D35" s="255"/>
      <c r="E35" s="255"/>
      <c r="F35" s="18"/>
      <c r="G35" s="214"/>
      <c r="H35" s="258"/>
      <c r="I35" s="214"/>
      <c r="J35" s="214"/>
      <c r="K35" s="245"/>
      <c r="L35" s="250">
        <f t="shared" si="12"/>
        <v>0</v>
      </c>
      <c r="M35" s="215">
        <f t="shared" si="4"/>
        <v>0</v>
      </c>
      <c r="N35" s="29">
        <f t="shared" si="5"/>
        <v>0</v>
      </c>
      <c r="O35" s="116" t="str">
        <f t="shared" si="6"/>
        <v>-</v>
      </c>
      <c r="P35" s="29">
        <f t="shared" si="16"/>
        <v>0</v>
      </c>
      <c r="Q35" s="245"/>
      <c r="R35" s="245"/>
      <c r="S35" s="29">
        <f t="shared" si="7"/>
        <v>0</v>
      </c>
      <c r="T35" s="29">
        <f t="shared" si="8"/>
        <v>0</v>
      </c>
      <c r="U35" s="29">
        <f t="shared" si="9"/>
        <v>0</v>
      </c>
      <c r="V35" s="29">
        <f t="shared" si="13"/>
        <v>0</v>
      </c>
      <c r="W35" s="29">
        <f t="shared" si="13"/>
        <v>0</v>
      </c>
      <c r="X35" s="29">
        <f t="shared" si="13"/>
        <v>0</v>
      </c>
      <c r="Y35" s="29">
        <f t="shared" si="13"/>
        <v>0</v>
      </c>
      <c r="Z35" s="29">
        <f t="shared" si="13"/>
        <v>0</v>
      </c>
      <c r="AA35" s="29">
        <f t="shared" si="14"/>
        <v>0</v>
      </c>
      <c r="AB35" s="29">
        <f t="shared" si="15"/>
        <v>0</v>
      </c>
      <c r="AC35" s="245"/>
      <c r="AD35" s="355"/>
      <c r="AF35" s="245"/>
      <c r="AG35" s="218">
        <f t="shared" si="18"/>
        <v>0</v>
      </c>
      <c r="AH35" s="218">
        <f t="shared" si="18"/>
        <v>0</v>
      </c>
      <c r="AI35" s="218">
        <f t="shared" si="18"/>
        <v>0</v>
      </c>
      <c r="AJ35" s="218">
        <f t="shared" si="18"/>
        <v>0</v>
      </c>
      <c r="AK35" s="218">
        <f t="shared" si="18"/>
        <v>0</v>
      </c>
      <c r="AL35" s="218">
        <f t="shared" si="18"/>
        <v>0</v>
      </c>
      <c r="AM35" s="218">
        <f t="shared" si="18"/>
        <v>0</v>
      </c>
      <c r="AN35" s="218">
        <f t="shared" si="18"/>
        <v>0</v>
      </c>
      <c r="AO35" s="218">
        <f t="shared" si="18"/>
        <v>0</v>
      </c>
      <c r="AP35" s="218">
        <f t="shared" si="18"/>
        <v>0</v>
      </c>
      <c r="AQ35" s="245"/>
    </row>
    <row r="36" spans="2:43" ht="12.75">
      <c r="B36" s="354"/>
      <c r="C36" s="245"/>
      <c r="D36" s="255"/>
      <c r="E36" s="255"/>
      <c r="F36" s="18"/>
      <c r="G36" s="214"/>
      <c r="H36" s="258"/>
      <c r="I36" s="214"/>
      <c r="J36" s="214"/>
      <c r="K36" s="245"/>
      <c r="L36" s="250">
        <f t="shared" si="12"/>
        <v>0</v>
      </c>
      <c r="M36" s="215">
        <f t="shared" si="4"/>
        <v>0</v>
      </c>
      <c r="N36" s="29">
        <f t="shared" si="5"/>
        <v>0</v>
      </c>
      <c r="O36" s="116" t="str">
        <f t="shared" si="6"/>
        <v>-</v>
      </c>
      <c r="P36" s="29">
        <f t="shared" si="16"/>
        <v>0</v>
      </c>
      <c r="Q36" s="245"/>
      <c r="R36" s="245"/>
      <c r="S36" s="29">
        <f t="shared" si="7"/>
        <v>0</v>
      </c>
      <c r="T36" s="29">
        <f t="shared" si="8"/>
        <v>0</v>
      </c>
      <c r="U36" s="29">
        <f t="shared" si="9"/>
        <v>0</v>
      </c>
      <c r="V36" s="29">
        <f t="shared" si="13"/>
        <v>0</v>
      </c>
      <c r="W36" s="29">
        <f t="shared" si="13"/>
        <v>0</v>
      </c>
      <c r="X36" s="29">
        <f t="shared" si="13"/>
        <v>0</v>
      </c>
      <c r="Y36" s="29">
        <f t="shared" si="13"/>
        <v>0</v>
      </c>
      <c r="Z36" s="29">
        <f t="shared" si="13"/>
        <v>0</v>
      </c>
      <c r="AA36" s="29">
        <f t="shared" si="14"/>
        <v>0</v>
      </c>
      <c r="AB36" s="29">
        <f t="shared" si="15"/>
        <v>0</v>
      </c>
      <c r="AC36" s="245"/>
      <c r="AD36" s="355"/>
      <c r="AF36" s="245"/>
      <c r="AG36" s="218">
        <f t="shared" si="18"/>
        <v>0</v>
      </c>
      <c r="AH36" s="218">
        <f t="shared" si="18"/>
        <v>0</v>
      </c>
      <c r="AI36" s="218">
        <f t="shared" si="18"/>
        <v>0</v>
      </c>
      <c r="AJ36" s="218">
        <f t="shared" si="18"/>
        <v>0</v>
      </c>
      <c r="AK36" s="218">
        <f t="shared" si="18"/>
        <v>0</v>
      </c>
      <c r="AL36" s="218">
        <f t="shared" si="18"/>
        <v>0</v>
      </c>
      <c r="AM36" s="218">
        <f t="shared" si="18"/>
        <v>0</v>
      </c>
      <c r="AN36" s="218">
        <f t="shared" si="18"/>
        <v>0</v>
      </c>
      <c r="AO36" s="218">
        <f t="shared" si="18"/>
        <v>0</v>
      </c>
      <c r="AP36" s="218">
        <f t="shared" si="18"/>
        <v>0</v>
      </c>
      <c r="AQ36" s="245"/>
    </row>
    <row r="37" spans="2:43" ht="12.75">
      <c r="B37" s="354"/>
      <c r="C37" s="245"/>
      <c r="D37" s="255"/>
      <c r="E37" s="255"/>
      <c r="F37" s="18"/>
      <c r="G37" s="214"/>
      <c r="H37" s="258"/>
      <c r="I37" s="214"/>
      <c r="J37" s="214"/>
      <c r="K37" s="245"/>
      <c r="L37" s="250">
        <f t="shared" si="12"/>
        <v>0</v>
      </c>
      <c r="M37" s="215">
        <f t="shared" si="4"/>
        <v>0</v>
      </c>
      <c r="N37" s="29">
        <f t="shared" si="5"/>
        <v>0</v>
      </c>
      <c r="O37" s="116" t="str">
        <f t="shared" si="6"/>
        <v>-</v>
      </c>
      <c r="P37" s="29">
        <f t="shared" si="16"/>
        <v>0</v>
      </c>
      <c r="Q37" s="245"/>
      <c r="R37" s="245"/>
      <c r="S37" s="29">
        <f t="shared" si="7"/>
        <v>0</v>
      </c>
      <c r="T37" s="29">
        <f t="shared" si="8"/>
        <v>0</v>
      </c>
      <c r="U37" s="29">
        <f t="shared" si="9"/>
        <v>0</v>
      </c>
      <c r="V37" s="29">
        <f t="shared" si="13"/>
        <v>0</v>
      </c>
      <c r="W37" s="29">
        <f t="shared" si="13"/>
        <v>0</v>
      </c>
      <c r="X37" s="29">
        <f t="shared" si="13"/>
        <v>0</v>
      </c>
      <c r="Y37" s="29">
        <f t="shared" si="13"/>
        <v>0</v>
      </c>
      <c r="Z37" s="29">
        <f t="shared" si="13"/>
        <v>0</v>
      </c>
      <c r="AA37" s="29">
        <f t="shared" si="14"/>
        <v>0</v>
      </c>
      <c r="AB37" s="29">
        <f t="shared" si="15"/>
        <v>0</v>
      </c>
      <c r="AC37" s="245"/>
      <c r="AD37" s="355"/>
      <c r="AF37" s="245"/>
      <c r="AG37" s="218">
        <f t="shared" si="18"/>
        <v>0</v>
      </c>
      <c r="AH37" s="218">
        <f t="shared" si="18"/>
        <v>0</v>
      </c>
      <c r="AI37" s="218">
        <f t="shared" si="18"/>
        <v>0</v>
      </c>
      <c r="AJ37" s="218">
        <f t="shared" si="18"/>
        <v>0</v>
      </c>
      <c r="AK37" s="218">
        <f t="shared" si="18"/>
        <v>0</v>
      </c>
      <c r="AL37" s="218">
        <f t="shared" si="18"/>
        <v>0</v>
      </c>
      <c r="AM37" s="218">
        <f t="shared" si="18"/>
        <v>0</v>
      </c>
      <c r="AN37" s="218">
        <f t="shared" si="18"/>
        <v>0</v>
      </c>
      <c r="AO37" s="218">
        <f t="shared" si="18"/>
        <v>0</v>
      </c>
      <c r="AP37" s="218">
        <f t="shared" si="18"/>
        <v>0</v>
      </c>
      <c r="AQ37" s="245"/>
    </row>
    <row r="38" spans="2:43" ht="12.75">
      <c r="B38" s="354"/>
      <c r="C38" s="245"/>
      <c r="D38" s="255"/>
      <c r="E38" s="255"/>
      <c r="F38" s="18"/>
      <c r="G38" s="214"/>
      <c r="H38" s="258"/>
      <c r="I38" s="214"/>
      <c r="J38" s="214"/>
      <c r="K38" s="245"/>
      <c r="L38" s="250">
        <f t="shared" si="12"/>
        <v>0</v>
      </c>
      <c r="M38" s="215">
        <f t="shared" si="4"/>
        <v>0</v>
      </c>
      <c r="N38" s="29">
        <f t="shared" si="5"/>
        <v>0</v>
      </c>
      <c r="O38" s="116" t="str">
        <f t="shared" si="6"/>
        <v>-</v>
      </c>
      <c r="P38" s="29">
        <f t="shared" si="16"/>
        <v>0</v>
      </c>
      <c r="Q38" s="245"/>
      <c r="R38" s="245"/>
      <c r="S38" s="29">
        <f t="shared" si="7"/>
        <v>0</v>
      </c>
      <c r="T38" s="29">
        <f t="shared" si="8"/>
        <v>0</v>
      </c>
      <c r="U38" s="29">
        <f t="shared" si="9"/>
        <v>0</v>
      </c>
      <c r="V38" s="29">
        <f t="shared" si="13"/>
        <v>0</v>
      </c>
      <c r="W38" s="29">
        <f t="shared" si="13"/>
        <v>0</v>
      </c>
      <c r="X38" s="29">
        <f t="shared" si="13"/>
        <v>0</v>
      </c>
      <c r="Y38" s="29">
        <f t="shared" si="13"/>
        <v>0</v>
      </c>
      <c r="Z38" s="29">
        <f t="shared" si="13"/>
        <v>0</v>
      </c>
      <c r="AA38" s="29">
        <f t="shared" si="14"/>
        <v>0</v>
      </c>
      <c r="AB38" s="29">
        <f t="shared" si="15"/>
        <v>0</v>
      </c>
      <c r="AC38" s="245"/>
      <c r="AD38" s="355"/>
      <c r="AF38" s="245"/>
      <c r="AG38" s="218">
        <f t="shared" si="18"/>
        <v>0</v>
      </c>
      <c r="AH38" s="218">
        <f t="shared" si="18"/>
        <v>0</v>
      </c>
      <c r="AI38" s="218">
        <f t="shared" si="18"/>
        <v>0</v>
      </c>
      <c r="AJ38" s="218">
        <f t="shared" si="18"/>
        <v>0</v>
      </c>
      <c r="AK38" s="218">
        <f t="shared" si="18"/>
        <v>0</v>
      </c>
      <c r="AL38" s="218">
        <f t="shared" si="18"/>
        <v>0</v>
      </c>
      <c r="AM38" s="218">
        <f t="shared" si="18"/>
        <v>0</v>
      </c>
      <c r="AN38" s="218">
        <f t="shared" si="18"/>
        <v>0</v>
      </c>
      <c r="AO38" s="218">
        <f t="shared" si="18"/>
        <v>0</v>
      </c>
      <c r="AP38" s="218">
        <f t="shared" si="18"/>
        <v>0</v>
      </c>
      <c r="AQ38" s="245"/>
    </row>
    <row r="39" spans="2:43" ht="12.75">
      <c r="B39" s="354"/>
      <c r="C39" s="245"/>
      <c r="D39" s="255"/>
      <c r="E39" s="255"/>
      <c r="F39" s="18"/>
      <c r="G39" s="214"/>
      <c r="H39" s="258"/>
      <c r="I39" s="214"/>
      <c r="J39" s="214"/>
      <c r="K39" s="245"/>
      <c r="L39" s="250">
        <f t="shared" si="12"/>
        <v>0</v>
      </c>
      <c r="M39" s="215">
        <f t="shared" si="4"/>
        <v>0</v>
      </c>
      <c r="N39" s="29">
        <f t="shared" si="5"/>
        <v>0</v>
      </c>
      <c r="O39" s="116" t="str">
        <f t="shared" si="6"/>
        <v>-</v>
      </c>
      <c r="P39" s="29">
        <f t="shared" si="16"/>
        <v>0</v>
      </c>
      <c r="Q39" s="245"/>
      <c r="R39" s="245"/>
      <c r="S39" s="29">
        <f t="shared" si="7"/>
        <v>0</v>
      </c>
      <c r="T39" s="29">
        <f t="shared" si="8"/>
        <v>0</v>
      </c>
      <c r="U39" s="29">
        <f t="shared" si="9"/>
        <v>0</v>
      </c>
      <c r="V39" s="29">
        <f t="shared" si="13"/>
        <v>0</v>
      </c>
      <c r="W39" s="29">
        <f t="shared" si="13"/>
        <v>0</v>
      </c>
      <c r="X39" s="29">
        <f t="shared" si="13"/>
        <v>0</v>
      </c>
      <c r="Y39" s="29">
        <f t="shared" si="13"/>
        <v>0</v>
      </c>
      <c r="Z39" s="29">
        <f t="shared" si="13"/>
        <v>0</v>
      </c>
      <c r="AA39" s="29">
        <f t="shared" si="14"/>
        <v>0</v>
      </c>
      <c r="AB39" s="29">
        <f t="shared" si="15"/>
        <v>0</v>
      </c>
      <c r="AC39" s="245"/>
      <c r="AD39" s="355"/>
      <c r="AF39" s="245"/>
      <c r="AG39" s="218">
        <f t="shared" si="18"/>
        <v>0</v>
      </c>
      <c r="AH39" s="218">
        <f t="shared" si="18"/>
        <v>0</v>
      </c>
      <c r="AI39" s="218">
        <f t="shared" si="18"/>
        <v>0</v>
      </c>
      <c r="AJ39" s="218">
        <f t="shared" si="18"/>
        <v>0</v>
      </c>
      <c r="AK39" s="218">
        <f t="shared" si="18"/>
        <v>0</v>
      </c>
      <c r="AL39" s="218">
        <f t="shared" si="18"/>
        <v>0</v>
      </c>
      <c r="AM39" s="218">
        <f t="shared" si="18"/>
        <v>0</v>
      </c>
      <c r="AN39" s="218">
        <f t="shared" si="18"/>
        <v>0</v>
      </c>
      <c r="AO39" s="218">
        <f t="shared" si="18"/>
        <v>0</v>
      </c>
      <c r="AP39" s="218">
        <f t="shared" si="18"/>
        <v>0</v>
      </c>
      <c r="AQ39" s="245"/>
    </row>
    <row r="40" spans="2:43" ht="12.75">
      <c r="B40" s="354"/>
      <c r="C40" s="245"/>
      <c r="D40" s="255"/>
      <c r="E40" s="255"/>
      <c r="F40" s="18"/>
      <c r="G40" s="214"/>
      <c r="H40" s="258"/>
      <c r="I40" s="214"/>
      <c r="J40" s="214"/>
      <c r="K40" s="245"/>
      <c r="L40" s="250">
        <f t="shared" si="12"/>
        <v>0</v>
      </c>
      <c r="M40" s="215">
        <f t="shared" si="4"/>
        <v>0</v>
      </c>
      <c r="N40" s="29">
        <f t="shared" si="5"/>
        <v>0</v>
      </c>
      <c r="O40" s="116" t="str">
        <f t="shared" si="6"/>
        <v>-</v>
      </c>
      <c r="P40" s="29">
        <f t="shared" si="16"/>
        <v>0</v>
      </c>
      <c r="Q40" s="245"/>
      <c r="R40" s="245"/>
      <c r="S40" s="29">
        <f t="shared" si="7"/>
        <v>0</v>
      </c>
      <c r="T40" s="29">
        <f t="shared" si="8"/>
        <v>0</v>
      </c>
      <c r="U40" s="29">
        <f t="shared" si="9"/>
        <v>0</v>
      </c>
      <c r="V40" s="29">
        <f t="shared" si="13"/>
        <v>0</v>
      </c>
      <c r="W40" s="29">
        <f t="shared" si="13"/>
        <v>0</v>
      </c>
      <c r="X40" s="29">
        <f t="shared" si="13"/>
        <v>0</v>
      </c>
      <c r="Y40" s="29">
        <f t="shared" si="13"/>
        <v>0</v>
      </c>
      <c r="Z40" s="29">
        <f t="shared" si="13"/>
        <v>0</v>
      </c>
      <c r="AA40" s="29">
        <f t="shared" si="14"/>
        <v>0</v>
      </c>
      <c r="AB40" s="29">
        <f t="shared" si="15"/>
        <v>0</v>
      </c>
      <c r="AC40" s="245"/>
      <c r="AD40" s="355"/>
      <c r="AF40" s="245"/>
      <c r="AG40" s="218">
        <f t="shared" si="18"/>
        <v>0</v>
      </c>
      <c r="AH40" s="218">
        <f t="shared" si="18"/>
        <v>0</v>
      </c>
      <c r="AI40" s="218">
        <f t="shared" si="18"/>
        <v>0</v>
      </c>
      <c r="AJ40" s="218">
        <f t="shared" si="18"/>
        <v>0</v>
      </c>
      <c r="AK40" s="218">
        <f t="shared" si="18"/>
        <v>0</v>
      </c>
      <c r="AL40" s="218">
        <f t="shared" si="18"/>
        <v>0</v>
      </c>
      <c r="AM40" s="218">
        <f t="shared" si="18"/>
        <v>0</v>
      </c>
      <c r="AN40" s="218">
        <f t="shared" si="18"/>
        <v>0</v>
      </c>
      <c r="AO40" s="218">
        <f t="shared" si="18"/>
        <v>0</v>
      </c>
      <c r="AP40" s="218">
        <f t="shared" si="18"/>
        <v>0</v>
      </c>
      <c r="AQ40" s="245"/>
    </row>
    <row r="41" spans="2:43" ht="12.75">
      <c r="B41" s="354"/>
      <c r="C41" s="245"/>
      <c r="D41" s="255"/>
      <c r="E41" s="255"/>
      <c r="F41" s="18"/>
      <c r="G41" s="214"/>
      <c r="H41" s="258"/>
      <c r="I41" s="214"/>
      <c r="J41" s="214"/>
      <c r="K41" s="245"/>
      <c r="L41" s="250">
        <f t="shared" si="12"/>
        <v>0</v>
      </c>
      <c r="M41" s="215">
        <f t="shared" si="4"/>
        <v>0</v>
      </c>
      <c r="N41" s="29">
        <f t="shared" si="5"/>
        <v>0</v>
      </c>
      <c r="O41" s="116" t="str">
        <f t="shared" si="6"/>
        <v>-</v>
      </c>
      <c r="P41" s="29">
        <f t="shared" si="16"/>
        <v>0</v>
      </c>
      <c r="Q41" s="245"/>
      <c r="R41" s="245"/>
      <c r="S41" s="29">
        <f t="shared" si="7"/>
        <v>0</v>
      </c>
      <c r="T41" s="29">
        <f t="shared" si="8"/>
        <v>0</v>
      </c>
      <c r="U41" s="29">
        <f t="shared" si="9"/>
        <v>0</v>
      </c>
      <c r="V41" s="29">
        <f t="shared" si="13"/>
        <v>0</v>
      </c>
      <c r="W41" s="29">
        <f t="shared" si="13"/>
        <v>0</v>
      </c>
      <c r="X41" s="29">
        <f t="shared" si="13"/>
        <v>0</v>
      </c>
      <c r="Y41" s="29">
        <f t="shared" si="13"/>
        <v>0</v>
      </c>
      <c r="Z41" s="29">
        <f t="shared" si="13"/>
        <v>0</v>
      </c>
      <c r="AA41" s="29">
        <f t="shared" si="14"/>
        <v>0</v>
      </c>
      <c r="AB41" s="29">
        <f t="shared" si="15"/>
        <v>0</v>
      </c>
      <c r="AC41" s="245"/>
      <c r="AD41" s="355"/>
      <c r="AF41" s="245"/>
      <c r="AG41" s="218">
        <f t="shared" si="18"/>
        <v>0</v>
      </c>
      <c r="AH41" s="218">
        <f t="shared" si="18"/>
        <v>0</v>
      </c>
      <c r="AI41" s="218">
        <f t="shared" si="18"/>
        <v>0</v>
      </c>
      <c r="AJ41" s="218">
        <f t="shared" si="18"/>
        <v>0</v>
      </c>
      <c r="AK41" s="218">
        <f t="shared" si="18"/>
        <v>0</v>
      </c>
      <c r="AL41" s="218">
        <f t="shared" si="18"/>
        <v>0</v>
      </c>
      <c r="AM41" s="218">
        <f t="shared" si="18"/>
        <v>0</v>
      </c>
      <c r="AN41" s="218">
        <f t="shared" si="18"/>
        <v>0</v>
      </c>
      <c r="AO41" s="218">
        <f t="shared" si="18"/>
        <v>0</v>
      </c>
      <c r="AP41" s="218">
        <f t="shared" si="18"/>
        <v>0</v>
      </c>
      <c r="AQ41" s="245"/>
    </row>
    <row r="42" spans="2:43" ht="12.75">
      <c r="B42" s="354"/>
      <c r="C42" s="245"/>
      <c r="D42" s="255"/>
      <c r="E42" s="255"/>
      <c r="F42" s="18"/>
      <c r="G42" s="214"/>
      <c r="H42" s="258"/>
      <c r="I42" s="214"/>
      <c r="J42" s="214"/>
      <c r="K42" s="245"/>
      <c r="L42" s="250">
        <f t="shared" si="12"/>
        <v>0</v>
      </c>
      <c r="M42" s="215">
        <f t="shared" si="4"/>
        <v>0</v>
      </c>
      <c r="N42" s="29">
        <f t="shared" si="5"/>
        <v>0</v>
      </c>
      <c r="O42" s="116" t="str">
        <f t="shared" si="6"/>
        <v>-</v>
      </c>
      <c r="P42" s="29">
        <f t="shared" si="16"/>
        <v>0</v>
      </c>
      <c r="Q42" s="245"/>
      <c r="R42" s="245"/>
      <c r="S42" s="29">
        <f t="shared" si="7"/>
        <v>0</v>
      </c>
      <c r="T42" s="29">
        <f t="shared" si="8"/>
        <v>0</v>
      </c>
      <c r="U42" s="29">
        <f t="shared" si="9"/>
        <v>0</v>
      </c>
      <c r="V42" s="29">
        <f t="shared" si="13"/>
        <v>0</v>
      </c>
      <c r="W42" s="29">
        <f t="shared" si="13"/>
        <v>0</v>
      </c>
      <c r="X42" s="29">
        <f t="shared" si="13"/>
        <v>0</v>
      </c>
      <c r="Y42" s="29">
        <f t="shared" si="13"/>
        <v>0</v>
      </c>
      <c r="Z42" s="29">
        <f t="shared" si="13"/>
        <v>0</v>
      </c>
      <c r="AA42" s="29">
        <f t="shared" si="14"/>
        <v>0</v>
      </c>
      <c r="AB42" s="29">
        <f t="shared" si="15"/>
        <v>0</v>
      </c>
      <c r="AC42" s="245"/>
      <c r="AD42" s="355"/>
      <c r="AF42" s="245"/>
      <c r="AG42" s="218">
        <f aca="true" t="shared" si="19" ref="AG42:AP51">IF(AG$9=$I42,($G42*$H42),0)</f>
        <v>0</v>
      </c>
      <c r="AH42" s="218">
        <f t="shared" si="19"/>
        <v>0</v>
      </c>
      <c r="AI42" s="218">
        <f t="shared" si="19"/>
        <v>0</v>
      </c>
      <c r="AJ42" s="218">
        <f t="shared" si="19"/>
        <v>0</v>
      </c>
      <c r="AK42" s="218">
        <f t="shared" si="19"/>
        <v>0</v>
      </c>
      <c r="AL42" s="218">
        <f t="shared" si="19"/>
        <v>0</v>
      </c>
      <c r="AM42" s="218">
        <f t="shared" si="19"/>
        <v>0</v>
      </c>
      <c r="AN42" s="218">
        <f t="shared" si="19"/>
        <v>0</v>
      </c>
      <c r="AO42" s="218">
        <f t="shared" si="19"/>
        <v>0</v>
      </c>
      <c r="AP42" s="218">
        <f t="shared" si="19"/>
        <v>0</v>
      </c>
      <c r="AQ42" s="245"/>
    </row>
    <row r="43" spans="2:43" ht="12.75">
      <c r="B43" s="354"/>
      <c r="C43" s="245"/>
      <c r="D43" s="255"/>
      <c r="E43" s="255"/>
      <c r="F43" s="18"/>
      <c r="G43" s="214"/>
      <c r="H43" s="258"/>
      <c r="I43" s="214"/>
      <c r="J43" s="214"/>
      <c r="K43" s="245"/>
      <c r="L43" s="250">
        <f t="shared" si="12"/>
        <v>0</v>
      </c>
      <c r="M43" s="215">
        <f t="shared" si="4"/>
        <v>0</v>
      </c>
      <c r="N43" s="29">
        <f t="shared" si="5"/>
        <v>0</v>
      </c>
      <c r="O43" s="116" t="str">
        <f t="shared" si="6"/>
        <v>-</v>
      </c>
      <c r="P43" s="29">
        <f t="shared" si="16"/>
        <v>0</v>
      </c>
      <c r="Q43" s="245"/>
      <c r="R43" s="245"/>
      <c r="S43" s="29">
        <f t="shared" si="7"/>
        <v>0</v>
      </c>
      <c r="T43" s="29">
        <f t="shared" si="8"/>
        <v>0</v>
      </c>
      <c r="U43" s="29">
        <f t="shared" si="9"/>
        <v>0</v>
      </c>
      <c r="V43" s="29">
        <f t="shared" si="13"/>
        <v>0</v>
      </c>
      <c r="W43" s="29">
        <f t="shared" si="13"/>
        <v>0</v>
      </c>
      <c r="X43" s="29">
        <f t="shared" si="13"/>
        <v>0</v>
      </c>
      <c r="Y43" s="29">
        <f t="shared" si="13"/>
        <v>0</v>
      </c>
      <c r="Z43" s="29">
        <f t="shared" si="13"/>
        <v>0</v>
      </c>
      <c r="AA43" s="29">
        <f t="shared" si="14"/>
        <v>0</v>
      </c>
      <c r="AB43" s="29">
        <f t="shared" si="15"/>
        <v>0</v>
      </c>
      <c r="AC43" s="245"/>
      <c r="AD43" s="355"/>
      <c r="AF43" s="245"/>
      <c r="AG43" s="218">
        <f t="shared" si="19"/>
        <v>0</v>
      </c>
      <c r="AH43" s="218">
        <f t="shared" si="19"/>
        <v>0</v>
      </c>
      <c r="AI43" s="218">
        <f t="shared" si="19"/>
        <v>0</v>
      </c>
      <c r="AJ43" s="218">
        <f t="shared" si="19"/>
        <v>0</v>
      </c>
      <c r="AK43" s="218">
        <f t="shared" si="19"/>
        <v>0</v>
      </c>
      <c r="AL43" s="218">
        <f t="shared" si="19"/>
        <v>0</v>
      </c>
      <c r="AM43" s="218">
        <f t="shared" si="19"/>
        <v>0</v>
      </c>
      <c r="AN43" s="218">
        <f t="shared" si="19"/>
        <v>0</v>
      </c>
      <c r="AO43" s="218">
        <f t="shared" si="19"/>
        <v>0</v>
      </c>
      <c r="AP43" s="218">
        <f t="shared" si="19"/>
        <v>0</v>
      </c>
      <c r="AQ43" s="245"/>
    </row>
    <row r="44" spans="2:43" ht="12.75">
      <c r="B44" s="354"/>
      <c r="C44" s="245"/>
      <c r="D44" s="255"/>
      <c r="E44" s="255"/>
      <c r="F44" s="18"/>
      <c r="G44" s="214"/>
      <c r="H44" s="258"/>
      <c r="I44" s="214"/>
      <c r="J44" s="214"/>
      <c r="K44" s="245"/>
      <c r="L44" s="250">
        <f t="shared" si="12"/>
        <v>0</v>
      </c>
      <c r="M44" s="215">
        <f t="shared" si="4"/>
        <v>0</v>
      </c>
      <c r="N44" s="29">
        <f t="shared" si="5"/>
        <v>0</v>
      </c>
      <c r="O44" s="116" t="str">
        <f t="shared" si="6"/>
        <v>-</v>
      </c>
      <c r="P44" s="29">
        <f t="shared" si="16"/>
        <v>0</v>
      </c>
      <c r="Q44" s="245"/>
      <c r="R44" s="245"/>
      <c r="S44" s="29">
        <f t="shared" si="7"/>
        <v>0</v>
      </c>
      <c r="T44" s="29">
        <f t="shared" si="8"/>
        <v>0</v>
      </c>
      <c r="U44" s="29">
        <f t="shared" si="9"/>
        <v>0</v>
      </c>
      <c r="V44" s="29">
        <f t="shared" si="13"/>
        <v>0</v>
      </c>
      <c r="W44" s="29">
        <f t="shared" si="13"/>
        <v>0</v>
      </c>
      <c r="X44" s="29">
        <f t="shared" si="13"/>
        <v>0</v>
      </c>
      <c r="Y44" s="29">
        <f t="shared" si="13"/>
        <v>0</v>
      </c>
      <c r="Z44" s="29">
        <f t="shared" si="13"/>
        <v>0</v>
      </c>
      <c r="AA44" s="29">
        <f t="shared" si="14"/>
        <v>0</v>
      </c>
      <c r="AB44" s="29">
        <f t="shared" si="15"/>
        <v>0</v>
      </c>
      <c r="AC44" s="245"/>
      <c r="AD44" s="355"/>
      <c r="AF44" s="245"/>
      <c r="AG44" s="218">
        <f t="shared" si="19"/>
        <v>0</v>
      </c>
      <c r="AH44" s="218">
        <f t="shared" si="19"/>
        <v>0</v>
      </c>
      <c r="AI44" s="218">
        <f t="shared" si="19"/>
        <v>0</v>
      </c>
      <c r="AJ44" s="218">
        <f t="shared" si="19"/>
        <v>0</v>
      </c>
      <c r="AK44" s="218">
        <f t="shared" si="19"/>
        <v>0</v>
      </c>
      <c r="AL44" s="218">
        <f t="shared" si="19"/>
        <v>0</v>
      </c>
      <c r="AM44" s="218">
        <f t="shared" si="19"/>
        <v>0</v>
      </c>
      <c r="AN44" s="218">
        <f t="shared" si="19"/>
        <v>0</v>
      </c>
      <c r="AO44" s="218">
        <f t="shared" si="19"/>
        <v>0</v>
      </c>
      <c r="AP44" s="218">
        <f t="shared" si="19"/>
        <v>0</v>
      </c>
      <c r="AQ44" s="245"/>
    </row>
    <row r="45" spans="2:43" ht="12.75">
      <c r="B45" s="354"/>
      <c r="C45" s="245"/>
      <c r="D45" s="255"/>
      <c r="E45" s="255"/>
      <c r="F45" s="18"/>
      <c r="G45" s="214"/>
      <c r="H45" s="258"/>
      <c r="I45" s="214"/>
      <c r="J45" s="214"/>
      <c r="K45" s="245"/>
      <c r="L45" s="250">
        <f t="shared" si="12"/>
        <v>0</v>
      </c>
      <c r="M45" s="215">
        <f t="shared" si="4"/>
        <v>0</v>
      </c>
      <c r="N45" s="29">
        <f t="shared" si="5"/>
        <v>0</v>
      </c>
      <c r="O45" s="116" t="str">
        <f t="shared" si="6"/>
        <v>-</v>
      </c>
      <c r="P45" s="29">
        <f t="shared" si="16"/>
        <v>0</v>
      </c>
      <c r="Q45" s="245"/>
      <c r="R45" s="245"/>
      <c r="S45" s="29">
        <f t="shared" si="7"/>
        <v>0</v>
      </c>
      <c r="T45" s="29">
        <f t="shared" si="8"/>
        <v>0</v>
      </c>
      <c r="U45" s="29">
        <f t="shared" si="9"/>
        <v>0</v>
      </c>
      <c r="V45" s="29">
        <f t="shared" si="13"/>
        <v>0</v>
      </c>
      <c r="W45" s="29">
        <f t="shared" si="13"/>
        <v>0</v>
      </c>
      <c r="X45" s="29">
        <f t="shared" si="13"/>
        <v>0</v>
      </c>
      <c r="Y45" s="29">
        <f t="shared" si="13"/>
        <v>0</v>
      </c>
      <c r="Z45" s="29">
        <f t="shared" si="13"/>
        <v>0</v>
      </c>
      <c r="AA45" s="29">
        <f t="shared" si="14"/>
        <v>0</v>
      </c>
      <c r="AB45" s="29">
        <f t="shared" si="15"/>
        <v>0</v>
      </c>
      <c r="AC45" s="245"/>
      <c r="AD45" s="355"/>
      <c r="AF45" s="245"/>
      <c r="AG45" s="218">
        <f t="shared" si="19"/>
        <v>0</v>
      </c>
      <c r="AH45" s="218">
        <f t="shared" si="19"/>
        <v>0</v>
      </c>
      <c r="AI45" s="218">
        <f t="shared" si="19"/>
        <v>0</v>
      </c>
      <c r="AJ45" s="218">
        <f t="shared" si="19"/>
        <v>0</v>
      </c>
      <c r="AK45" s="218">
        <f t="shared" si="19"/>
        <v>0</v>
      </c>
      <c r="AL45" s="218">
        <f t="shared" si="19"/>
        <v>0</v>
      </c>
      <c r="AM45" s="218">
        <f t="shared" si="19"/>
        <v>0</v>
      </c>
      <c r="AN45" s="218">
        <f t="shared" si="19"/>
        <v>0</v>
      </c>
      <c r="AO45" s="218">
        <f t="shared" si="19"/>
        <v>0</v>
      </c>
      <c r="AP45" s="218">
        <f t="shared" si="19"/>
        <v>0</v>
      </c>
      <c r="AQ45" s="245"/>
    </row>
    <row r="46" spans="2:43" ht="12.75">
      <c r="B46" s="354"/>
      <c r="C46" s="245"/>
      <c r="D46" s="255"/>
      <c r="E46" s="255"/>
      <c r="F46" s="18"/>
      <c r="G46" s="214"/>
      <c r="H46" s="258"/>
      <c r="I46" s="214"/>
      <c r="J46" s="214"/>
      <c r="K46" s="245"/>
      <c r="L46" s="250">
        <f t="shared" si="12"/>
        <v>0</v>
      </c>
      <c r="M46" s="215">
        <f t="shared" si="4"/>
        <v>0</v>
      </c>
      <c r="N46" s="29">
        <f t="shared" si="5"/>
        <v>0</v>
      </c>
      <c r="O46" s="116" t="str">
        <f t="shared" si="6"/>
        <v>-</v>
      </c>
      <c r="P46" s="29">
        <f t="shared" si="16"/>
        <v>0</v>
      </c>
      <c r="Q46" s="245"/>
      <c r="R46" s="245"/>
      <c r="S46" s="29">
        <f t="shared" si="7"/>
        <v>0</v>
      </c>
      <c r="T46" s="29">
        <f t="shared" si="8"/>
        <v>0</v>
      </c>
      <c r="U46" s="29">
        <f t="shared" si="9"/>
        <v>0</v>
      </c>
      <c r="V46" s="29">
        <f t="shared" si="13"/>
        <v>0</v>
      </c>
      <c r="W46" s="29">
        <f t="shared" si="13"/>
        <v>0</v>
      </c>
      <c r="X46" s="29">
        <f t="shared" si="13"/>
        <v>0</v>
      </c>
      <c r="Y46" s="29">
        <f t="shared" si="13"/>
        <v>0</v>
      </c>
      <c r="Z46" s="29">
        <f t="shared" si="13"/>
        <v>0</v>
      </c>
      <c r="AA46" s="29">
        <f t="shared" si="14"/>
        <v>0</v>
      </c>
      <c r="AB46" s="29">
        <f t="shared" si="15"/>
        <v>0</v>
      </c>
      <c r="AC46" s="245"/>
      <c r="AD46" s="355"/>
      <c r="AF46" s="245"/>
      <c r="AG46" s="218">
        <f t="shared" si="19"/>
        <v>0</v>
      </c>
      <c r="AH46" s="218">
        <f t="shared" si="19"/>
        <v>0</v>
      </c>
      <c r="AI46" s="218">
        <f t="shared" si="19"/>
        <v>0</v>
      </c>
      <c r="AJ46" s="218">
        <f t="shared" si="19"/>
        <v>0</v>
      </c>
      <c r="AK46" s="218">
        <f t="shared" si="19"/>
        <v>0</v>
      </c>
      <c r="AL46" s="218">
        <f t="shared" si="19"/>
        <v>0</v>
      </c>
      <c r="AM46" s="218">
        <f t="shared" si="19"/>
        <v>0</v>
      </c>
      <c r="AN46" s="218">
        <f t="shared" si="19"/>
        <v>0</v>
      </c>
      <c r="AO46" s="218">
        <f t="shared" si="19"/>
        <v>0</v>
      </c>
      <c r="AP46" s="218">
        <f t="shared" si="19"/>
        <v>0</v>
      </c>
      <c r="AQ46" s="245"/>
    </row>
    <row r="47" spans="2:43" ht="12.75">
      <c r="B47" s="354"/>
      <c r="C47" s="245"/>
      <c r="D47" s="255"/>
      <c r="E47" s="255"/>
      <c r="F47" s="18"/>
      <c r="G47" s="214"/>
      <c r="H47" s="258"/>
      <c r="I47" s="214"/>
      <c r="J47" s="214"/>
      <c r="K47" s="245"/>
      <c r="L47" s="250">
        <f t="shared" si="12"/>
        <v>0</v>
      </c>
      <c r="M47" s="215">
        <f t="shared" si="4"/>
        <v>0</v>
      </c>
      <c r="N47" s="29">
        <f t="shared" si="5"/>
        <v>0</v>
      </c>
      <c r="O47" s="116" t="str">
        <f t="shared" si="6"/>
        <v>-</v>
      </c>
      <c r="P47" s="29">
        <f t="shared" si="16"/>
        <v>0</v>
      </c>
      <c r="Q47" s="245"/>
      <c r="R47" s="245"/>
      <c r="S47" s="29">
        <f t="shared" si="7"/>
        <v>0</v>
      </c>
      <c r="T47" s="29">
        <f t="shared" si="8"/>
        <v>0</v>
      </c>
      <c r="U47" s="29">
        <f t="shared" si="9"/>
        <v>0</v>
      </c>
      <c r="V47" s="29">
        <f t="shared" si="13"/>
        <v>0</v>
      </c>
      <c r="W47" s="29">
        <f t="shared" si="13"/>
        <v>0</v>
      </c>
      <c r="X47" s="29">
        <f t="shared" si="13"/>
        <v>0</v>
      </c>
      <c r="Y47" s="29">
        <f t="shared" si="13"/>
        <v>0</v>
      </c>
      <c r="Z47" s="29">
        <f t="shared" si="13"/>
        <v>0</v>
      </c>
      <c r="AA47" s="29">
        <f t="shared" si="14"/>
        <v>0</v>
      </c>
      <c r="AB47" s="29">
        <f t="shared" si="15"/>
        <v>0</v>
      </c>
      <c r="AC47" s="245"/>
      <c r="AD47" s="355"/>
      <c r="AF47" s="245"/>
      <c r="AG47" s="218">
        <f t="shared" si="19"/>
        <v>0</v>
      </c>
      <c r="AH47" s="218">
        <f t="shared" si="19"/>
        <v>0</v>
      </c>
      <c r="AI47" s="218">
        <f t="shared" si="19"/>
        <v>0</v>
      </c>
      <c r="AJ47" s="218">
        <f t="shared" si="19"/>
        <v>0</v>
      </c>
      <c r="AK47" s="218">
        <f t="shared" si="19"/>
        <v>0</v>
      </c>
      <c r="AL47" s="218">
        <f t="shared" si="19"/>
        <v>0</v>
      </c>
      <c r="AM47" s="218">
        <f t="shared" si="19"/>
        <v>0</v>
      </c>
      <c r="AN47" s="218">
        <f t="shared" si="19"/>
        <v>0</v>
      </c>
      <c r="AO47" s="218">
        <f t="shared" si="19"/>
        <v>0</v>
      </c>
      <c r="AP47" s="218">
        <f t="shared" si="19"/>
        <v>0</v>
      </c>
      <c r="AQ47" s="245"/>
    </row>
    <row r="48" spans="2:43" ht="12.75">
      <c r="B48" s="354"/>
      <c r="C48" s="245"/>
      <c r="D48" s="255"/>
      <c r="E48" s="255"/>
      <c r="F48" s="18"/>
      <c r="G48" s="214"/>
      <c r="H48" s="258"/>
      <c r="I48" s="214"/>
      <c r="J48" s="214"/>
      <c r="K48" s="245"/>
      <c r="L48" s="250">
        <f t="shared" si="12"/>
        <v>0</v>
      </c>
      <c r="M48" s="215">
        <f t="shared" si="4"/>
        <v>0</v>
      </c>
      <c r="N48" s="29">
        <f t="shared" si="5"/>
        <v>0</v>
      </c>
      <c r="O48" s="116" t="str">
        <f t="shared" si="6"/>
        <v>-</v>
      </c>
      <c r="P48" s="29">
        <f t="shared" si="16"/>
        <v>0</v>
      </c>
      <c r="Q48" s="245"/>
      <c r="R48" s="245"/>
      <c r="S48" s="29">
        <f t="shared" si="7"/>
        <v>0</v>
      </c>
      <c r="T48" s="29">
        <f t="shared" si="8"/>
        <v>0</v>
      </c>
      <c r="U48" s="29">
        <f t="shared" si="9"/>
        <v>0</v>
      </c>
      <c r="V48" s="29">
        <f t="shared" si="13"/>
        <v>0</v>
      </c>
      <c r="W48" s="29">
        <f t="shared" si="13"/>
        <v>0</v>
      </c>
      <c r="X48" s="29">
        <f t="shared" si="13"/>
        <v>0</v>
      </c>
      <c r="Y48" s="29">
        <f t="shared" si="13"/>
        <v>0</v>
      </c>
      <c r="Z48" s="29">
        <f t="shared" si="13"/>
        <v>0</v>
      </c>
      <c r="AA48" s="29">
        <f t="shared" si="14"/>
        <v>0</v>
      </c>
      <c r="AB48" s="29">
        <f t="shared" si="15"/>
        <v>0</v>
      </c>
      <c r="AC48" s="245"/>
      <c r="AD48" s="355"/>
      <c r="AF48" s="245"/>
      <c r="AG48" s="218">
        <f t="shared" si="19"/>
        <v>0</v>
      </c>
      <c r="AH48" s="218">
        <f t="shared" si="19"/>
        <v>0</v>
      </c>
      <c r="AI48" s="218">
        <f t="shared" si="19"/>
        <v>0</v>
      </c>
      <c r="AJ48" s="218">
        <f t="shared" si="19"/>
        <v>0</v>
      </c>
      <c r="AK48" s="218">
        <f t="shared" si="19"/>
        <v>0</v>
      </c>
      <c r="AL48" s="218">
        <f t="shared" si="19"/>
        <v>0</v>
      </c>
      <c r="AM48" s="218">
        <f t="shared" si="19"/>
        <v>0</v>
      </c>
      <c r="AN48" s="218">
        <f t="shared" si="19"/>
        <v>0</v>
      </c>
      <c r="AO48" s="218">
        <f t="shared" si="19"/>
        <v>0</v>
      </c>
      <c r="AP48" s="218">
        <f t="shared" si="19"/>
        <v>0</v>
      </c>
      <c r="AQ48" s="245"/>
    </row>
    <row r="49" spans="2:43" ht="12.75">
      <c r="B49" s="354"/>
      <c r="C49" s="245"/>
      <c r="D49" s="255"/>
      <c r="E49" s="255"/>
      <c r="F49" s="18"/>
      <c r="G49" s="214"/>
      <c r="H49" s="258"/>
      <c r="I49" s="214"/>
      <c r="J49" s="214"/>
      <c r="K49" s="245"/>
      <c r="L49" s="250">
        <f t="shared" si="12"/>
        <v>0</v>
      </c>
      <c r="M49" s="215">
        <f t="shared" si="4"/>
        <v>0</v>
      </c>
      <c r="N49" s="29">
        <f t="shared" si="5"/>
        <v>0</v>
      </c>
      <c r="O49" s="116" t="str">
        <f t="shared" si="6"/>
        <v>-</v>
      </c>
      <c r="P49" s="29">
        <f t="shared" si="16"/>
        <v>0</v>
      </c>
      <c r="Q49" s="245"/>
      <c r="R49" s="245"/>
      <c r="S49" s="29">
        <f t="shared" si="7"/>
        <v>0</v>
      </c>
      <c r="T49" s="29">
        <f t="shared" si="8"/>
        <v>0</v>
      </c>
      <c r="U49" s="29">
        <f t="shared" si="9"/>
        <v>0</v>
      </c>
      <c r="V49" s="29">
        <f t="shared" si="13"/>
        <v>0</v>
      </c>
      <c r="W49" s="29">
        <f t="shared" si="13"/>
        <v>0</v>
      </c>
      <c r="X49" s="29">
        <f t="shared" si="13"/>
        <v>0</v>
      </c>
      <c r="Y49" s="29">
        <f t="shared" si="13"/>
        <v>0</v>
      </c>
      <c r="Z49" s="29">
        <f t="shared" si="13"/>
        <v>0</v>
      </c>
      <c r="AA49" s="29">
        <f t="shared" si="14"/>
        <v>0</v>
      </c>
      <c r="AB49" s="29">
        <f t="shared" si="15"/>
        <v>0</v>
      </c>
      <c r="AC49" s="245"/>
      <c r="AD49" s="355"/>
      <c r="AF49" s="245"/>
      <c r="AG49" s="218">
        <f t="shared" si="19"/>
        <v>0</v>
      </c>
      <c r="AH49" s="218">
        <f t="shared" si="19"/>
        <v>0</v>
      </c>
      <c r="AI49" s="218">
        <f t="shared" si="19"/>
        <v>0</v>
      </c>
      <c r="AJ49" s="218">
        <f t="shared" si="19"/>
        <v>0</v>
      </c>
      <c r="AK49" s="218">
        <f t="shared" si="19"/>
        <v>0</v>
      </c>
      <c r="AL49" s="218">
        <f t="shared" si="19"/>
        <v>0</v>
      </c>
      <c r="AM49" s="218">
        <f t="shared" si="19"/>
        <v>0</v>
      </c>
      <c r="AN49" s="218">
        <f t="shared" si="19"/>
        <v>0</v>
      </c>
      <c r="AO49" s="218">
        <f t="shared" si="19"/>
        <v>0</v>
      </c>
      <c r="AP49" s="218">
        <f t="shared" si="19"/>
        <v>0</v>
      </c>
      <c r="AQ49" s="245"/>
    </row>
    <row r="50" spans="2:43" ht="12.75">
      <c r="B50" s="354"/>
      <c r="C50" s="245"/>
      <c r="D50" s="255"/>
      <c r="E50" s="255"/>
      <c r="F50" s="18"/>
      <c r="G50" s="214"/>
      <c r="H50" s="258"/>
      <c r="I50" s="214"/>
      <c r="J50" s="214"/>
      <c r="K50" s="245"/>
      <c r="L50" s="250">
        <f t="shared" si="12"/>
        <v>0</v>
      </c>
      <c r="M50" s="215">
        <f t="shared" si="4"/>
        <v>0</v>
      </c>
      <c r="N50" s="29">
        <f t="shared" si="5"/>
        <v>0</v>
      </c>
      <c r="O50" s="116" t="str">
        <f t="shared" si="6"/>
        <v>-</v>
      </c>
      <c r="P50" s="29">
        <f t="shared" si="16"/>
        <v>0</v>
      </c>
      <c r="Q50" s="245"/>
      <c r="R50" s="245"/>
      <c r="S50" s="29">
        <f t="shared" si="7"/>
        <v>0</v>
      </c>
      <c r="T50" s="29">
        <f t="shared" si="8"/>
        <v>0</v>
      </c>
      <c r="U50" s="29">
        <f t="shared" si="9"/>
        <v>0</v>
      </c>
      <c r="V50" s="29">
        <f t="shared" si="13"/>
        <v>0</v>
      </c>
      <c r="W50" s="29">
        <f t="shared" si="13"/>
        <v>0</v>
      </c>
      <c r="X50" s="29">
        <f t="shared" si="13"/>
        <v>0</v>
      </c>
      <c r="Y50" s="29">
        <f t="shared" si="13"/>
        <v>0</v>
      </c>
      <c r="Z50" s="29">
        <f t="shared" si="13"/>
        <v>0</v>
      </c>
      <c r="AA50" s="29">
        <f t="shared" si="14"/>
        <v>0</v>
      </c>
      <c r="AB50" s="29">
        <f t="shared" si="15"/>
        <v>0</v>
      </c>
      <c r="AC50" s="245"/>
      <c r="AD50" s="355"/>
      <c r="AF50" s="245"/>
      <c r="AG50" s="218">
        <f t="shared" si="19"/>
        <v>0</v>
      </c>
      <c r="AH50" s="218">
        <f t="shared" si="19"/>
        <v>0</v>
      </c>
      <c r="AI50" s="218">
        <f t="shared" si="19"/>
        <v>0</v>
      </c>
      <c r="AJ50" s="218">
        <f t="shared" si="19"/>
        <v>0</v>
      </c>
      <c r="AK50" s="218">
        <f t="shared" si="19"/>
        <v>0</v>
      </c>
      <c r="AL50" s="218">
        <f t="shared" si="19"/>
        <v>0</v>
      </c>
      <c r="AM50" s="218">
        <f t="shared" si="19"/>
        <v>0</v>
      </c>
      <c r="AN50" s="218">
        <f t="shared" si="19"/>
        <v>0</v>
      </c>
      <c r="AO50" s="218">
        <f t="shared" si="19"/>
        <v>0</v>
      </c>
      <c r="AP50" s="218">
        <f t="shared" si="19"/>
        <v>0</v>
      </c>
      <c r="AQ50" s="245"/>
    </row>
    <row r="51" spans="2:43" ht="12.75">
      <c r="B51" s="354"/>
      <c r="C51" s="245"/>
      <c r="D51" s="255"/>
      <c r="E51" s="255"/>
      <c r="F51" s="18"/>
      <c r="G51" s="214"/>
      <c r="H51" s="258"/>
      <c r="I51" s="214"/>
      <c r="J51" s="214"/>
      <c r="K51" s="245"/>
      <c r="L51" s="250">
        <f t="shared" si="12"/>
        <v>0</v>
      </c>
      <c r="M51" s="215">
        <f t="shared" si="4"/>
        <v>0</v>
      </c>
      <c r="N51" s="29">
        <f t="shared" si="5"/>
        <v>0</v>
      </c>
      <c r="O51" s="116" t="str">
        <f t="shared" si="6"/>
        <v>-</v>
      </c>
      <c r="P51" s="29">
        <f t="shared" si="16"/>
        <v>0</v>
      </c>
      <c r="Q51" s="245"/>
      <c r="R51" s="245"/>
      <c r="S51" s="29">
        <f t="shared" si="7"/>
        <v>0</v>
      </c>
      <c r="T51" s="29">
        <f t="shared" si="8"/>
        <v>0</v>
      </c>
      <c r="U51" s="29">
        <f t="shared" si="9"/>
        <v>0</v>
      </c>
      <c r="V51" s="29">
        <f t="shared" si="13"/>
        <v>0</v>
      </c>
      <c r="W51" s="29">
        <f t="shared" si="13"/>
        <v>0</v>
      </c>
      <c r="X51" s="29">
        <f t="shared" si="13"/>
        <v>0</v>
      </c>
      <c r="Y51" s="29">
        <f t="shared" si="13"/>
        <v>0</v>
      </c>
      <c r="Z51" s="29">
        <f t="shared" si="13"/>
        <v>0</v>
      </c>
      <c r="AA51" s="29">
        <f t="shared" si="14"/>
        <v>0</v>
      </c>
      <c r="AB51" s="29">
        <f t="shared" si="15"/>
        <v>0</v>
      </c>
      <c r="AC51" s="245"/>
      <c r="AD51" s="355"/>
      <c r="AF51" s="245"/>
      <c r="AG51" s="218">
        <f t="shared" si="19"/>
        <v>0</v>
      </c>
      <c r="AH51" s="218">
        <f t="shared" si="19"/>
        <v>0</v>
      </c>
      <c r="AI51" s="218">
        <f t="shared" si="19"/>
        <v>0</v>
      </c>
      <c r="AJ51" s="218">
        <f t="shared" si="19"/>
        <v>0</v>
      </c>
      <c r="AK51" s="218">
        <f t="shared" si="19"/>
        <v>0</v>
      </c>
      <c r="AL51" s="218">
        <f t="shared" si="19"/>
        <v>0</v>
      </c>
      <c r="AM51" s="218">
        <f t="shared" si="19"/>
        <v>0</v>
      </c>
      <c r="AN51" s="218">
        <f t="shared" si="19"/>
        <v>0</v>
      </c>
      <c r="AO51" s="218">
        <f t="shared" si="19"/>
        <v>0</v>
      </c>
      <c r="AP51" s="218">
        <f t="shared" si="19"/>
        <v>0</v>
      </c>
      <c r="AQ51" s="245"/>
    </row>
    <row r="52" spans="2:43" ht="12.75">
      <c r="B52" s="354"/>
      <c r="C52" s="245"/>
      <c r="D52" s="255"/>
      <c r="E52" s="255"/>
      <c r="F52" s="18"/>
      <c r="G52" s="214"/>
      <c r="H52" s="258"/>
      <c r="I52" s="214"/>
      <c r="J52" s="214"/>
      <c r="K52" s="245"/>
      <c r="L52" s="250">
        <f t="shared" si="12"/>
        <v>0</v>
      </c>
      <c r="M52" s="215">
        <f t="shared" si="4"/>
        <v>0</v>
      </c>
      <c r="N52" s="29">
        <f t="shared" si="5"/>
        <v>0</v>
      </c>
      <c r="O52" s="116" t="str">
        <f t="shared" si="6"/>
        <v>-</v>
      </c>
      <c r="P52" s="29">
        <f t="shared" si="16"/>
        <v>0</v>
      </c>
      <c r="Q52" s="245"/>
      <c r="R52" s="245"/>
      <c r="S52" s="29">
        <f t="shared" si="7"/>
        <v>0</v>
      </c>
      <c r="T52" s="29">
        <f t="shared" si="8"/>
        <v>0</v>
      </c>
      <c r="U52" s="29">
        <f t="shared" si="9"/>
        <v>0</v>
      </c>
      <c r="V52" s="29">
        <f t="shared" si="13"/>
        <v>0</v>
      </c>
      <c r="W52" s="29">
        <f t="shared" si="13"/>
        <v>0</v>
      </c>
      <c r="X52" s="29">
        <f t="shared" si="13"/>
        <v>0</v>
      </c>
      <c r="Y52" s="29">
        <f t="shared" si="13"/>
        <v>0</v>
      </c>
      <c r="Z52" s="29">
        <f t="shared" si="13"/>
        <v>0</v>
      </c>
      <c r="AA52" s="29">
        <f t="shared" si="14"/>
        <v>0</v>
      </c>
      <c r="AB52" s="29">
        <f t="shared" si="15"/>
        <v>0</v>
      </c>
      <c r="AC52" s="245"/>
      <c r="AD52" s="355"/>
      <c r="AF52" s="245"/>
      <c r="AG52" s="218">
        <f aca="true" t="shared" si="20" ref="AG52:AP64">IF(AG$9=$I52,($G52*$H52),0)</f>
        <v>0</v>
      </c>
      <c r="AH52" s="218">
        <f t="shared" si="20"/>
        <v>0</v>
      </c>
      <c r="AI52" s="218">
        <f t="shared" si="20"/>
        <v>0</v>
      </c>
      <c r="AJ52" s="218">
        <f t="shared" si="20"/>
        <v>0</v>
      </c>
      <c r="AK52" s="218">
        <f t="shared" si="20"/>
        <v>0</v>
      </c>
      <c r="AL52" s="218">
        <f t="shared" si="20"/>
        <v>0</v>
      </c>
      <c r="AM52" s="218">
        <f t="shared" si="20"/>
        <v>0</v>
      </c>
      <c r="AN52" s="218">
        <f t="shared" si="20"/>
        <v>0</v>
      </c>
      <c r="AO52" s="218">
        <f t="shared" si="20"/>
        <v>0</v>
      </c>
      <c r="AP52" s="218">
        <f t="shared" si="20"/>
        <v>0</v>
      </c>
      <c r="AQ52" s="245"/>
    </row>
    <row r="53" spans="2:43" ht="12.75">
      <c r="B53" s="354"/>
      <c r="C53" s="245"/>
      <c r="D53" s="255"/>
      <c r="E53" s="255"/>
      <c r="F53" s="18"/>
      <c r="G53" s="214"/>
      <c r="H53" s="258"/>
      <c r="I53" s="214"/>
      <c r="J53" s="214"/>
      <c r="K53" s="245"/>
      <c r="L53" s="250">
        <f t="shared" si="12"/>
        <v>0</v>
      </c>
      <c r="M53" s="215">
        <f t="shared" si="4"/>
        <v>0</v>
      </c>
      <c r="N53" s="29">
        <f t="shared" si="5"/>
        <v>0</v>
      </c>
      <c r="O53" s="116" t="str">
        <f t="shared" si="6"/>
        <v>-</v>
      </c>
      <c r="P53" s="29">
        <f t="shared" si="16"/>
        <v>0</v>
      </c>
      <c r="Q53" s="245"/>
      <c r="R53" s="245"/>
      <c r="S53" s="29">
        <f t="shared" si="7"/>
        <v>0</v>
      </c>
      <c r="T53" s="29">
        <f t="shared" si="8"/>
        <v>0</v>
      </c>
      <c r="U53" s="29">
        <f t="shared" si="9"/>
        <v>0</v>
      </c>
      <c r="V53" s="29">
        <f t="shared" si="13"/>
        <v>0</v>
      </c>
      <c r="W53" s="29">
        <f t="shared" si="13"/>
        <v>0</v>
      </c>
      <c r="X53" s="29">
        <f t="shared" si="13"/>
        <v>0</v>
      </c>
      <c r="Y53" s="29">
        <f t="shared" si="13"/>
        <v>0</v>
      </c>
      <c r="Z53" s="29">
        <f t="shared" si="13"/>
        <v>0</v>
      </c>
      <c r="AA53" s="29">
        <f t="shared" si="14"/>
        <v>0</v>
      </c>
      <c r="AB53" s="29">
        <f t="shared" si="15"/>
        <v>0</v>
      </c>
      <c r="AC53" s="245"/>
      <c r="AD53" s="355"/>
      <c r="AF53" s="245"/>
      <c r="AG53" s="218">
        <f t="shared" si="20"/>
        <v>0</v>
      </c>
      <c r="AH53" s="218">
        <f t="shared" si="20"/>
        <v>0</v>
      </c>
      <c r="AI53" s="218">
        <f t="shared" si="20"/>
        <v>0</v>
      </c>
      <c r="AJ53" s="218">
        <f t="shared" si="20"/>
        <v>0</v>
      </c>
      <c r="AK53" s="218">
        <f t="shared" si="20"/>
        <v>0</v>
      </c>
      <c r="AL53" s="218">
        <f t="shared" si="20"/>
        <v>0</v>
      </c>
      <c r="AM53" s="218">
        <f t="shared" si="20"/>
        <v>0</v>
      </c>
      <c r="AN53" s="218">
        <f t="shared" si="20"/>
        <v>0</v>
      </c>
      <c r="AO53" s="218">
        <f t="shared" si="20"/>
        <v>0</v>
      </c>
      <c r="AP53" s="218">
        <f t="shared" si="20"/>
        <v>0</v>
      </c>
      <c r="AQ53" s="245"/>
    </row>
    <row r="54" spans="2:43" ht="12.75">
      <c r="B54" s="354"/>
      <c r="C54" s="245"/>
      <c r="D54" s="255"/>
      <c r="E54" s="255"/>
      <c r="F54" s="18"/>
      <c r="G54" s="214"/>
      <c r="H54" s="258"/>
      <c r="I54" s="214"/>
      <c r="J54" s="214"/>
      <c r="K54" s="245"/>
      <c r="L54" s="250">
        <f t="shared" si="12"/>
        <v>0</v>
      </c>
      <c r="M54" s="215">
        <f t="shared" si="4"/>
        <v>0</v>
      </c>
      <c r="N54" s="29">
        <f t="shared" si="5"/>
        <v>0</v>
      </c>
      <c r="O54" s="116" t="str">
        <f t="shared" si="6"/>
        <v>-</v>
      </c>
      <c r="P54" s="29">
        <f t="shared" si="16"/>
        <v>0</v>
      </c>
      <c r="Q54" s="245"/>
      <c r="R54" s="245"/>
      <c r="S54" s="29">
        <f t="shared" si="7"/>
        <v>0</v>
      </c>
      <c r="T54" s="29">
        <f t="shared" si="8"/>
        <v>0</v>
      </c>
      <c r="U54" s="29">
        <f t="shared" si="9"/>
        <v>0</v>
      </c>
      <c r="V54" s="29">
        <f t="shared" si="13"/>
        <v>0</v>
      </c>
      <c r="W54" s="29">
        <f t="shared" si="13"/>
        <v>0</v>
      </c>
      <c r="X54" s="29">
        <f t="shared" si="13"/>
        <v>0</v>
      </c>
      <c r="Y54" s="29">
        <f t="shared" si="13"/>
        <v>0</v>
      </c>
      <c r="Z54" s="29">
        <f t="shared" si="13"/>
        <v>0</v>
      </c>
      <c r="AA54" s="29">
        <f t="shared" si="14"/>
        <v>0</v>
      </c>
      <c r="AB54" s="29">
        <f t="shared" si="15"/>
        <v>0</v>
      </c>
      <c r="AC54" s="245"/>
      <c r="AD54" s="355"/>
      <c r="AF54" s="245"/>
      <c r="AG54" s="218">
        <f t="shared" si="20"/>
        <v>0</v>
      </c>
      <c r="AH54" s="218">
        <f t="shared" si="20"/>
        <v>0</v>
      </c>
      <c r="AI54" s="218">
        <f t="shared" si="20"/>
        <v>0</v>
      </c>
      <c r="AJ54" s="218">
        <f t="shared" si="20"/>
        <v>0</v>
      </c>
      <c r="AK54" s="218">
        <f t="shared" si="20"/>
        <v>0</v>
      </c>
      <c r="AL54" s="218">
        <f t="shared" si="20"/>
        <v>0</v>
      </c>
      <c r="AM54" s="218">
        <f t="shared" si="20"/>
        <v>0</v>
      </c>
      <c r="AN54" s="218">
        <f t="shared" si="20"/>
        <v>0</v>
      </c>
      <c r="AO54" s="218">
        <f t="shared" si="20"/>
        <v>0</v>
      </c>
      <c r="AP54" s="218">
        <f t="shared" si="20"/>
        <v>0</v>
      </c>
      <c r="AQ54" s="245"/>
    </row>
    <row r="55" spans="2:43" ht="12.75">
      <c r="B55" s="354"/>
      <c r="C55" s="245"/>
      <c r="D55" s="255"/>
      <c r="E55" s="255"/>
      <c r="F55" s="18"/>
      <c r="G55" s="214"/>
      <c r="H55" s="258"/>
      <c r="I55" s="214"/>
      <c r="J55" s="214"/>
      <c r="K55" s="245"/>
      <c r="L55" s="250">
        <f t="shared" si="12"/>
        <v>0</v>
      </c>
      <c r="M55" s="215">
        <f t="shared" si="4"/>
        <v>0</v>
      </c>
      <c r="N55" s="29">
        <f t="shared" si="5"/>
        <v>0</v>
      </c>
      <c r="O55" s="116" t="str">
        <f t="shared" si="6"/>
        <v>-</v>
      </c>
      <c r="P55" s="29">
        <f t="shared" si="16"/>
        <v>0</v>
      </c>
      <c r="Q55" s="245"/>
      <c r="R55" s="245"/>
      <c r="S55" s="29">
        <f t="shared" si="7"/>
        <v>0</v>
      </c>
      <c r="T55" s="29">
        <f t="shared" si="8"/>
        <v>0</v>
      </c>
      <c r="U55" s="29">
        <f t="shared" si="9"/>
        <v>0</v>
      </c>
      <c r="V55" s="29">
        <f t="shared" si="13"/>
        <v>0</v>
      </c>
      <c r="W55" s="29">
        <f t="shared" si="13"/>
        <v>0</v>
      </c>
      <c r="X55" s="29">
        <f t="shared" si="13"/>
        <v>0</v>
      </c>
      <c r="Y55" s="29">
        <f t="shared" si="13"/>
        <v>0</v>
      </c>
      <c r="Z55" s="29">
        <f t="shared" si="13"/>
        <v>0</v>
      </c>
      <c r="AA55" s="29">
        <f t="shared" si="14"/>
        <v>0</v>
      </c>
      <c r="AB55" s="29">
        <f t="shared" si="15"/>
        <v>0</v>
      </c>
      <c r="AC55" s="245"/>
      <c r="AD55" s="355"/>
      <c r="AF55" s="245"/>
      <c r="AG55" s="218">
        <f t="shared" si="20"/>
        <v>0</v>
      </c>
      <c r="AH55" s="218">
        <f t="shared" si="20"/>
        <v>0</v>
      </c>
      <c r="AI55" s="218">
        <f t="shared" si="20"/>
        <v>0</v>
      </c>
      <c r="AJ55" s="218">
        <f t="shared" si="20"/>
        <v>0</v>
      </c>
      <c r="AK55" s="218">
        <f t="shared" si="20"/>
        <v>0</v>
      </c>
      <c r="AL55" s="218">
        <f t="shared" si="20"/>
        <v>0</v>
      </c>
      <c r="AM55" s="218">
        <f t="shared" si="20"/>
        <v>0</v>
      </c>
      <c r="AN55" s="218">
        <f t="shared" si="20"/>
        <v>0</v>
      </c>
      <c r="AO55" s="218">
        <f t="shared" si="20"/>
        <v>0</v>
      </c>
      <c r="AP55" s="218">
        <f t="shared" si="20"/>
        <v>0</v>
      </c>
      <c r="AQ55" s="245"/>
    </row>
    <row r="56" spans="2:43" ht="12.75">
      <c r="B56" s="354"/>
      <c r="C56" s="245"/>
      <c r="D56" s="255"/>
      <c r="E56" s="255"/>
      <c r="F56" s="18"/>
      <c r="G56" s="214"/>
      <c r="H56" s="258"/>
      <c r="I56" s="214"/>
      <c r="J56" s="214"/>
      <c r="K56" s="245"/>
      <c r="L56" s="250">
        <f t="shared" si="12"/>
        <v>0</v>
      </c>
      <c r="M56" s="215">
        <f t="shared" si="4"/>
        <v>0</v>
      </c>
      <c r="N56" s="29">
        <f t="shared" si="5"/>
        <v>0</v>
      </c>
      <c r="O56" s="116" t="str">
        <f t="shared" si="6"/>
        <v>-</v>
      </c>
      <c r="P56" s="29">
        <f t="shared" si="16"/>
        <v>0</v>
      </c>
      <c r="Q56" s="245"/>
      <c r="R56" s="245"/>
      <c r="S56" s="29">
        <f t="shared" si="7"/>
        <v>0</v>
      </c>
      <c r="T56" s="29">
        <f t="shared" si="8"/>
        <v>0</v>
      </c>
      <c r="U56" s="29">
        <f t="shared" si="9"/>
        <v>0</v>
      </c>
      <c r="V56" s="29">
        <f t="shared" si="13"/>
        <v>0</v>
      </c>
      <c r="W56" s="29">
        <f t="shared" si="13"/>
        <v>0</v>
      </c>
      <c r="X56" s="29">
        <f t="shared" si="13"/>
        <v>0</v>
      </c>
      <c r="Y56" s="29">
        <f t="shared" si="13"/>
        <v>0</v>
      </c>
      <c r="Z56" s="29">
        <f t="shared" si="13"/>
        <v>0</v>
      </c>
      <c r="AA56" s="29">
        <f t="shared" si="14"/>
        <v>0</v>
      </c>
      <c r="AB56" s="29">
        <f t="shared" si="15"/>
        <v>0</v>
      </c>
      <c r="AC56" s="245"/>
      <c r="AD56" s="355"/>
      <c r="AF56" s="245"/>
      <c r="AG56" s="218">
        <f t="shared" si="20"/>
        <v>0</v>
      </c>
      <c r="AH56" s="218">
        <f t="shared" si="20"/>
        <v>0</v>
      </c>
      <c r="AI56" s="218">
        <f t="shared" si="20"/>
        <v>0</v>
      </c>
      <c r="AJ56" s="218">
        <f t="shared" si="20"/>
        <v>0</v>
      </c>
      <c r="AK56" s="218">
        <f t="shared" si="20"/>
        <v>0</v>
      </c>
      <c r="AL56" s="218">
        <f t="shared" si="20"/>
        <v>0</v>
      </c>
      <c r="AM56" s="218">
        <f t="shared" si="20"/>
        <v>0</v>
      </c>
      <c r="AN56" s="218">
        <f t="shared" si="20"/>
        <v>0</v>
      </c>
      <c r="AO56" s="218">
        <f t="shared" si="20"/>
        <v>0</v>
      </c>
      <c r="AP56" s="218">
        <f t="shared" si="20"/>
        <v>0</v>
      </c>
      <c r="AQ56" s="245"/>
    </row>
    <row r="57" spans="2:43" ht="12.75">
      <c r="B57" s="354"/>
      <c r="C57" s="245"/>
      <c r="D57" s="255"/>
      <c r="E57" s="255"/>
      <c r="F57" s="18"/>
      <c r="G57" s="214"/>
      <c r="H57" s="258"/>
      <c r="I57" s="214"/>
      <c r="J57" s="214"/>
      <c r="K57" s="245"/>
      <c r="L57" s="250">
        <f t="shared" si="12"/>
        <v>0</v>
      </c>
      <c r="M57" s="215">
        <f t="shared" si="4"/>
        <v>0</v>
      </c>
      <c r="N57" s="29">
        <f t="shared" si="5"/>
        <v>0</v>
      </c>
      <c r="O57" s="116" t="str">
        <f t="shared" si="6"/>
        <v>-</v>
      </c>
      <c r="P57" s="29">
        <f t="shared" si="16"/>
        <v>0</v>
      </c>
      <c r="Q57" s="245"/>
      <c r="R57" s="245"/>
      <c r="S57" s="29">
        <f t="shared" si="7"/>
        <v>0</v>
      </c>
      <c r="T57" s="29">
        <f t="shared" si="8"/>
        <v>0</v>
      </c>
      <c r="U57" s="29">
        <f t="shared" si="9"/>
        <v>0</v>
      </c>
      <c r="V57" s="29">
        <f t="shared" si="13"/>
        <v>0</v>
      </c>
      <c r="W57" s="29">
        <f t="shared" si="13"/>
        <v>0</v>
      </c>
      <c r="X57" s="29">
        <f t="shared" si="13"/>
        <v>0</v>
      </c>
      <c r="Y57" s="29">
        <f t="shared" si="13"/>
        <v>0</v>
      </c>
      <c r="Z57" s="29">
        <f t="shared" si="13"/>
        <v>0</v>
      </c>
      <c r="AA57" s="29">
        <f t="shared" si="14"/>
        <v>0</v>
      </c>
      <c r="AB57" s="29">
        <f t="shared" si="15"/>
        <v>0</v>
      </c>
      <c r="AC57" s="245"/>
      <c r="AD57" s="355"/>
      <c r="AF57" s="245"/>
      <c r="AG57" s="218">
        <f t="shared" si="20"/>
        <v>0</v>
      </c>
      <c r="AH57" s="218">
        <f t="shared" si="20"/>
        <v>0</v>
      </c>
      <c r="AI57" s="218">
        <f t="shared" si="20"/>
        <v>0</v>
      </c>
      <c r="AJ57" s="218">
        <f t="shared" si="20"/>
        <v>0</v>
      </c>
      <c r="AK57" s="218">
        <f t="shared" si="20"/>
        <v>0</v>
      </c>
      <c r="AL57" s="218">
        <f t="shared" si="20"/>
        <v>0</v>
      </c>
      <c r="AM57" s="218">
        <f t="shared" si="20"/>
        <v>0</v>
      </c>
      <c r="AN57" s="218">
        <f t="shared" si="20"/>
        <v>0</v>
      </c>
      <c r="AO57" s="218">
        <f t="shared" si="20"/>
        <v>0</v>
      </c>
      <c r="AP57" s="218">
        <f t="shared" si="20"/>
        <v>0</v>
      </c>
      <c r="AQ57" s="245"/>
    </row>
    <row r="58" spans="2:43" ht="12.75">
      <c r="B58" s="354"/>
      <c r="C58" s="245"/>
      <c r="D58" s="255"/>
      <c r="E58" s="255"/>
      <c r="F58" s="18"/>
      <c r="G58" s="214"/>
      <c r="H58" s="258"/>
      <c r="I58" s="214"/>
      <c r="J58" s="214"/>
      <c r="K58" s="245"/>
      <c r="L58" s="250">
        <f t="shared" si="12"/>
        <v>0</v>
      </c>
      <c r="M58" s="215">
        <f t="shared" si="4"/>
        <v>0</v>
      </c>
      <c r="N58" s="29">
        <f t="shared" si="5"/>
        <v>0</v>
      </c>
      <c r="O58" s="116" t="str">
        <f t="shared" si="6"/>
        <v>-</v>
      </c>
      <c r="P58" s="29">
        <f t="shared" si="16"/>
        <v>0</v>
      </c>
      <c r="Q58" s="245"/>
      <c r="R58" s="245"/>
      <c r="S58" s="29">
        <f t="shared" si="7"/>
        <v>0</v>
      </c>
      <c r="T58" s="29">
        <f t="shared" si="8"/>
        <v>0</v>
      </c>
      <c r="U58" s="29">
        <f t="shared" si="9"/>
        <v>0</v>
      </c>
      <c r="V58" s="29">
        <f t="shared" si="13"/>
        <v>0</v>
      </c>
      <c r="W58" s="29">
        <f t="shared" si="13"/>
        <v>0</v>
      </c>
      <c r="X58" s="29">
        <f t="shared" si="13"/>
        <v>0</v>
      </c>
      <c r="Y58" s="29">
        <f t="shared" si="13"/>
        <v>0</v>
      </c>
      <c r="Z58" s="29">
        <f t="shared" si="13"/>
        <v>0</v>
      </c>
      <c r="AA58" s="29">
        <f t="shared" si="14"/>
        <v>0</v>
      </c>
      <c r="AB58" s="29">
        <f t="shared" si="15"/>
        <v>0</v>
      </c>
      <c r="AC58" s="245"/>
      <c r="AD58" s="355"/>
      <c r="AF58" s="245"/>
      <c r="AG58" s="218">
        <f t="shared" si="20"/>
        <v>0</v>
      </c>
      <c r="AH58" s="218">
        <f t="shared" si="20"/>
        <v>0</v>
      </c>
      <c r="AI58" s="218">
        <f t="shared" si="20"/>
        <v>0</v>
      </c>
      <c r="AJ58" s="218">
        <f t="shared" si="20"/>
        <v>0</v>
      </c>
      <c r="AK58" s="218">
        <f t="shared" si="20"/>
        <v>0</v>
      </c>
      <c r="AL58" s="218">
        <f t="shared" si="20"/>
        <v>0</v>
      </c>
      <c r="AM58" s="218">
        <f t="shared" si="20"/>
        <v>0</v>
      </c>
      <c r="AN58" s="218">
        <f t="shared" si="20"/>
        <v>0</v>
      </c>
      <c r="AO58" s="218">
        <f t="shared" si="20"/>
        <v>0</v>
      </c>
      <c r="AP58" s="218">
        <f t="shared" si="20"/>
        <v>0</v>
      </c>
      <c r="AQ58" s="245"/>
    </row>
    <row r="59" spans="2:43" ht="12.75">
      <c r="B59" s="354"/>
      <c r="C59" s="245"/>
      <c r="D59" s="255"/>
      <c r="E59" s="255"/>
      <c r="F59" s="18"/>
      <c r="G59" s="214"/>
      <c r="H59" s="258"/>
      <c r="I59" s="214"/>
      <c r="J59" s="214"/>
      <c r="K59" s="245"/>
      <c r="L59" s="250">
        <f t="shared" si="12"/>
        <v>0</v>
      </c>
      <c r="M59" s="215">
        <f t="shared" si="4"/>
        <v>0</v>
      </c>
      <c r="N59" s="29">
        <f t="shared" si="5"/>
        <v>0</v>
      </c>
      <c r="O59" s="116" t="str">
        <f t="shared" si="6"/>
        <v>-</v>
      </c>
      <c r="P59" s="29">
        <f t="shared" si="16"/>
        <v>0</v>
      </c>
      <c r="Q59" s="245"/>
      <c r="R59" s="245"/>
      <c r="S59" s="29">
        <f t="shared" si="7"/>
        <v>0</v>
      </c>
      <c r="T59" s="29">
        <f t="shared" si="8"/>
        <v>0</v>
      </c>
      <c r="U59" s="29">
        <f t="shared" si="9"/>
        <v>0</v>
      </c>
      <c r="V59" s="29">
        <f t="shared" si="13"/>
        <v>0</v>
      </c>
      <c r="W59" s="29">
        <f t="shared" si="13"/>
        <v>0</v>
      </c>
      <c r="X59" s="29">
        <f t="shared" si="13"/>
        <v>0</v>
      </c>
      <c r="Y59" s="29">
        <f t="shared" si="13"/>
        <v>0</v>
      </c>
      <c r="Z59" s="29">
        <f t="shared" si="13"/>
        <v>0</v>
      </c>
      <c r="AA59" s="29">
        <f t="shared" si="14"/>
        <v>0</v>
      </c>
      <c r="AB59" s="29">
        <f t="shared" si="15"/>
        <v>0</v>
      </c>
      <c r="AC59" s="245"/>
      <c r="AD59" s="355"/>
      <c r="AF59" s="245"/>
      <c r="AG59" s="218">
        <f t="shared" si="20"/>
        <v>0</v>
      </c>
      <c r="AH59" s="218">
        <f t="shared" si="20"/>
        <v>0</v>
      </c>
      <c r="AI59" s="218">
        <f t="shared" si="20"/>
        <v>0</v>
      </c>
      <c r="AJ59" s="218">
        <f t="shared" si="20"/>
        <v>0</v>
      </c>
      <c r="AK59" s="218">
        <f t="shared" si="20"/>
        <v>0</v>
      </c>
      <c r="AL59" s="218">
        <f t="shared" si="20"/>
        <v>0</v>
      </c>
      <c r="AM59" s="218">
        <f t="shared" si="20"/>
        <v>0</v>
      </c>
      <c r="AN59" s="218">
        <f t="shared" si="20"/>
        <v>0</v>
      </c>
      <c r="AO59" s="218">
        <f t="shared" si="20"/>
        <v>0</v>
      </c>
      <c r="AP59" s="218">
        <f t="shared" si="20"/>
        <v>0</v>
      </c>
      <c r="AQ59" s="245"/>
    </row>
    <row r="60" spans="2:43" ht="12.75">
      <c r="B60" s="354"/>
      <c r="C60" s="245"/>
      <c r="D60" s="255"/>
      <c r="E60" s="255"/>
      <c r="F60" s="18"/>
      <c r="G60" s="214"/>
      <c r="H60" s="258"/>
      <c r="I60" s="214"/>
      <c r="J60" s="214"/>
      <c r="K60" s="245"/>
      <c r="L60" s="250">
        <f t="shared" si="12"/>
        <v>0</v>
      </c>
      <c r="M60" s="215">
        <f t="shared" si="4"/>
        <v>0</v>
      </c>
      <c r="N60" s="29">
        <f t="shared" si="5"/>
        <v>0</v>
      </c>
      <c r="O60" s="116" t="str">
        <f t="shared" si="6"/>
        <v>-</v>
      </c>
      <c r="P60" s="29">
        <f t="shared" si="16"/>
        <v>0</v>
      </c>
      <c r="Q60" s="245"/>
      <c r="R60" s="245"/>
      <c r="S60" s="29">
        <f t="shared" si="7"/>
        <v>0</v>
      </c>
      <c r="T60" s="29">
        <f t="shared" si="8"/>
        <v>0</v>
      </c>
      <c r="U60" s="29">
        <f t="shared" si="9"/>
        <v>0</v>
      </c>
      <c r="V60" s="29">
        <f t="shared" si="13"/>
        <v>0</v>
      </c>
      <c r="W60" s="29">
        <f t="shared" si="13"/>
        <v>0</v>
      </c>
      <c r="X60" s="29">
        <f t="shared" si="13"/>
        <v>0</v>
      </c>
      <c r="Y60" s="29">
        <f t="shared" si="13"/>
        <v>0</v>
      </c>
      <c r="Z60" s="29">
        <f aca="true" t="shared" si="21" ref="Z60:Z108">(IF(Z$9&lt;$I60,0,IF($O60&lt;=Z$9-1,0,$N60)))</f>
        <v>0</v>
      </c>
      <c r="AA60" s="29">
        <f t="shared" si="14"/>
        <v>0</v>
      </c>
      <c r="AB60" s="29">
        <f t="shared" si="15"/>
        <v>0</v>
      </c>
      <c r="AC60" s="245"/>
      <c r="AD60" s="355"/>
      <c r="AF60" s="245"/>
      <c r="AG60" s="218">
        <f t="shared" si="20"/>
        <v>0</v>
      </c>
      <c r="AH60" s="218">
        <f t="shared" si="20"/>
        <v>0</v>
      </c>
      <c r="AI60" s="218">
        <f t="shared" si="20"/>
        <v>0</v>
      </c>
      <c r="AJ60" s="218">
        <f t="shared" si="20"/>
        <v>0</v>
      </c>
      <c r="AK60" s="218">
        <f t="shared" si="20"/>
        <v>0</v>
      </c>
      <c r="AL60" s="218">
        <f t="shared" si="20"/>
        <v>0</v>
      </c>
      <c r="AM60" s="218">
        <f t="shared" si="20"/>
        <v>0</v>
      </c>
      <c r="AN60" s="218">
        <f t="shared" si="20"/>
        <v>0</v>
      </c>
      <c r="AO60" s="218">
        <f t="shared" si="20"/>
        <v>0</v>
      </c>
      <c r="AP60" s="218">
        <f t="shared" si="20"/>
        <v>0</v>
      </c>
      <c r="AQ60" s="245"/>
    </row>
    <row r="61" spans="2:43" ht="12.75">
      <c r="B61" s="354"/>
      <c r="C61" s="245"/>
      <c r="D61" s="255"/>
      <c r="E61" s="255"/>
      <c r="F61" s="18"/>
      <c r="G61" s="214"/>
      <c r="H61" s="258"/>
      <c r="I61" s="214"/>
      <c r="J61" s="214"/>
      <c r="K61" s="245"/>
      <c r="L61" s="250">
        <f t="shared" si="12"/>
        <v>0</v>
      </c>
      <c r="M61" s="215">
        <f t="shared" si="4"/>
        <v>0</v>
      </c>
      <c r="N61" s="29">
        <f t="shared" si="5"/>
        <v>0</v>
      </c>
      <c r="O61" s="116" t="str">
        <f t="shared" si="6"/>
        <v>-</v>
      </c>
      <c r="P61" s="29">
        <f t="shared" si="16"/>
        <v>0</v>
      </c>
      <c r="Q61" s="245"/>
      <c r="R61" s="245"/>
      <c r="S61" s="29">
        <f t="shared" si="7"/>
        <v>0</v>
      </c>
      <c r="T61" s="29">
        <f t="shared" si="8"/>
        <v>0</v>
      </c>
      <c r="U61" s="29">
        <f t="shared" si="9"/>
        <v>0</v>
      </c>
      <c r="V61" s="29">
        <f t="shared" si="13"/>
        <v>0</v>
      </c>
      <c r="W61" s="29">
        <f t="shared" si="13"/>
        <v>0</v>
      </c>
      <c r="X61" s="29">
        <f t="shared" si="13"/>
        <v>0</v>
      </c>
      <c r="Y61" s="29">
        <f t="shared" si="13"/>
        <v>0</v>
      </c>
      <c r="Z61" s="29">
        <f t="shared" si="21"/>
        <v>0</v>
      </c>
      <c r="AA61" s="29">
        <f t="shared" si="14"/>
        <v>0</v>
      </c>
      <c r="AB61" s="29">
        <f t="shared" si="15"/>
        <v>0</v>
      </c>
      <c r="AC61" s="245"/>
      <c r="AD61" s="355"/>
      <c r="AF61" s="245"/>
      <c r="AG61" s="218">
        <f t="shared" si="20"/>
        <v>0</v>
      </c>
      <c r="AH61" s="218">
        <f t="shared" si="20"/>
        <v>0</v>
      </c>
      <c r="AI61" s="218">
        <f t="shared" si="20"/>
        <v>0</v>
      </c>
      <c r="AJ61" s="218">
        <f t="shared" si="20"/>
        <v>0</v>
      </c>
      <c r="AK61" s="218">
        <f t="shared" si="20"/>
        <v>0</v>
      </c>
      <c r="AL61" s="218">
        <f t="shared" si="20"/>
        <v>0</v>
      </c>
      <c r="AM61" s="218">
        <f t="shared" si="20"/>
        <v>0</v>
      </c>
      <c r="AN61" s="218">
        <f t="shared" si="20"/>
        <v>0</v>
      </c>
      <c r="AO61" s="218">
        <f t="shared" si="20"/>
        <v>0</v>
      </c>
      <c r="AP61" s="218">
        <f t="shared" si="20"/>
        <v>0</v>
      </c>
      <c r="AQ61" s="245"/>
    </row>
    <row r="62" spans="2:43" ht="12.75">
      <c r="B62" s="354"/>
      <c r="C62" s="245"/>
      <c r="D62" s="255"/>
      <c r="E62" s="255"/>
      <c r="F62" s="18"/>
      <c r="G62" s="214"/>
      <c r="H62" s="258"/>
      <c r="I62" s="214"/>
      <c r="J62" s="214"/>
      <c r="K62" s="245"/>
      <c r="L62" s="250">
        <f t="shared" si="12"/>
        <v>0</v>
      </c>
      <c r="M62" s="215">
        <f t="shared" si="4"/>
        <v>0</v>
      </c>
      <c r="N62" s="29">
        <f t="shared" si="5"/>
        <v>0</v>
      </c>
      <c r="O62" s="116" t="str">
        <f t="shared" si="6"/>
        <v>-</v>
      </c>
      <c r="P62" s="29">
        <f t="shared" si="16"/>
        <v>0</v>
      </c>
      <c r="Q62" s="245"/>
      <c r="R62" s="245"/>
      <c r="S62" s="29">
        <f t="shared" si="7"/>
        <v>0</v>
      </c>
      <c r="T62" s="29">
        <f t="shared" si="8"/>
        <v>0</v>
      </c>
      <c r="U62" s="29">
        <f t="shared" si="9"/>
        <v>0</v>
      </c>
      <c r="V62" s="29">
        <f t="shared" si="13"/>
        <v>0</v>
      </c>
      <c r="W62" s="29">
        <f t="shared" si="13"/>
        <v>0</v>
      </c>
      <c r="X62" s="29">
        <f t="shared" si="13"/>
        <v>0</v>
      </c>
      <c r="Y62" s="29">
        <f t="shared" si="13"/>
        <v>0</v>
      </c>
      <c r="Z62" s="29">
        <f t="shared" si="21"/>
        <v>0</v>
      </c>
      <c r="AA62" s="29">
        <f t="shared" si="14"/>
        <v>0</v>
      </c>
      <c r="AB62" s="29">
        <f t="shared" si="15"/>
        <v>0</v>
      </c>
      <c r="AC62" s="245"/>
      <c r="AD62" s="355"/>
      <c r="AF62" s="245"/>
      <c r="AG62" s="218">
        <f t="shared" si="20"/>
        <v>0</v>
      </c>
      <c r="AH62" s="218">
        <f t="shared" si="20"/>
        <v>0</v>
      </c>
      <c r="AI62" s="218">
        <f t="shared" si="20"/>
        <v>0</v>
      </c>
      <c r="AJ62" s="218">
        <f t="shared" si="20"/>
        <v>0</v>
      </c>
      <c r="AK62" s="218">
        <f t="shared" si="20"/>
        <v>0</v>
      </c>
      <c r="AL62" s="218">
        <f t="shared" si="20"/>
        <v>0</v>
      </c>
      <c r="AM62" s="218">
        <f t="shared" si="20"/>
        <v>0</v>
      </c>
      <c r="AN62" s="218">
        <f t="shared" si="20"/>
        <v>0</v>
      </c>
      <c r="AO62" s="218">
        <f t="shared" si="20"/>
        <v>0</v>
      </c>
      <c r="AP62" s="218">
        <f t="shared" si="20"/>
        <v>0</v>
      </c>
      <c r="AQ62" s="245"/>
    </row>
    <row r="63" spans="2:43" ht="12.75">
      <c r="B63" s="354"/>
      <c r="C63" s="245"/>
      <c r="D63" s="255"/>
      <c r="E63" s="255"/>
      <c r="F63" s="18"/>
      <c r="G63" s="214"/>
      <c r="H63" s="258"/>
      <c r="I63" s="214"/>
      <c r="J63" s="214"/>
      <c r="K63" s="245"/>
      <c r="L63" s="250">
        <f t="shared" si="12"/>
        <v>0</v>
      </c>
      <c r="M63" s="215">
        <f t="shared" si="4"/>
        <v>0</v>
      </c>
      <c r="N63" s="29">
        <f t="shared" si="5"/>
        <v>0</v>
      </c>
      <c r="O63" s="116" t="str">
        <f t="shared" si="6"/>
        <v>-</v>
      </c>
      <c r="P63" s="29">
        <f t="shared" si="16"/>
        <v>0</v>
      </c>
      <c r="Q63" s="245"/>
      <c r="R63" s="245"/>
      <c r="S63" s="29">
        <f t="shared" si="7"/>
        <v>0</v>
      </c>
      <c r="T63" s="29">
        <f t="shared" si="8"/>
        <v>0</v>
      </c>
      <c r="U63" s="29">
        <f t="shared" si="9"/>
        <v>0</v>
      </c>
      <c r="V63" s="29">
        <f t="shared" si="13"/>
        <v>0</v>
      </c>
      <c r="W63" s="29">
        <f t="shared" si="13"/>
        <v>0</v>
      </c>
      <c r="X63" s="29">
        <f t="shared" si="13"/>
        <v>0</v>
      </c>
      <c r="Y63" s="29">
        <f t="shared" si="13"/>
        <v>0</v>
      </c>
      <c r="Z63" s="29">
        <f t="shared" si="21"/>
        <v>0</v>
      </c>
      <c r="AA63" s="29">
        <f t="shared" si="14"/>
        <v>0</v>
      </c>
      <c r="AB63" s="29">
        <f t="shared" si="15"/>
        <v>0</v>
      </c>
      <c r="AC63" s="245"/>
      <c r="AD63" s="355"/>
      <c r="AF63" s="245"/>
      <c r="AG63" s="218">
        <f t="shared" si="20"/>
        <v>0</v>
      </c>
      <c r="AH63" s="218">
        <f t="shared" si="20"/>
        <v>0</v>
      </c>
      <c r="AI63" s="218">
        <f t="shared" si="20"/>
        <v>0</v>
      </c>
      <c r="AJ63" s="218">
        <f t="shared" si="20"/>
        <v>0</v>
      </c>
      <c r="AK63" s="218">
        <f t="shared" si="20"/>
        <v>0</v>
      </c>
      <c r="AL63" s="218">
        <f t="shared" si="20"/>
        <v>0</v>
      </c>
      <c r="AM63" s="218">
        <f t="shared" si="20"/>
        <v>0</v>
      </c>
      <c r="AN63" s="218">
        <f t="shared" si="20"/>
        <v>0</v>
      </c>
      <c r="AO63" s="218">
        <f t="shared" si="20"/>
        <v>0</v>
      </c>
      <c r="AP63" s="218">
        <f t="shared" si="20"/>
        <v>0</v>
      </c>
      <c r="AQ63" s="245"/>
    </row>
    <row r="64" spans="2:43" ht="12.75">
      <c r="B64" s="354"/>
      <c r="C64" s="245"/>
      <c r="D64" s="255"/>
      <c r="E64" s="255"/>
      <c r="F64" s="18"/>
      <c r="G64" s="214"/>
      <c r="H64" s="258"/>
      <c r="I64" s="214"/>
      <c r="J64" s="214"/>
      <c r="K64" s="245"/>
      <c r="L64" s="250">
        <f t="shared" si="12"/>
        <v>0</v>
      </c>
      <c r="M64" s="215">
        <f aca="true" t="shared" si="22" ref="M64:M86">G64*H64</f>
        <v>0</v>
      </c>
      <c r="N64" s="29">
        <f aca="true" t="shared" si="23" ref="N64:N86">IF(G64=0,0,(G64*H64)/L64)</f>
        <v>0</v>
      </c>
      <c r="O64" s="116" t="str">
        <f aca="true" t="shared" si="24" ref="O64:O86">IF(L64=0,"-",(IF(L64&gt;3000,"-",I64+L64-1)))</f>
        <v>-</v>
      </c>
      <c r="P64" s="29">
        <f t="shared" si="16"/>
        <v>0</v>
      </c>
      <c r="Q64" s="245"/>
      <c r="R64" s="245"/>
      <c r="S64" s="29">
        <f t="shared" si="7"/>
        <v>0</v>
      </c>
      <c r="T64" s="29">
        <f t="shared" si="8"/>
        <v>0</v>
      </c>
      <c r="U64" s="29">
        <f t="shared" si="9"/>
        <v>0</v>
      </c>
      <c r="V64" s="29">
        <f t="shared" si="13"/>
        <v>0</v>
      </c>
      <c r="W64" s="29">
        <f t="shared" si="13"/>
        <v>0</v>
      </c>
      <c r="X64" s="29">
        <f t="shared" si="13"/>
        <v>0</v>
      </c>
      <c r="Y64" s="29">
        <f t="shared" si="13"/>
        <v>0</v>
      </c>
      <c r="Z64" s="29">
        <f t="shared" si="21"/>
        <v>0</v>
      </c>
      <c r="AA64" s="29">
        <f t="shared" si="14"/>
        <v>0</v>
      </c>
      <c r="AB64" s="29">
        <f t="shared" si="15"/>
        <v>0</v>
      </c>
      <c r="AC64" s="245"/>
      <c r="AD64" s="355"/>
      <c r="AF64" s="245"/>
      <c r="AG64" s="218">
        <f t="shared" si="20"/>
        <v>0</v>
      </c>
      <c r="AH64" s="218">
        <f t="shared" si="20"/>
        <v>0</v>
      </c>
      <c r="AI64" s="218">
        <f t="shared" si="20"/>
        <v>0</v>
      </c>
      <c r="AJ64" s="218">
        <f t="shared" si="20"/>
        <v>0</v>
      </c>
      <c r="AK64" s="218">
        <f t="shared" si="20"/>
        <v>0</v>
      </c>
      <c r="AL64" s="218">
        <f t="shared" si="20"/>
        <v>0</v>
      </c>
      <c r="AM64" s="218">
        <f t="shared" si="20"/>
        <v>0</v>
      </c>
      <c r="AN64" s="218">
        <f t="shared" si="20"/>
        <v>0</v>
      </c>
      <c r="AO64" s="218">
        <f t="shared" si="20"/>
        <v>0</v>
      </c>
      <c r="AP64" s="218">
        <f t="shared" si="20"/>
        <v>0</v>
      </c>
      <c r="AQ64" s="245"/>
    </row>
    <row r="65" spans="2:43" ht="12.75">
      <c r="B65" s="354"/>
      <c r="C65" s="245"/>
      <c r="D65" s="255"/>
      <c r="E65" s="255"/>
      <c r="F65" s="18"/>
      <c r="G65" s="214"/>
      <c r="H65" s="258"/>
      <c r="I65" s="214"/>
      <c r="J65" s="214"/>
      <c r="K65" s="245"/>
      <c r="L65" s="250">
        <f t="shared" si="12"/>
        <v>0</v>
      </c>
      <c r="M65" s="215">
        <f t="shared" si="22"/>
        <v>0</v>
      </c>
      <c r="N65" s="29">
        <f t="shared" si="23"/>
        <v>0</v>
      </c>
      <c r="O65" s="116" t="str">
        <f t="shared" si="24"/>
        <v>-</v>
      </c>
      <c r="P65" s="29">
        <f t="shared" si="16"/>
        <v>0</v>
      </c>
      <c r="Q65" s="245"/>
      <c r="R65" s="245"/>
      <c r="S65" s="29">
        <f aca="true" t="shared" si="25" ref="S65:S173">(IF(S$9&lt;$I65,0,IF($O65&lt;=S$9-1,0,$N65)))</f>
        <v>0</v>
      </c>
      <c r="T65" s="29">
        <f aca="true" t="shared" si="26" ref="T65:T96">(IF(T$9&lt;$I65,0,IF($O65&lt;=T$9-1,0,$N65)))</f>
        <v>0</v>
      </c>
      <c r="U65" s="29">
        <f aca="true" t="shared" si="27" ref="U65:X173">(IF(U$9&lt;$I65,0,IF($O65&lt;=U$9-1,0,$N65)))</f>
        <v>0</v>
      </c>
      <c r="V65" s="29">
        <f aca="true" t="shared" si="28" ref="V65:Y173">(IF(V$9&lt;$I65,0,IF($O65&lt;=V$9-1,0,$N65)))</f>
        <v>0</v>
      </c>
      <c r="W65" s="29">
        <f t="shared" si="28"/>
        <v>0</v>
      </c>
      <c r="X65" s="29">
        <f t="shared" si="28"/>
        <v>0</v>
      </c>
      <c r="Y65" s="29">
        <f t="shared" si="28"/>
        <v>0</v>
      </c>
      <c r="Z65" s="29">
        <f t="shared" si="21"/>
        <v>0</v>
      </c>
      <c r="AA65" s="29">
        <f aca="true" t="shared" si="29" ref="AA65:AA173">(IF(AA$9&lt;$I65,0,IF($O65&lt;=AA$9-1,0,$N65)))</f>
        <v>0</v>
      </c>
      <c r="AB65" s="29">
        <f aca="true" t="shared" si="30" ref="AB65:AB173">(IF(AB$9&lt;$I65,0,IF($O65&lt;=AB$9-1,0,$N65)))</f>
        <v>0</v>
      </c>
      <c r="AC65" s="245"/>
      <c r="AD65" s="355"/>
      <c r="AF65" s="245"/>
      <c r="AG65" s="218">
        <f aca="true" t="shared" si="31" ref="AG65:AI83">IF(AG$9=$I65,($G65*$H65),0)</f>
        <v>0</v>
      </c>
      <c r="AH65" s="218">
        <f t="shared" si="31"/>
        <v>0</v>
      </c>
      <c r="AI65" s="218">
        <f t="shared" si="31"/>
        <v>0</v>
      </c>
      <c r="AJ65" s="218">
        <f aca="true" t="shared" si="32" ref="AJ65:AP74">IF(AJ$9=$I65,($G65*$H65),0)</f>
        <v>0</v>
      </c>
      <c r="AK65" s="218">
        <f t="shared" si="32"/>
        <v>0</v>
      </c>
      <c r="AL65" s="218">
        <f t="shared" si="32"/>
        <v>0</v>
      </c>
      <c r="AM65" s="218">
        <f t="shared" si="32"/>
        <v>0</v>
      </c>
      <c r="AN65" s="218">
        <f t="shared" si="32"/>
        <v>0</v>
      </c>
      <c r="AO65" s="218">
        <f t="shared" si="32"/>
        <v>0</v>
      </c>
      <c r="AP65" s="218">
        <f t="shared" si="32"/>
        <v>0</v>
      </c>
      <c r="AQ65" s="245"/>
    </row>
    <row r="66" spans="2:43" ht="12.75">
      <c r="B66" s="354"/>
      <c r="C66" s="245"/>
      <c r="D66" s="255"/>
      <c r="E66" s="255"/>
      <c r="F66" s="18"/>
      <c r="G66" s="214"/>
      <c r="H66" s="258"/>
      <c r="I66" s="214"/>
      <c r="J66" s="214"/>
      <c r="K66" s="245"/>
      <c r="L66" s="250">
        <f aca="true" t="shared" si="33" ref="L66:L86">IF(J66="geen",9999999999,J66)</f>
        <v>0</v>
      </c>
      <c r="M66" s="215">
        <f t="shared" si="22"/>
        <v>0</v>
      </c>
      <c r="N66" s="29">
        <f t="shared" si="23"/>
        <v>0</v>
      </c>
      <c r="O66" s="116" t="str">
        <f t="shared" si="24"/>
        <v>-</v>
      </c>
      <c r="P66" s="29">
        <f t="shared" si="16"/>
        <v>0</v>
      </c>
      <c r="Q66" s="245"/>
      <c r="R66" s="245"/>
      <c r="S66" s="29">
        <f t="shared" si="25"/>
        <v>0</v>
      </c>
      <c r="T66" s="29">
        <f t="shared" si="26"/>
        <v>0</v>
      </c>
      <c r="U66" s="29">
        <f t="shared" si="27"/>
        <v>0</v>
      </c>
      <c r="V66" s="29">
        <f t="shared" si="28"/>
        <v>0</v>
      </c>
      <c r="W66" s="29">
        <f t="shared" si="28"/>
        <v>0</v>
      </c>
      <c r="X66" s="29">
        <f t="shared" si="28"/>
        <v>0</v>
      </c>
      <c r="Y66" s="29">
        <f t="shared" si="28"/>
        <v>0</v>
      </c>
      <c r="Z66" s="29">
        <f t="shared" si="21"/>
        <v>0</v>
      </c>
      <c r="AA66" s="29">
        <f t="shared" si="29"/>
        <v>0</v>
      </c>
      <c r="AB66" s="29">
        <f t="shared" si="30"/>
        <v>0</v>
      </c>
      <c r="AC66" s="245"/>
      <c r="AD66" s="355"/>
      <c r="AF66" s="245"/>
      <c r="AG66" s="218">
        <f t="shared" si="31"/>
        <v>0</v>
      </c>
      <c r="AH66" s="218">
        <f t="shared" si="31"/>
        <v>0</v>
      </c>
      <c r="AI66" s="218">
        <f t="shared" si="31"/>
        <v>0</v>
      </c>
      <c r="AJ66" s="218">
        <f t="shared" si="32"/>
        <v>0</v>
      </c>
      <c r="AK66" s="218">
        <f t="shared" si="32"/>
        <v>0</v>
      </c>
      <c r="AL66" s="218">
        <f t="shared" si="32"/>
        <v>0</v>
      </c>
      <c r="AM66" s="218">
        <f t="shared" si="32"/>
        <v>0</v>
      </c>
      <c r="AN66" s="218">
        <f t="shared" si="32"/>
        <v>0</v>
      </c>
      <c r="AO66" s="218">
        <f t="shared" si="32"/>
        <v>0</v>
      </c>
      <c r="AP66" s="218">
        <f t="shared" si="32"/>
        <v>0</v>
      </c>
      <c r="AQ66" s="245"/>
    </row>
    <row r="67" spans="2:43" ht="12.75">
      <c r="B67" s="354"/>
      <c r="C67" s="245"/>
      <c r="D67" s="255"/>
      <c r="E67" s="255"/>
      <c r="F67" s="18"/>
      <c r="G67" s="214"/>
      <c r="H67" s="258"/>
      <c r="I67" s="214"/>
      <c r="J67" s="214"/>
      <c r="K67" s="245"/>
      <c r="L67" s="250">
        <f t="shared" si="33"/>
        <v>0</v>
      </c>
      <c r="M67" s="215">
        <f t="shared" si="22"/>
        <v>0</v>
      </c>
      <c r="N67" s="29">
        <f t="shared" si="23"/>
        <v>0</v>
      </c>
      <c r="O67" s="116" t="str">
        <f t="shared" si="24"/>
        <v>-</v>
      </c>
      <c r="P67" s="29">
        <f t="shared" si="16"/>
        <v>0</v>
      </c>
      <c r="Q67" s="245"/>
      <c r="R67" s="245"/>
      <c r="S67" s="29">
        <f t="shared" si="25"/>
        <v>0</v>
      </c>
      <c r="T67" s="29">
        <f t="shared" si="26"/>
        <v>0</v>
      </c>
      <c r="U67" s="29">
        <f t="shared" si="27"/>
        <v>0</v>
      </c>
      <c r="V67" s="29">
        <f t="shared" si="28"/>
        <v>0</v>
      </c>
      <c r="W67" s="29">
        <f t="shared" si="28"/>
        <v>0</v>
      </c>
      <c r="X67" s="29">
        <f t="shared" si="28"/>
        <v>0</v>
      </c>
      <c r="Y67" s="29">
        <f t="shared" si="28"/>
        <v>0</v>
      </c>
      <c r="Z67" s="29">
        <f t="shared" si="21"/>
        <v>0</v>
      </c>
      <c r="AA67" s="29">
        <f t="shared" si="29"/>
        <v>0</v>
      </c>
      <c r="AB67" s="29">
        <f t="shared" si="30"/>
        <v>0</v>
      </c>
      <c r="AC67" s="245"/>
      <c r="AD67" s="355"/>
      <c r="AF67" s="245"/>
      <c r="AG67" s="218">
        <f t="shared" si="31"/>
        <v>0</v>
      </c>
      <c r="AH67" s="218">
        <f t="shared" si="31"/>
        <v>0</v>
      </c>
      <c r="AI67" s="218">
        <f t="shared" si="31"/>
        <v>0</v>
      </c>
      <c r="AJ67" s="218">
        <f t="shared" si="32"/>
        <v>0</v>
      </c>
      <c r="AK67" s="218">
        <f t="shared" si="32"/>
        <v>0</v>
      </c>
      <c r="AL67" s="218">
        <f t="shared" si="32"/>
        <v>0</v>
      </c>
      <c r="AM67" s="218">
        <f t="shared" si="32"/>
        <v>0</v>
      </c>
      <c r="AN67" s="218">
        <f t="shared" si="32"/>
        <v>0</v>
      </c>
      <c r="AO67" s="218">
        <f t="shared" si="32"/>
        <v>0</v>
      </c>
      <c r="AP67" s="218">
        <f t="shared" si="32"/>
        <v>0</v>
      </c>
      <c r="AQ67" s="245"/>
    </row>
    <row r="68" spans="2:43" ht="12.75">
      <c r="B68" s="354"/>
      <c r="C68" s="245"/>
      <c r="D68" s="255"/>
      <c r="E68" s="255"/>
      <c r="F68" s="18"/>
      <c r="G68" s="214"/>
      <c r="H68" s="258"/>
      <c r="I68" s="214"/>
      <c r="J68" s="214"/>
      <c r="K68" s="245"/>
      <c r="L68" s="250">
        <f t="shared" si="33"/>
        <v>0</v>
      </c>
      <c r="M68" s="215">
        <f t="shared" si="22"/>
        <v>0</v>
      </c>
      <c r="N68" s="29">
        <f t="shared" si="23"/>
        <v>0</v>
      </c>
      <c r="O68" s="116" t="str">
        <f t="shared" si="24"/>
        <v>-</v>
      </c>
      <c r="P68" s="29">
        <f t="shared" si="16"/>
        <v>0</v>
      </c>
      <c r="Q68" s="245"/>
      <c r="R68" s="245"/>
      <c r="S68" s="29">
        <f t="shared" si="25"/>
        <v>0</v>
      </c>
      <c r="T68" s="29">
        <f t="shared" si="26"/>
        <v>0</v>
      </c>
      <c r="U68" s="29">
        <f t="shared" si="27"/>
        <v>0</v>
      </c>
      <c r="V68" s="29">
        <f t="shared" si="28"/>
        <v>0</v>
      </c>
      <c r="W68" s="29">
        <f t="shared" si="28"/>
        <v>0</v>
      </c>
      <c r="X68" s="29">
        <f t="shared" si="28"/>
        <v>0</v>
      </c>
      <c r="Y68" s="29">
        <f t="shared" si="28"/>
        <v>0</v>
      </c>
      <c r="Z68" s="29">
        <f t="shared" si="21"/>
        <v>0</v>
      </c>
      <c r="AA68" s="29">
        <f t="shared" si="29"/>
        <v>0</v>
      </c>
      <c r="AB68" s="29">
        <f t="shared" si="30"/>
        <v>0</v>
      </c>
      <c r="AC68" s="245"/>
      <c r="AD68" s="355"/>
      <c r="AF68" s="245"/>
      <c r="AG68" s="218">
        <f t="shared" si="31"/>
        <v>0</v>
      </c>
      <c r="AH68" s="218">
        <f t="shared" si="31"/>
        <v>0</v>
      </c>
      <c r="AI68" s="218">
        <f t="shared" si="31"/>
        <v>0</v>
      </c>
      <c r="AJ68" s="218">
        <f t="shared" si="32"/>
        <v>0</v>
      </c>
      <c r="AK68" s="218">
        <f t="shared" si="32"/>
        <v>0</v>
      </c>
      <c r="AL68" s="218">
        <f t="shared" si="32"/>
        <v>0</v>
      </c>
      <c r="AM68" s="218">
        <f t="shared" si="32"/>
        <v>0</v>
      </c>
      <c r="AN68" s="218">
        <f t="shared" si="32"/>
        <v>0</v>
      </c>
      <c r="AO68" s="218">
        <f t="shared" si="32"/>
        <v>0</v>
      </c>
      <c r="AP68" s="218">
        <f t="shared" si="32"/>
        <v>0</v>
      </c>
      <c r="AQ68" s="245"/>
    </row>
    <row r="69" spans="2:43" ht="12.75">
      <c r="B69" s="354"/>
      <c r="C69" s="245"/>
      <c r="D69" s="255"/>
      <c r="E69" s="255"/>
      <c r="F69" s="18"/>
      <c r="G69" s="214"/>
      <c r="H69" s="258"/>
      <c r="I69" s="214"/>
      <c r="J69" s="214"/>
      <c r="K69" s="245"/>
      <c r="L69" s="250">
        <f t="shared" si="33"/>
        <v>0</v>
      </c>
      <c r="M69" s="215">
        <f t="shared" si="22"/>
        <v>0</v>
      </c>
      <c r="N69" s="29">
        <f t="shared" si="23"/>
        <v>0</v>
      </c>
      <c r="O69" s="116" t="str">
        <f t="shared" si="24"/>
        <v>-</v>
      </c>
      <c r="P69" s="29">
        <f t="shared" si="16"/>
        <v>0</v>
      </c>
      <c r="Q69" s="245"/>
      <c r="R69" s="245"/>
      <c r="S69" s="29">
        <f t="shared" si="25"/>
        <v>0</v>
      </c>
      <c r="T69" s="29">
        <f t="shared" si="26"/>
        <v>0</v>
      </c>
      <c r="U69" s="29">
        <f t="shared" si="27"/>
        <v>0</v>
      </c>
      <c r="V69" s="29">
        <f t="shared" si="28"/>
        <v>0</v>
      </c>
      <c r="W69" s="29">
        <f t="shared" si="28"/>
        <v>0</v>
      </c>
      <c r="X69" s="29">
        <f t="shared" si="28"/>
        <v>0</v>
      </c>
      <c r="Y69" s="29">
        <f t="shared" si="28"/>
        <v>0</v>
      </c>
      <c r="Z69" s="29">
        <f t="shared" si="21"/>
        <v>0</v>
      </c>
      <c r="AA69" s="29">
        <f t="shared" si="29"/>
        <v>0</v>
      </c>
      <c r="AB69" s="29">
        <f t="shared" si="30"/>
        <v>0</v>
      </c>
      <c r="AC69" s="245"/>
      <c r="AD69" s="355"/>
      <c r="AF69" s="245"/>
      <c r="AG69" s="218">
        <f t="shared" si="31"/>
        <v>0</v>
      </c>
      <c r="AH69" s="218">
        <f t="shared" si="31"/>
        <v>0</v>
      </c>
      <c r="AI69" s="218">
        <f t="shared" si="31"/>
        <v>0</v>
      </c>
      <c r="AJ69" s="218">
        <f t="shared" si="32"/>
        <v>0</v>
      </c>
      <c r="AK69" s="218">
        <f t="shared" si="32"/>
        <v>0</v>
      </c>
      <c r="AL69" s="218">
        <f t="shared" si="32"/>
        <v>0</v>
      </c>
      <c r="AM69" s="218">
        <f t="shared" si="32"/>
        <v>0</v>
      </c>
      <c r="AN69" s="218">
        <f t="shared" si="32"/>
        <v>0</v>
      </c>
      <c r="AO69" s="218">
        <f t="shared" si="32"/>
        <v>0</v>
      </c>
      <c r="AP69" s="218">
        <f t="shared" si="32"/>
        <v>0</v>
      </c>
      <c r="AQ69" s="245"/>
    </row>
    <row r="70" spans="2:43" ht="12.75">
      <c r="B70" s="354"/>
      <c r="C70" s="245"/>
      <c r="D70" s="255"/>
      <c r="E70" s="255"/>
      <c r="F70" s="18"/>
      <c r="G70" s="214"/>
      <c r="H70" s="258"/>
      <c r="I70" s="214"/>
      <c r="J70" s="214"/>
      <c r="K70" s="245"/>
      <c r="L70" s="250">
        <f t="shared" si="33"/>
        <v>0</v>
      </c>
      <c r="M70" s="215">
        <f t="shared" si="22"/>
        <v>0</v>
      </c>
      <c r="N70" s="29">
        <f t="shared" si="23"/>
        <v>0</v>
      </c>
      <c r="O70" s="116" t="str">
        <f t="shared" si="24"/>
        <v>-</v>
      </c>
      <c r="P70" s="29">
        <f t="shared" si="16"/>
        <v>0</v>
      </c>
      <c r="Q70" s="245"/>
      <c r="R70" s="245"/>
      <c r="S70" s="29">
        <f t="shared" si="25"/>
        <v>0</v>
      </c>
      <c r="T70" s="29">
        <f t="shared" si="26"/>
        <v>0</v>
      </c>
      <c r="U70" s="29">
        <f t="shared" si="27"/>
        <v>0</v>
      </c>
      <c r="V70" s="29">
        <f t="shared" si="28"/>
        <v>0</v>
      </c>
      <c r="W70" s="29">
        <f t="shared" si="28"/>
        <v>0</v>
      </c>
      <c r="X70" s="29">
        <f t="shared" si="28"/>
        <v>0</v>
      </c>
      <c r="Y70" s="29">
        <f t="shared" si="28"/>
        <v>0</v>
      </c>
      <c r="Z70" s="29">
        <f t="shared" si="21"/>
        <v>0</v>
      </c>
      <c r="AA70" s="29">
        <f t="shared" si="29"/>
        <v>0</v>
      </c>
      <c r="AB70" s="29">
        <f t="shared" si="30"/>
        <v>0</v>
      </c>
      <c r="AC70" s="245"/>
      <c r="AD70" s="355"/>
      <c r="AF70" s="245"/>
      <c r="AG70" s="218">
        <f t="shared" si="31"/>
        <v>0</v>
      </c>
      <c r="AH70" s="218">
        <f t="shared" si="31"/>
        <v>0</v>
      </c>
      <c r="AI70" s="218">
        <f t="shared" si="31"/>
        <v>0</v>
      </c>
      <c r="AJ70" s="218">
        <f t="shared" si="32"/>
        <v>0</v>
      </c>
      <c r="AK70" s="218">
        <f t="shared" si="32"/>
        <v>0</v>
      </c>
      <c r="AL70" s="218">
        <f t="shared" si="32"/>
        <v>0</v>
      </c>
      <c r="AM70" s="218">
        <f t="shared" si="32"/>
        <v>0</v>
      </c>
      <c r="AN70" s="218">
        <f t="shared" si="32"/>
        <v>0</v>
      </c>
      <c r="AO70" s="218">
        <f t="shared" si="32"/>
        <v>0</v>
      </c>
      <c r="AP70" s="218">
        <f t="shared" si="32"/>
        <v>0</v>
      </c>
      <c r="AQ70" s="245"/>
    </row>
    <row r="71" spans="2:43" ht="12.75">
      <c r="B71" s="354"/>
      <c r="C71" s="245"/>
      <c r="D71" s="255"/>
      <c r="E71" s="255"/>
      <c r="F71" s="18"/>
      <c r="G71" s="214"/>
      <c r="H71" s="258"/>
      <c r="I71" s="214"/>
      <c r="J71" s="214"/>
      <c r="K71" s="245"/>
      <c r="L71" s="250">
        <f t="shared" si="33"/>
        <v>0</v>
      </c>
      <c r="M71" s="215">
        <f t="shared" si="22"/>
        <v>0</v>
      </c>
      <c r="N71" s="29">
        <f t="shared" si="23"/>
        <v>0</v>
      </c>
      <c r="O71" s="116" t="str">
        <f t="shared" si="24"/>
        <v>-</v>
      </c>
      <c r="P71" s="29">
        <f t="shared" si="16"/>
        <v>0</v>
      </c>
      <c r="Q71" s="245"/>
      <c r="R71" s="245"/>
      <c r="S71" s="29">
        <f t="shared" si="25"/>
        <v>0</v>
      </c>
      <c r="T71" s="29">
        <f t="shared" si="26"/>
        <v>0</v>
      </c>
      <c r="U71" s="29">
        <f t="shared" si="27"/>
        <v>0</v>
      </c>
      <c r="V71" s="29">
        <f t="shared" si="28"/>
        <v>0</v>
      </c>
      <c r="W71" s="29">
        <f t="shared" si="28"/>
        <v>0</v>
      </c>
      <c r="X71" s="29">
        <f t="shared" si="28"/>
        <v>0</v>
      </c>
      <c r="Y71" s="29">
        <f t="shared" si="28"/>
        <v>0</v>
      </c>
      <c r="Z71" s="29">
        <f t="shared" si="21"/>
        <v>0</v>
      </c>
      <c r="AA71" s="29">
        <f t="shared" si="29"/>
        <v>0</v>
      </c>
      <c r="AB71" s="29">
        <f t="shared" si="30"/>
        <v>0</v>
      </c>
      <c r="AC71" s="245"/>
      <c r="AD71" s="355"/>
      <c r="AF71" s="245"/>
      <c r="AG71" s="218">
        <f t="shared" si="31"/>
        <v>0</v>
      </c>
      <c r="AH71" s="218">
        <f t="shared" si="31"/>
        <v>0</v>
      </c>
      <c r="AI71" s="218">
        <f t="shared" si="31"/>
        <v>0</v>
      </c>
      <c r="AJ71" s="218">
        <f t="shared" si="32"/>
        <v>0</v>
      </c>
      <c r="AK71" s="218">
        <f t="shared" si="32"/>
        <v>0</v>
      </c>
      <c r="AL71" s="218">
        <f t="shared" si="32"/>
        <v>0</v>
      </c>
      <c r="AM71" s="218">
        <f t="shared" si="32"/>
        <v>0</v>
      </c>
      <c r="AN71" s="218">
        <f t="shared" si="32"/>
        <v>0</v>
      </c>
      <c r="AO71" s="218">
        <f t="shared" si="32"/>
        <v>0</v>
      </c>
      <c r="AP71" s="218">
        <f t="shared" si="32"/>
        <v>0</v>
      </c>
      <c r="AQ71" s="245"/>
    </row>
    <row r="72" spans="2:43" ht="12.75">
      <c r="B72" s="354"/>
      <c r="C72" s="245"/>
      <c r="D72" s="255"/>
      <c r="E72" s="255"/>
      <c r="F72" s="18"/>
      <c r="G72" s="214"/>
      <c r="H72" s="258"/>
      <c r="I72" s="214"/>
      <c r="J72" s="214"/>
      <c r="K72" s="245"/>
      <c r="L72" s="250">
        <f t="shared" si="33"/>
        <v>0</v>
      </c>
      <c r="M72" s="215">
        <f t="shared" si="22"/>
        <v>0</v>
      </c>
      <c r="N72" s="29">
        <f t="shared" si="23"/>
        <v>0</v>
      </c>
      <c r="O72" s="116" t="str">
        <f t="shared" si="24"/>
        <v>-</v>
      </c>
      <c r="P72" s="29">
        <f t="shared" si="16"/>
        <v>0</v>
      </c>
      <c r="Q72" s="245"/>
      <c r="R72" s="245"/>
      <c r="S72" s="29">
        <f t="shared" si="25"/>
        <v>0</v>
      </c>
      <c r="T72" s="29">
        <f t="shared" si="26"/>
        <v>0</v>
      </c>
      <c r="U72" s="29">
        <f t="shared" si="27"/>
        <v>0</v>
      </c>
      <c r="V72" s="29">
        <f t="shared" si="28"/>
        <v>0</v>
      </c>
      <c r="W72" s="29">
        <f t="shared" si="28"/>
        <v>0</v>
      </c>
      <c r="X72" s="29">
        <f t="shared" si="28"/>
        <v>0</v>
      </c>
      <c r="Y72" s="29">
        <f t="shared" si="28"/>
        <v>0</v>
      </c>
      <c r="Z72" s="29">
        <f t="shared" si="21"/>
        <v>0</v>
      </c>
      <c r="AA72" s="29">
        <f t="shared" si="29"/>
        <v>0</v>
      </c>
      <c r="AB72" s="29">
        <f t="shared" si="30"/>
        <v>0</v>
      </c>
      <c r="AC72" s="245"/>
      <c r="AD72" s="355"/>
      <c r="AF72" s="245"/>
      <c r="AG72" s="218">
        <f t="shared" si="31"/>
        <v>0</v>
      </c>
      <c r="AH72" s="218">
        <f t="shared" si="31"/>
        <v>0</v>
      </c>
      <c r="AI72" s="218">
        <f t="shared" si="31"/>
        <v>0</v>
      </c>
      <c r="AJ72" s="218">
        <f t="shared" si="32"/>
        <v>0</v>
      </c>
      <c r="AK72" s="218">
        <f t="shared" si="32"/>
        <v>0</v>
      </c>
      <c r="AL72" s="218">
        <f t="shared" si="32"/>
        <v>0</v>
      </c>
      <c r="AM72" s="218">
        <f t="shared" si="32"/>
        <v>0</v>
      </c>
      <c r="AN72" s="218">
        <f t="shared" si="32"/>
        <v>0</v>
      </c>
      <c r="AO72" s="218">
        <f t="shared" si="32"/>
        <v>0</v>
      </c>
      <c r="AP72" s="218">
        <f t="shared" si="32"/>
        <v>0</v>
      </c>
      <c r="AQ72" s="245"/>
    </row>
    <row r="73" spans="2:43" ht="12.75">
      <c r="B73" s="354"/>
      <c r="C73" s="245"/>
      <c r="D73" s="255"/>
      <c r="E73" s="255"/>
      <c r="F73" s="18"/>
      <c r="G73" s="214"/>
      <c r="H73" s="258"/>
      <c r="I73" s="214"/>
      <c r="J73" s="214"/>
      <c r="K73" s="245"/>
      <c r="L73" s="250">
        <f t="shared" si="33"/>
        <v>0</v>
      </c>
      <c r="M73" s="215">
        <f t="shared" si="22"/>
        <v>0</v>
      </c>
      <c r="N73" s="29">
        <f t="shared" si="23"/>
        <v>0</v>
      </c>
      <c r="O73" s="116" t="str">
        <f t="shared" si="24"/>
        <v>-</v>
      </c>
      <c r="P73" s="29">
        <f t="shared" si="16"/>
        <v>0</v>
      </c>
      <c r="Q73" s="245"/>
      <c r="R73" s="245"/>
      <c r="S73" s="29">
        <f t="shared" si="25"/>
        <v>0</v>
      </c>
      <c r="T73" s="29">
        <f t="shared" si="26"/>
        <v>0</v>
      </c>
      <c r="U73" s="29">
        <f t="shared" si="27"/>
        <v>0</v>
      </c>
      <c r="V73" s="29">
        <f t="shared" si="28"/>
        <v>0</v>
      </c>
      <c r="W73" s="29">
        <f t="shared" si="28"/>
        <v>0</v>
      </c>
      <c r="X73" s="29">
        <f t="shared" si="28"/>
        <v>0</v>
      </c>
      <c r="Y73" s="29">
        <f t="shared" si="28"/>
        <v>0</v>
      </c>
      <c r="Z73" s="29">
        <f t="shared" si="21"/>
        <v>0</v>
      </c>
      <c r="AA73" s="29">
        <f t="shared" si="29"/>
        <v>0</v>
      </c>
      <c r="AB73" s="29">
        <f t="shared" si="30"/>
        <v>0</v>
      </c>
      <c r="AC73" s="245"/>
      <c r="AD73" s="355"/>
      <c r="AF73" s="245"/>
      <c r="AG73" s="218">
        <f t="shared" si="31"/>
        <v>0</v>
      </c>
      <c r="AH73" s="218">
        <f t="shared" si="31"/>
        <v>0</v>
      </c>
      <c r="AI73" s="218">
        <f t="shared" si="31"/>
        <v>0</v>
      </c>
      <c r="AJ73" s="218">
        <f t="shared" si="32"/>
        <v>0</v>
      </c>
      <c r="AK73" s="218">
        <f t="shared" si="32"/>
        <v>0</v>
      </c>
      <c r="AL73" s="218">
        <f t="shared" si="32"/>
        <v>0</v>
      </c>
      <c r="AM73" s="218">
        <f t="shared" si="32"/>
        <v>0</v>
      </c>
      <c r="AN73" s="218">
        <f t="shared" si="32"/>
        <v>0</v>
      </c>
      <c r="AO73" s="218">
        <f t="shared" si="32"/>
        <v>0</v>
      </c>
      <c r="AP73" s="218">
        <f t="shared" si="32"/>
        <v>0</v>
      </c>
      <c r="AQ73" s="245"/>
    </row>
    <row r="74" spans="2:43" ht="12.75">
      <c r="B74" s="354"/>
      <c r="C74" s="245"/>
      <c r="D74" s="255"/>
      <c r="E74" s="255"/>
      <c r="F74" s="18"/>
      <c r="G74" s="214"/>
      <c r="H74" s="258"/>
      <c r="I74" s="214"/>
      <c r="J74" s="214"/>
      <c r="K74" s="245"/>
      <c r="L74" s="250">
        <f t="shared" si="33"/>
        <v>0</v>
      </c>
      <c r="M74" s="215">
        <f t="shared" si="22"/>
        <v>0</v>
      </c>
      <c r="N74" s="29">
        <f t="shared" si="23"/>
        <v>0</v>
      </c>
      <c r="O74" s="116" t="str">
        <f t="shared" si="24"/>
        <v>-</v>
      </c>
      <c r="P74" s="29">
        <f t="shared" si="16"/>
        <v>0</v>
      </c>
      <c r="Q74" s="245"/>
      <c r="R74" s="245"/>
      <c r="S74" s="29">
        <f t="shared" si="25"/>
        <v>0</v>
      </c>
      <c r="T74" s="29">
        <f t="shared" si="26"/>
        <v>0</v>
      </c>
      <c r="U74" s="29">
        <f t="shared" si="27"/>
        <v>0</v>
      </c>
      <c r="V74" s="29">
        <f t="shared" si="28"/>
        <v>0</v>
      </c>
      <c r="W74" s="29">
        <f t="shared" si="28"/>
        <v>0</v>
      </c>
      <c r="X74" s="29">
        <f t="shared" si="28"/>
        <v>0</v>
      </c>
      <c r="Y74" s="29">
        <f t="shared" si="28"/>
        <v>0</v>
      </c>
      <c r="Z74" s="29">
        <f t="shared" si="21"/>
        <v>0</v>
      </c>
      <c r="AA74" s="29">
        <f t="shared" si="29"/>
        <v>0</v>
      </c>
      <c r="AB74" s="29">
        <f t="shared" si="30"/>
        <v>0</v>
      </c>
      <c r="AC74" s="245"/>
      <c r="AD74" s="355"/>
      <c r="AF74" s="245"/>
      <c r="AG74" s="218">
        <f t="shared" si="31"/>
        <v>0</v>
      </c>
      <c r="AH74" s="218">
        <f t="shared" si="31"/>
        <v>0</v>
      </c>
      <c r="AI74" s="218">
        <f t="shared" si="31"/>
        <v>0</v>
      </c>
      <c r="AJ74" s="218">
        <f t="shared" si="32"/>
        <v>0</v>
      </c>
      <c r="AK74" s="218">
        <f t="shared" si="32"/>
        <v>0</v>
      </c>
      <c r="AL74" s="218">
        <f t="shared" si="32"/>
        <v>0</v>
      </c>
      <c r="AM74" s="218">
        <f t="shared" si="32"/>
        <v>0</v>
      </c>
      <c r="AN74" s="218">
        <f t="shared" si="32"/>
        <v>0</v>
      </c>
      <c r="AO74" s="218">
        <f t="shared" si="32"/>
        <v>0</v>
      </c>
      <c r="AP74" s="218">
        <f t="shared" si="32"/>
        <v>0</v>
      </c>
      <c r="AQ74" s="245"/>
    </row>
    <row r="75" spans="2:43" ht="12.75">
      <c r="B75" s="354"/>
      <c r="C75" s="245"/>
      <c r="D75" s="255"/>
      <c r="E75" s="255"/>
      <c r="F75" s="18"/>
      <c r="G75" s="214"/>
      <c r="H75" s="258"/>
      <c r="I75" s="214"/>
      <c r="J75" s="214"/>
      <c r="K75" s="245"/>
      <c r="L75" s="250">
        <f t="shared" si="33"/>
        <v>0</v>
      </c>
      <c r="M75" s="215">
        <f t="shared" si="22"/>
        <v>0</v>
      </c>
      <c r="N75" s="29">
        <f t="shared" si="23"/>
        <v>0</v>
      </c>
      <c r="O75" s="116" t="str">
        <f t="shared" si="24"/>
        <v>-</v>
      </c>
      <c r="P75" s="29">
        <f t="shared" si="16"/>
        <v>0</v>
      </c>
      <c r="Q75" s="245"/>
      <c r="R75" s="245"/>
      <c r="S75" s="29">
        <f t="shared" si="25"/>
        <v>0</v>
      </c>
      <c r="T75" s="29">
        <f t="shared" si="26"/>
        <v>0</v>
      </c>
      <c r="U75" s="29">
        <f t="shared" si="27"/>
        <v>0</v>
      </c>
      <c r="V75" s="29">
        <f t="shared" si="28"/>
        <v>0</v>
      </c>
      <c r="W75" s="29">
        <f t="shared" si="28"/>
        <v>0</v>
      </c>
      <c r="X75" s="29">
        <f t="shared" si="28"/>
        <v>0</v>
      </c>
      <c r="Y75" s="29">
        <f t="shared" si="28"/>
        <v>0</v>
      </c>
      <c r="Z75" s="29">
        <f t="shared" si="21"/>
        <v>0</v>
      </c>
      <c r="AA75" s="29">
        <f t="shared" si="29"/>
        <v>0</v>
      </c>
      <c r="AB75" s="29">
        <f t="shared" si="30"/>
        <v>0</v>
      </c>
      <c r="AC75" s="245"/>
      <c r="AD75" s="355"/>
      <c r="AF75" s="245"/>
      <c r="AG75" s="218">
        <f t="shared" si="31"/>
        <v>0</v>
      </c>
      <c r="AH75" s="218">
        <f t="shared" si="31"/>
        <v>0</v>
      </c>
      <c r="AI75" s="218">
        <f t="shared" si="31"/>
        <v>0</v>
      </c>
      <c r="AJ75" s="218">
        <f aca="true" t="shared" si="34" ref="AJ75:AP83">IF(AJ$9=$I75,($G75*$H75),0)</f>
        <v>0</v>
      </c>
      <c r="AK75" s="218">
        <f t="shared" si="34"/>
        <v>0</v>
      </c>
      <c r="AL75" s="218">
        <f t="shared" si="34"/>
        <v>0</v>
      </c>
      <c r="AM75" s="218">
        <f t="shared" si="34"/>
        <v>0</v>
      </c>
      <c r="AN75" s="218">
        <f t="shared" si="34"/>
        <v>0</v>
      </c>
      <c r="AO75" s="218">
        <f t="shared" si="34"/>
        <v>0</v>
      </c>
      <c r="AP75" s="218">
        <f t="shared" si="34"/>
        <v>0</v>
      </c>
      <c r="AQ75" s="245"/>
    </row>
    <row r="76" spans="2:43" ht="12.75">
      <c r="B76" s="354"/>
      <c r="C76" s="245"/>
      <c r="D76" s="255"/>
      <c r="E76" s="255"/>
      <c r="F76" s="18"/>
      <c r="G76" s="214"/>
      <c r="H76" s="258"/>
      <c r="I76" s="214"/>
      <c r="J76" s="214"/>
      <c r="K76" s="245"/>
      <c r="L76" s="250">
        <f t="shared" si="33"/>
        <v>0</v>
      </c>
      <c r="M76" s="215">
        <f t="shared" si="22"/>
        <v>0</v>
      </c>
      <c r="N76" s="29">
        <f t="shared" si="23"/>
        <v>0</v>
      </c>
      <c r="O76" s="116" t="str">
        <f t="shared" si="24"/>
        <v>-</v>
      </c>
      <c r="P76" s="29">
        <f t="shared" si="16"/>
        <v>0</v>
      </c>
      <c r="Q76" s="245"/>
      <c r="R76" s="245"/>
      <c r="S76" s="29">
        <f t="shared" si="25"/>
        <v>0</v>
      </c>
      <c r="T76" s="29">
        <f t="shared" si="26"/>
        <v>0</v>
      </c>
      <c r="U76" s="29">
        <f t="shared" si="27"/>
        <v>0</v>
      </c>
      <c r="V76" s="29">
        <f t="shared" si="28"/>
        <v>0</v>
      </c>
      <c r="W76" s="29">
        <f t="shared" si="28"/>
        <v>0</v>
      </c>
      <c r="X76" s="29">
        <f t="shared" si="28"/>
        <v>0</v>
      </c>
      <c r="Y76" s="29">
        <f t="shared" si="28"/>
        <v>0</v>
      </c>
      <c r="Z76" s="29">
        <f t="shared" si="21"/>
        <v>0</v>
      </c>
      <c r="AA76" s="29">
        <f t="shared" si="29"/>
        <v>0</v>
      </c>
      <c r="AB76" s="29">
        <f t="shared" si="30"/>
        <v>0</v>
      </c>
      <c r="AC76" s="245"/>
      <c r="AD76" s="355"/>
      <c r="AF76" s="245"/>
      <c r="AG76" s="218">
        <f t="shared" si="31"/>
        <v>0</v>
      </c>
      <c r="AH76" s="218">
        <f t="shared" si="31"/>
        <v>0</v>
      </c>
      <c r="AI76" s="218">
        <f t="shared" si="31"/>
        <v>0</v>
      </c>
      <c r="AJ76" s="218">
        <f t="shared" si="34"/>
        <v>0</v>
      </c>
      <c r="AK76" s="218">
        <f t="shared" si="34"/>
        <v>0</v>
      </c>
      <c r="AL76" s="218">
        <f t="shared" si="34"/>
        <v>0</v>
      </c>
      <c r="AM76" s="218">
        <f t="shared" si="34"/>
        <v>0</v>
      </c>
      <c r="AN76" s="218">
        <f t="shared" si="34"/>
        <v>0</v>
      </c>
      <c r="AO76" s="218">
        <f t="shared" si="34"/>
        <v>0</v>
      </c>
      <c r="AP76" s="218">
        <f t="shared" si="34"/>
        <v>0</v>
      </c>
      <c r="AQ76" s="245"/>
    </row>
    <row r="77" spans="2:43" ht="12.75">
      <c r="B77" s="354"/>
      <c r="C77" s="245"/>
      <c r="D77" s="255"/>
      <c r="E77" s="255"/>
      <c r="F77" s="18"/>
      <c r="G77" s="214"/>
      <c r="H77" s="258"/>
      <c r="I77" s="214"/>
      <c r="J77" s="214"/>
      <c r="K77" s="245"/>
      <c r="L77" s="250">
        <f t="shared" si="33"/>
        <v>0</v>
      </c>
      <c r="M77" s="215">
        <f t="shared" si="22"/>
        <v>0</v>
      </c>
      <c r="N77" s="29">
        <f t="shared" si="23"/>
        <v>0</v>
      </c>
      <c r="O77" s="116" t="str">
        <f t="shared" si="24"/>
        <v>-</v>
      </c>
      <c r="P77" s="29">
        <f t="shared" si="16"/>
        <v>0</v>
      </c>
      <c r="Q77" s="245"/>
      <c r="R77" s="245"/>
      <c r="S77" s="29">
        <f t="shared" si="25"/>
        <v>0</v>
      </c>
      <c r="T77" s="29">
        <f t="shared" si="26"/>
        <v>0</v>
      </c>
      <c r="U77" s="29">
        <f t="shared" si="27"/>
        <v>0</v>
      </c>
      <c r="V77" s="29">
        <f t="shared" si="28"/>
        <v>0</v>
      </c>
      <c r="W77" s="29">
        <f t="shared" si="28"/>
        <v>0</v>
      </c>
      <c r="X77" s="29">
        <f t="shared" si="28"/>
        <v>0</v>
      </c>
      <c r="Y77" s="29">
        <f t="shared" si="28"/>
        <v>0</v>
      </c>
      <c r="Z77" s="29">
        <f t="shared" si="21"/>
        <v>0</v>
      </c>
      <c r="AA77" s="29">
        <f t="shared" si="29"/>
        <v>0</v>
      </c>
      <c r="AB77" s="29">
        <f t="shared" si="30"/>
        <v>0</v>
      </c>
      <c r="AC77" s="245"/>
      <c r="AD77" s="355"/>
      <c r="AF77" s="245"/>
      <c r="AG77" s="218">
        <f t="shared" si="31"/>
        <v>0</v>
      </c>
      <c r="AH77" s="218">
        <f t="shared" si="31"/>
        <v>0</v>
      </c>
      <c r="AI77" s="218">
        <f t="shared" si="31"/>
        <v>0</v>
      </c>
      <c r="AJ77" s="218">
        <f t="shared" si="34"/>
        <v>0</v>
      </c>
      <c r="AK77" s="218">
        <f t="shared" si="34"/>
        <v>0</v>
      </c>
      <c r="AL77" s="218">
        <f t="shared" si="34"/>
        <v>0</v>
      </c>
      <c r="AM77" s="218">
        <f t="shared" si="34"/>
        <v>0</v>
      </c>
      <c r="AN77" s="218">
        <f t="shared" si="34"/>
        <v>0</v>
      </c>
      <c r="AO77" s="218">
        <f t="shared" si="34"/>
        <v>0</v>
      </c>
      <c r="AP77" s="218">
        <f t="shared" si="34"/>
        <v>0</v>
      </c>
      <c r="AQ77" s="245"/>
    </row>
    <row r="78" spans="2:43" ht="12.75">
      <c r="B78" s="354"/>
      <c r="C78" s="245"/>
      <c r="D78" s="255"/>
      <c r="E78" s="255"/>
      <c r="F78" s="18"/>
      <c r="G78" s="214"/>
      <c r="H78" s="258"/>
      <c r="I78" s="214"/>
      <c r="J78" s="214"/>
      <c r="K78" s="245"/>
      <c r="L78" s="250">
        <f t="shared" si="33"/>
        <v>0</v>
      </c>
      <c r="M78" s="215">
        <f t="shared" si="22"/>
        <v>0</v>
      </c>
      <c r="N78" s="29">
        <f t="shared" si="23"/>
        <v>0</v>
      </c>
      <c r="O78" s="116" t="str">
        <f t="shared" si="24"/>
        <v>-</v>
      </c>
      <c r="P78" s="29">
        <f aca="true" t="shared" si="35" ref="P78:P115">IF(J78="geen",IF(I78&lt;$S$9,G78*H78,0),IF(I78&gt;=$S$9,0,IF((H78*G78-(S$9-I78)*N78)&lt;0,0,H78*G78-(S$9-I78)*N78)))</f>
        <v>0</v>
      </c>
      <c r="Q78" s="245"/>
      <c r="R78" s="245"/>
      <c r="S78" s="29">
        <f t="shared" si="25"/>
        <v>0</v>
      </c>
      <c r="T78" s="29">
        <f t="shared" si="26"/>
        <v>0</v>
      </c>
      <c r="U78" s="29">
        <f t="shared" si="27"/>
        <v>0</v>
      </c>
      <c r="V78" s="29">
        <f t="shared" si="28"/>
        <v>0</v>
      </c>
      <c r="W78" s="29">
        <f t="shared" si="28"/>
        <v>0</v>
      </c>
      <c r="X78" s="29">
        <f t="shared" si="28"/>
        <v>0</v>
      </c>
      <c r="Y78" s="29">
        <f t="shared" si="28"/>
        <v>0</v>
      </c>
      <c r="Z78" s="29">
        <f t="shared" si="21"/>
        <v>0</v>
      </c>
      <c r="AA78" s="29">
        <f t="shared" si="29"/>
        <v>0</v>
      </c>
      <c r="AB78" s="29">
        <f t="shared" si="30"/>
        <v>0</v>
      </c>
      <c r="AC78" s="245"/>
      <c r="AD78" s="355"/>
      <c r="AF78" s="245"/>
      <c r="AG78" s="218">
        <f t="shared" si="31"/>
        <v>0</v>
      </c>
      <c r="AH78" s="218">
        <f t="shared" si="31"/>
        <v>0</v>
      </c>
      <c r="AI78" s="218">
        <f t="shared" si="31"/>
        <v>0</v>
      </c>
      <c r="AJ78" s="218">
        <f t="shared" si="34"/>
        <v>0</v>
      </c>
      <c r="AK78" s="218">
        <f t="shared" si="34"/>
        <v>0</v>
      </c>
      <c r="AL78" s="218">
        <f t="shared" si="34"/>
        <v>0</v>
      </c>
      <c r="AM78" s="218">
        <f t="shared" si="34"/>
        <v>0</v>
      </c>
      <c r="AN78" s="218">
        <f t="shared" si="34"/>
        <v>0</v>
      </c>
      <c r="AO78" s="218">
        <f t="shared" si="34"/>
        <v>0</v>
      </c>
      <c r="AP78" s="218">
        <f t="shared" si="34"/>
        <v>0</v>
      </c>
      <c r="AQ78" s="245"/>
    </row>
    <row r="79" spans="2:43" ht="12.75">
      <c r="B79" s="354"/>
      <c r="C79" s="245"/>
      <c r="D79" s="255"/>
      <c r="E79" s="255"/>
      <c r="F79" s="18"/>
      <c r="G79" s="214"/>
      <c r="H79" s="258"/>
      <c r="I79" s="214"/>
      <c r="J79" s="214"/>
      <c r="K79" s="245"/>
      <c r="L79" s="250">
        <f t="shared" si="33"/>
        <v>0</v>
      </c>
      <c r="M79" s="215">
        <f t="shared" si="22"/>
        <v>0</v>
      </c>
      <c r="N79" s="29">
        <f t="shared" si="23"/>
        <v>0</v>
      </c>
      <c r="O79" s="116" t="str">
        <f t="shared" si="24"/>
        <v>-</v>
      </c>
      <c r="P79" s="29">
        <f t="shared" si="35"/>
        <v>0</v>
      </c>
      <c r="Q79" s="245"/>
      <c r="R79" s="245"/>
      <c r="S79" s="29">
        <f t="shared" si="25"/>
        <v>0</v>
      </c>
      <c r="T79" s="29">
        <f t="shared" si="26"/>
        <v>0</v>
      </c>
      <c r="U79" s="29">
        <f t="shared" si="27"/>
        <v>0</v>
      </c>
      <c r="V79" s="29">
        <f t="shared" si="28"/>
        <v>0</v>
      </c>
      <c r="W79" s="29">
        <f t="shared" si="28"/>
        <v>0</v>
      </c>
      <c r="X79" s="29">
        <f t="shared" si="28"/>
        <v>0</v>
      </c>
      <c r="Y79" s="29">
        <f t="shared" si="28"/>
        <v>0</v>
      </c>
      <c r="Z79" s="29">
        <f t="shared" si="21"/>
        <v>0</v>
      </c>
      <c r="AA79" s="29">
        <f t="shared" si="29"/>
        <v>0</v>
      </c>
      <c r="AB79" s="29">
        <f t="shared" si="30"/>
        <v>0</v>
      </c>
      <c r="AC79" s="245"/>
      <c r="AD79" s="355"/>
      <c r="AF79" s="245"/>
      <c r="AG79" s="218">
        <f t="shared" si="31"/>
        <v>0</v>
      </c>
      <c r="AH79" s="218">
        <f t="shared" si="31"/>
        <v>0</v>
      </c>
      <c r="AI79" s="218">
        <f t="shared" si="31"/>
        <v>0</v>
      </c>
      <c r="AJ79" s="218">
        <f t="shared" si="34"/>
        <v>0</v>
      </c>
      <c r="AK79" s="218">
        <f t="shared" si="34"/>
        <v>0</v>
      </c>
      <c r="AL79" s="218">
        <f t="shared" si="34"/>
        <v>0</v>
      </c>
      <c r="AM79" s="218">
        <f t="shared" si="34"/>
        <v>0</v>
      </c>
      <c r="AN79" s="218">
        <f t="shared" si="34"/>
        <v>0</v>
      </c>
      <c r="AO79" s="218">
        <f t="shared" si="34"/>
        <v>0</v>
      </c>
      <c r="AP79" s="218">
        <f t="shared" si="34"/>
        <v>0</v>
      </c>
      <c r="AQ79" s="245"/>
    </row>
    <row r="80" spans="2:43" ht="12.75">
      <c r="B80" s="354"/>
      <c r="C80" s="245"/>
      <c r="D80" s="255"/>
      <c r="E80" s="255"/>
      <c r="F80" s="18"/>
      <c r="G80" s="214"/>
      <c r="H80" s="258"/>
      <c r="I80" s="214"/>
      <c r="J80" s="214"/>
      <c r="K80" s="245"/>
      <c r="L80" s="250">
        <f t="shared" si="33"/>
        <v>0</v>
      </c>
      <c r="M80" s="215">
        <f t="shared" si="22"/>
        <v>0</v>
      </c>
      <c r="N80" s="29">
        <f t="shared" si="23"/>
        <v>0</v>
      </c>
      <c r="O80" s="116" t="str">
        <f t="shared" si="24"/>
        <v>-</v>
      </c>
      <c r="P80" s="29">
        <f t="shared" si="35"/>
        <v>0</v>
      </c>
      <c r="Q80" s="245"/>
      <c r="R80" s="245"/>
      <c r="S80" s="29">
        <f t="shared" si="25"/>
        <v>0</v>
      </c>
      <c r="T80" s="29">
        <f t="shared" si="26"/>
        <v>0</v>
      </c>
      <c r="U80" s="29">
        <f t="shared" si="27"/>
        <v>0</v>
      </c>
      <c r="V80" s="29">
        <f t="shared" si="28"/>
        <v>0</v>
      </c>
      <c r="W80" s="29">
        <f t="shared" si="28"/>
        <v>0</v>
      </c>
      <c r="X80" s="29">
        <f t="shared" si="28"/>
        <v>0</v>
      </c>
      <c r="Y80" s="29">
        <f t="shared" si="28"/>
        <v>0</v>
      </c>
      <c r="Z80" s="29">
        <f t="shared" si="21"/>
        <v>0</v>
      </c>
      <c r="AA80" s="29">
        <f t="shared" si="29"/>
        <v>0</v>
      </c>
      <c r="AB80" s="29">
        <f t="shared" si="30"/>
        <v>0</v>
      </c>
      <c r="AC80" s="245"/>
      <c r="AD80" s="355"/>
      <c r="AF80" s="245"/>
      <c r="AG80" s="218">
        <f t="shared" si="31"/>
        <v>0</v>
      </c>
      <c r="AH80" s="218">
        <f t="shared" si="31"/>
        <v>0</v>
      </c>
      <c r="AI80" s="218">
        <f t="shared" si="31"/>
        <v>0</v>
      </c>
      <c r="AJ80" s="218">
        <f t="shared" si="34"/>
        <v>0</v>
      </c>
      <c r="AK80" s="218">
        <f t="shared" si="34"/>
        <v>0</v>
      </c>
      <c r="AL80" s="218">
        <f t="shared" si="34"/>
        <v>0</v>
      </c>
      <c r="AM80" s="218">
        <f t="shared" si="34"/>
        <v>0</v>
      </c>
      <c r="AN80" s="218">
        <f t="shared" si="34"/>
        <v>0</v>
      </c>
      <c r="AO80" s="218">
        <f t="shared" si="34"/>
        <v>0</v>
      </c>
      <c r="AP80" s="218">
        <f t="shared" si="34"/>
        <v>0</v>
      </c>
      <c r="AQ80" s="245"/>
    </row>
    <row r="81" spans="2:43" ht="12.75">
      <c r="B81" s="354"/>
      <c r="C81" s="245"/>
      <c r="D81" s="255"/>
      <c r="E81" s="255"/>
      <c r="F81" s="18"/>
      <c r="G81" s="214"/>
      <c r="H81" s="258"/>
      <c r="I81" s="214"/>
      <c r="J81" s="214"/>
      <c r="K81" s="245"/>
      <c r="L81" s="250">
        <f t="shared" si="33"/>
        <v>0</v>
      </c>
      <c r="M81" s="215">
        <f t="shared" si="22"/>
        <v>0</v>
      </c>
      <c r="N81" s="29">
        <f t="shared" si="23"/>
        <v>0</v>
      </c>
      <c r="O81" s="116" t="str">
        <f t="shared" si="24"/>
        <v>-</v>
      </c>
      <c r="P81" s="29">
        <f t="shared" si="35"/>
        <v>0</v>
      </c>
      <c r="Q81" s="245"/>
      <c r="R81" s="245"/>
      <c r="S81" s="29">
        <f t="shared" si="25"/>
        <v>0</v>
      </c>
      <c r="T81" s="29">
        <f t="shared" si="26"/>
        <v>0</v>
      </c>
      <c r="U81" s="29">
        <f t="shared" si="27"/>
        <v>0</v>
      </c>
      <c r="V81" s="29">
        <f t="shared" si="28"/>
        <v>0</v>
      </c>
      <c r="W81" s="29">
        <f t="shared" si="28"/>
        <v>0</v>
      </c>
      <c r="X81" s="29">
        <f t="shared" si="28"/>
        <v>0</v>
      </c>
      <c r="Y81" s="29">
        <f t="shared" si="28"/>
        <v>0</v>
      </c>
      <c r="Z81" s="29">
        <f t="shared" si="21"/>
        <v>0</v>
      </c>
      <c r="AA81" s="29">
        <f t="shared" si="29"/>
        <v>0</v>
      </c>
      <c r="AB81" s="29">
        <f t="shared" si="30"/>
        <v>0</v>
      </c>
      <c r="AC81" s="245"/>
      <c r="AD81" s="355"/>
      <c r="AF81" s="245"/>
      <c r="AG81" s="218">
        <f t="shared" si="31"/>
        <v>0</v>
      </c>
      <c r="AH81" s="218">
        <f t="shared" si="31"/>
        <v>0</v>
      </c>
      <c r="AI81" s="218">
        <f t="shared" si="31"/>
        <v>0</v>
      </c>
      <c r="AJ81" s="218">
        <f t="shared" si="34"/>
        <v>0</v>
      </c>
      <c r="AK81" s="218">
        <f t="shared" si="34"/>
        <v>0</v>
      </c>
      <c r="AL81" s="218">
        <f t="shared" si="34"/>
        <v>0</v>
      </c>
      <c r="AM81" s="218">
        <f t="shared" si="34"/>
        <v>0</v>
      </c>
      <c r="AN81" s="218">
        <f t="shared" si="34"/>
        <v>0</v>
      </c>
      <c r="AO81" s="218">
        <f t="shared" si="34"/>
        <v>0</v>
      </c>
      <c r="AP81" s="218">
        <f t="shared" si="34"/>
        <v>0</v>
      </c>
      <c r="AQ81" s="245"/>
    </row>
    <row r="82" spans="2:43" ht="12.75">
      <c r="B82" s="354"/>
      <c r="C82" s="245"/>
      <c r="D82" s="255"/>
      <c r="E82" s="255"/>
      <c r="F82" s="18"/>
      <c r="G82" s="214"/>
      <c r="H82" s="258"/>
      <c r="I82" s="214"/>
      <c r="J82" s="214"/>
      <c r="K82" s="245"/>
      <c r="L82" s="250">
        <f t="shared" si="33"/>
        <v>0</v>
      </c>
      <c r="M82" s="215">
        <f t="shared" si="22"/>
        <v>0</v>
      </c>
      <c r="N82" s="29">
        <f t="shared" si="23"/>
        <v>0</v>
      </c>
      <c r="O82" s="116" t="str">
        <f t="shared" si="24"/>
        <v>-</v>
      </c>
      <c r="P82" s="29">
        <f t="shared" si="35"/>
        <v>0</v>
      </c>
      <c r="Q82" s="245"/>
      <c r="R82" s="245"/>
      <c r="S82" s="29">
        <f t="shared" si="25"/>
        <v>0</v>
      </c>
      <c r="T82" s="29">
        <f t="shared" si="26"/>
        <v>0</v>
      </c>
      <c r="U82" s="29">
        <f t="shared" si="27"/>
        <v>0</v>
      </c>
      <c r="V82" s="29">
        <f t="shared" si="28"/>
        <v>0</v>
      </c>
      <c r="W82" s="29">
        <f t="shared" si="28"/>
        <v>0</v>
      </c>
      <c r="X82" s="29">
        <f t="shared" si="28"/>
        <v>0</v>
      </c>
      <c r="Y82" s="29">
        <f t="shared" si="28"/>
        <v>0</v>
      </c>
      <c r="Z82" s="29">
        <f t="shared" si="21"/>
        <v>0</v>
      </c>
      <c r="AA82" s="29">
        <f t="shared" si="29"/>
        <v>0</v>
      </c>
      <c r="AB82" s="29">
        <f t="shared" si="30"/>
        <v>0</v>
      </c>
      <c r="AC82" s="245"/>
      <c r="AD82" s="355"/>
      <c r="AF82" s="245"/>
      <c r="AG82" s="218">
        <f t="shared" si="31"/>
        <v>0</v>
      </c>
      <c r="AH82" s="218">
        <f t="shared" si="31"/>
        <v>0</v>
      </c>
      <c r="AI82" s="218">
        <f t="shared" si="31"/>
        <v>0</v>
      </c>
      <c r="AJ82" s="218">
        <f t="shared" si="34"/>
        <v>0</v>
      </c>
      <c r="AK82" s="218">
        <f t="shared" si="34"/>
        <v>0</v>
      </c>
      <c r="AL82" s="218">
        <f t="shared" si="34"/>
        <v>0</v>
      </c>
      <c r="AM82" s="218">
        <f t="shared" si="34"/>
        <v>0</v>
      </c>
      <c r="AN82" s="218">
        <f t="shared" si="34"/>
        <v>0</v>
      </c>
      <c r="AO82" s="218">
        <f t="shared" si="34"/>
        <v>0</v>
      </c>
      <c r="AP82" s="218">
        <f t="shared" si="34"/>
        <v>0</v>
      </c>
      <c r="AQ82" s="245"/>
    </row>
    <row r="83" spans="2:43" ht="12.75">
      <c r="B83" s="354"/>
      <c r="C83" s="245"/>
      <c r="D83" s="255"/>
      <c r="E83" s="255"/>
      <c r="F83" s="18"/>
      <c r="G83" s="214"/>
      <c r="H83" s="258"/>
      <c r="I83" s="214"/>
      <c r="J83" s="214"/>
      <c r="K83" s="245"/>
      <c r="L83" s="250">
        <f t="shared" si="33"/>
        <v>0</v>
      </c>
      <c r="M83" s="215">
        <f t="shared" si="22"/>
        <v>0</v>
      </c>
      <c r="N83" s="29">
        <f t="shared" si="23"/>
        <v>0</v>
      </c>
      <c r="O83" s="116" t="str">
        <f t="shared" si="24"/>
        <v>-</v>
      </c>
      <c r="P83" s="29">
        <f t="shared" si="35"/>
        <v>0</v>
      </c>
      <c r="Q83" s="245"/>
      <c r="R83" s="245"/>
      <c r="S83" s="29">
        <f t="shared" si="25"/>
        <v>0</v>
      </c>
      <c r="T83" s="29">
        <f t="shared" si="26"/>
        <v>0</v>
      </c>
      <c r="U83" s="29">
        <f t="shared" si="27"/>
        <v>0</v>
      </c>
      <c r="V83" s="29">
        <f t="shared" si="28"/>
        <v>0</v>
      </c>
      <c r="W83" s="29">
        <f t="shared" si="28"/>
        <v>0</v>
      </c>
      <c r="X83" s="29">
        <f t="shared" si="28"/>
        <v>0</v>
      </c>
      <c r="Y83" s="29">
        <f t="shared" si="28"/>
        <v>0</v>
      </c>
      <c r="Z83" s="29">
        <f t="shared" si="21"/>
        <v>0</v>
      </c>
      <c r="AA83" s="29">
        <f t="shared" si="29"/>
        <v>0</v>
      </c>
      <c r="AB83" s="29">
        <f t="shared" si="30"/>
        <v>0</v>
      </c>
      <c r="AC83" s="245"/>
      <c r="AD83" s="355"/>
      <c r="AF83" s="245"/>
      <c r="AG83" s="218">
        <f t="shared" si="31"/>
        <v>0</v>
      </c>
      <c r="AH83" s="218">
        <f t="shared" si="31"/>
        <v>0</v>
      </c>
      <c r="AI83" s="218">
        <f t="shared" si="31"/>
        <v>0</v>
      </c>
      <c r="AJ83" s="218">
        <f t="shared" si="34"/>
        <v>0</v>
      </c>
      <c r="AK83" s="218">
        <f t="shared" si="34"/>
        <v>0</v>
      </c>
      <c r="AL83" s="218">
        <f t="shared" si="34"/>
        <v>0</v>
      </c>
      <c r="AM83" s="218">
        <f t="shared" si="34"/>
        <v>0</v>
      </c>
      <c r="AN83" s="218">
        <f t="shared" si="34"/>
        <v>0</v>
      </c>
      <c r="AO83" s="218">
        <f t="shared" si="34"/>
        <v>0</v>
      </c>
      <c r="AP83" s="218">
        <f t="shared" si="34"/>
        <v>0</v>
      </c>
      <c r="AQ83" s="245"/>
    </row>
    <row r="84" spans="2:43" ht="12.75">
      <c r="B84" s="354"/>
      <c r="C84" s="245"/>
      <c r="D84" s="255"/>
      <c r="E84" s="255"/>
      <c r="F84" s="18"/>
      <c r="G84" s="214"/>
      <c r="H84" s="258"/>
      <c r="I84" s="214"/>
      <c r="J84" s="214"/>
      <c r="K84" s="245"/>
      <c r="L84" s="250">
        <f t="shared" si="33"/>
        <v>0</v>
      </c>
      <c r="M84" s="215">
        <f t="shared" si="22"/>
        <v>0</v>
      </c>
      <c r="N84" s="29">
        <f t="shared" si="23"/>
        <v>0</v>
      </c>
      <c r="O84" s="116" t="str">
        <f t="shared" si="24"/>
        <v>-</v>
      </c>
      <c r="P84" s="29">
        <f t="shared" si="35"/>
        <v>0</v>
      </c>
      <c r="Q84" s="245"/>
      <c r="R84" s="245"/>
      <c r="S84" s="29">
        <f t="shared" si="25"/>
        <v>0</v>
      </c>
      <c r="T84" s="29">
        <f t="shared" si="26"/>
        <v>0</v>
      </c>
      <c r="U84" s="29">
        <f t="shared" si="27"/>
        <v>0</v>
      </c>
      <c r="V84" s="29">
        <f t="shared" si="28"/>
        <v>0</v>
      </c>
      <c r="W84" s="29">
        <f t="shared" si="28"/>
        <v>0</v>
      </c>
      <c r="X84" s="29">
        <f t="shared" si="28"/>
        <v>0</v>
      </c>
      <c r="Y84" s="29">
        <f t="shared" si="28"/>
        <v>0</v>
      </c>
      <c r="Z84" s="29">
        <f t="shared" si="21"/>
        <v>0</v>
      </c>
      <c r="AA84" s="29">
        <f t="shared" si="29"/>
        <v>0</v>
      </c>
      <c r="AB84" s="29">
        <f t="shared" si="30"/>
        <v>0</v>
      </c>
      <c r="AC84" s="245"/>
      <c r="AD84" s="355"/>
      <c r="AF84" s="245"/>
      <c r="AG84" s="218">
        <f aca="true" t="shared" si="36" ref="AG84:AI100">IF(AG$9=$I84,($G84*$H84),0)</f>
        <v>0</v>
      </c>
      <c r="AH84" s="218">
        <f t="shared" si="36"/>
        <v>0</v>
      </c>
      <c r="AI84" s="218">
        <f t="shared" si="36"/>
        <v>0</v>
      </c>
      <c r="AJ84" s="218">
        <f aca="true" t="shared" si="37" ref="AJ84:AP91">IF(AJ$9=$I84,($G84*$H84),0)</f>
        <v>0</v>
      </c>
      <c r="AK84" s="218">
        <f t="shared" si="37"/>
        <v>0</v>
      </c>
      <c r="AL84" s="218">
        <f t="shared" si="37"/>
        <v>0</v>
      </c>
      <c r="AM84" s="218">
        <f t="shared" si="37"/>
        <v>0</v>
      </c>
      <c r="AN84" s="218">
        <f t="shared" si="37"/>
        <v>0</v>
      </c>
      <c r="AO84" s="218">
        <f t="shared" si="37"/>
        <v>0</v>
      </c>
      <c r="AP84" s="218">
        <f t="shared" si="37"/>
        <v>0</v>
      </c>
      <c r="AQ84" s="245"/>
    </row>
    <row r="85" spans="2:43" ht="12.75">
      <c r="B85" s="354"/>
      <c r="C85" s="245"/>
      <c r="D85" s="255"/>
      <c r="E85" s="255"/>
      <c r="F85" s="18"/>
      <c r="G85" s="214"/>
      <c r="H85" s="258"/>
      <c r="I85" s="214"/>
      <c r="J85" s="214"/>
      <c r="K85" s="245"/>
      <c r="L85" s="250">
        <f t="shared" si="33"/>
        <v>0</v>
      </c>
      <c r="M85" s="215">
        <f t="shared" si="22"/>
        <v>0</v>
      </c>
      <c r="N85" s="29">
        <f t="shared" si="23"/>
        <v>0</v>
      </c>
      <c r="O85" s="116" t="str">
        <f t="shared" si="24"/>
        <v>-</v>
      </c>
      <c r="P85" s="29">
        <f t="shared" si="35"/>
        <v>0</v>
      </c>
      <c r="Q85" s="245"/>
      <c r="R85" s="245"/>
      <c r="S85" s="29">
        <f t="shared" si="25"/>
        <v>0</v>
      </c>
      <c r="T85" s="29">
        <f t="shared" si="26"/>
        <v>0</v>
      </c>
      <c r="U85" s="29">
        <f t="shared" si="27"/>
        <v>0</v>
      </c>
      <c r="V85" s="29">
        <f t="shared" si="28"/>
        <v>0</v>
      </c>
      <c r="W85" s="29">
        <f t="shared" si="28"/>
        <v>0</v>
      </c>
      <c r="X85" s="29">
        <f t="shared" si="28"/>
        <v>0</v>
      </c>
      <c r="Y85" s="29">
        <f t="shared" si="28"/>
        <v>0</v>
      </c>
      <c r="Z85" s="29">
        <f t="shared" si="21"/>
        <v>0</v>
      </c>
      <c r="AA85" s="29">
        <f t="shared" si="29"/>
        <v>0</v>
      </c>
      <c r="AB85" s="29">
        <f t="shared" si="30"/>
        <v>0</v>
      </c>
      <c r="AC85" s="245"/>
      <c r="AD85" s="355"/>
      <c r="AF85" s="245"/>
      <c r="AG85" s="218">
        <f t="shared" si="36"/>
        <v>0</v>
      </c>
      <c r="AH85" s="218">
        <f t="shared" si="36"/>
        <v>0</v>
      </c>
      <c r="AI85" s="218">
        <f t="shared" si="36"/>
        <v>0</v>
      </c>
      <c r="AJ85" s="218">
        <f t="shared" si="37"/>
        <v>0</v>
      </c>
      <c r="AK85" s="218">
        <f t="shared" si="37"/>
        <v>0</v>
      </c>
      <c r="AL85" s="218">
        <f t="shared" si="37"/>
        <v>0</v>
      </c>
      <c r="AM85" s="218">
        <f t="shared" si="37"/>
        <v>0</v>
      </c>
      <c r="AN85" s="218">
        <f t="shared" si="37"/>
        <v>0</v>
      </c>
      <c r="AO85" s="218">
        <f t="shared" si="37"/>
        <v>0</v>
      </c>
      <c r="AP85" s="218">
        <f t="shared" si="37"/>
        <v>0</v>
      </c>
      <c r="AQ85" s="245"/>
    </row>
    <row r="86" spans="2:43" ht="12.75">
      <c r="B86" s="354"/>
      <c r="C86" s="245"/>
      <c r="D86" s="255"/>
      <c r="E86" s="255"/>
      <c r="F86" s="18"/>
      <c r="G86" s="214"/>
      <c r="H86" s="258"/>
      <c r="I86" s="214"/>
      <c r="J86" s="214"/>
      <c r="K86" s="245"/>
      <c r="L86" s="250">
        <f t="shared" si="33"/>
        <v>0</v>
      </c>
      <c r="M86" s="215">
        <f t="shared" si="22"/>
        <v>0</v>
      </c>
      <c r="N86" s="29">
        <f t="shared" si="23"/>
        <v>0</v>
      </c>
      <c r="O86" s="116" t="str">
        <f t="shared" si="24"/>
        <v>-</v>
      </c>
      <c r="P86" s="29">
        <f t="shared" si="35"/>
        <v>0</v>
      </c>
      <c r="Q86" s="245"/>
      <c r="R86" s="245"/>
      <c r="S86" s="29">
        <f t="shared" si="25"/>
        <v>0</v>
      </c>
      <c r="T86" s="29">
        <f t="shared" si="26"/>
        <v>0</v>
      </c>
      <c r="U86" s="29">
        <f t="shared" si="27"/>
        <v>0</v>
      </c>
      <c r="V86" s="29">
        <f t="shared" si="28"/>
        <v>0</v>
      </c>
      <c r="W86" s="29">
        <f t="shared" si="28"/>
        <v>0</v>
      </c>
      <c r="X86" s="29">
        <f t="shared" si="28"/>
        <v>0</v>
      </c>
      <c r="Y86" s="29">
        <f t="shared" si="28"/>
        <v>0</v>
      </c>
      <c r="Z86" s="29">
        <f t="shared" si="21"/>
        <v>0</v>
      </c>
      <c r="AA86" s="29">
        <f t="shared" si="29"/>
        <v>0</v>
      </c>
      <c r="AB86" s="29">
        <f t="shared" si="30"/>
        <v>0</v>
      </c>
      <c r="AC86" s="245"/>
      <c r="AD86" s="355"/>
      <c r="AF86" s="245"/>
      <c r="AG86" s="218">
        <f t="shared" si="36"/>
        <v>0</v>
      </c>
      <c r="AH86" s="218">
        <f t="shared" si="36"/>
        <v>0</v>
      </c>
      <c r="AI86" s="218">
        <f t="shared" si="36"/>
        <v>0</v>
      </c>
      <c r="AJ86" s="218">
        <f t="shared" si="37"/>
        <v>0</v>
      </c>
      <c r="AK86" s="218">
        <f t="shared" si="37"/>
        <v>0</v>
      </c>
      <c r="AL86" s="218">
        <f t="shared" si="37"/>
        <v>0</v>
      </c>
      <c r="AM86" s="218">
        <f t="shared" si="37"/>
        <v>0</v>
      </c>
      <c r="AN86" s="218">
        <f t="shared" si="37"/>
        <v>0</v>
      </c>
      <c r="AO86" s="218">
        <f t="shared" si="37"/>
        <v>0</v>
      </c>
      <c r="AP86" s="218">
        <f t="shared" si="37"/>
        <v>0</v>
      </c>
      <c r="AQ86" s="245"/>
    </row>
    <row r="87" spans="2:43" ht="12.75">
      <c r="B87" s="354"/>
      <c r="C87" s="245"/>
      <c r="D87" s="255"/>
      <c r="E87" s="255"/>
      <c r="F87" s="18"/>
      <c r="G87" s="214"/>
      <c r="H87" s="258"/>
      <c r="I87" s="214"/>
      <c r="J87" s="214"/>
      <c r="K87" s="245"/>
      <c r="L87" s="250">
        <f aca="true" t="shared" si="38" ref="L87:L93">IF(J87="geen",9999999999,J87)</f>
        <v>0</v>
      </c>
      <c r="M87" s="215">
        <f aca="true" t="shared" si="39" ref="M87:M93">G87*H87</f>
        <v>0</v>
      </c>
      <c r="N87" s="29">
        <f aca="true" t="shared" si="40" ref="N87:N93">IF(G87=0,0,(G87*H87)/L87)</f>
        <v>0</v>
      </c>
      <c r="O87" s="116" t="str">
        <f aca="true" t="shared" si="41" ref="O87:O93">IF(L87=0,"-",(IF(L87&gt;3000,"-",I87+L87-1)))</f>
        <v>-</v>
      </c>
      <c r="P87" s="29">
        <f t="shared" si="35"/>
        <v>0</v>
      </c>
      <c r="Q87" s="245"/>
      <c r="R87" s="245"/>
      <c r="S87" s="29">
        <f t="shared" si="25"/>
        <v>0</v>
      </c>
      <c r="T87" s="29">
        <f t="shared" si="26"/>
        <v>0</v>
      </c>
      <c r="U87" s="29">
        <f t="shared" si="27"/>
        <v>0</v>
      </c>
      <c r="V87" s="29">
        <f t="shared" si="28"/>
        <v>0</v>
      </c>
      <c r="W87" s="29">
        <f t="shared" si="28"/>
        <v>0</v>
      </c>
      <c r="X87" s="29">
        <f t="shared" si="28"/>
        <v>0</v>
      </c>
      <c r="Y87" s="29">
        <f t="shared" si="28"/>
        <v>0</v>
      </c>
      <c r="Z87" s="29">
        <f t="shared" si="21"/>
        <v>0</v>
      </c>
      <c r="AA87" s="29">
        <f t="shared" si="29"/>
        <v>0</v>
      </c>
      <c r="AB87" s="29">
        <f t="shared" si="30"/>
        <v>0</v>
      </c>
      <c r="AC87" s="245"/>
      <c r="AD87" s="355"/>
      <c r="AF87" s="245"/>
      <c r="AG87" s="218">
        <f t="shared" si="36"/>
        <v>0</v>
      </c>
      <c r="AH87" s="218">
        <f t="shared" si="36"/>
        <v>0</v>
      </c>
      <c r="AI87" s="218">
        <f t="shared" si="36"/>
        <v>0</v>
      </c>
      <c r="AJ87" s="218">
        <f t="shared" si="37"/>
        <v>0</v>
      </c>
      <c r="AK87" s="218">
        <f t="shared" si="37"/>
        <v>0</v>
      </c>
      <c r="AL87" s="218">
        <f t="shared" si="37"/>
        <v>0</v>
      </c>
      <c r="AM87" s="218">
        <f t="shared" si="37"/>
        <v>0</v>
      </c>
      <c r="AN87" s="218">
        <f t="shared" si="37"/>
        <v>0</v>
      </c>
      <c r="AO87" s="218">
        <f t="shared" si="37"/>
        <v>0</v>
      </c>
      <c r="AP87" s="218">
        <f t="shared" si="37"/>
        <v>0</v>
      </c>
      <c r="AQ87" s="245"/>
    </row>
    <row r="88" spans="2:43" ht="12.75">
      <c r="B88" s="354"/>
      <c r="C88" s="245"/>
      <c r="D88" s="255"/>
      <c r="E88" s="255"/>
      <c r="F88" s="18"/>
      <c r="G88" s="214"/>
      <c r="H88" s="258"/>
      <c r="I88" s="214"/>
      <c r="J88" s="214"/>
      <c r="K88" s="245"/>
      <c r="L88" s="250">
        <f t="shared" si="38"/>
        <v>0</v>
      </c>
      <c r="M88" s="215">
        <f t="shared" si="39"/>
        <v>0</v>
      </c>
      <c r="N88" s="29">
        <f t="shared" si="40"/>
        <v>0</v>
      </c>
      <c r="O88" s="116" t="str">
        <f t="shared" si="41"/>
        <v>-</v>
      </c>
      <c r="P88" s="29">
        <f t="shared" si="35"/>
        <v>0</v>
      </c>
      <c r="Q88" s="245"/>
      <c r="R88" s="245"/>
      <c r="S88" s="29">
        <f t="shared" si="25"/>
        <v>0</v>
      </c>
      <c r="T88" s="29">
        <f t="shared" si="26"/>
        <v>0</v>
      </c>
      <c r="U88" s="29">
        <f t="shared" si="27"/>
        <v>0</v>
      </c>
      <c r="V88" s="29">
        <f t="shared" si="28"/>
        <v>0</v>
      </c>
      <c r="W88" s="29">
        <f t="shared" si="28"/>
        <v>0</v>
      </c>
      <c r="X88" s="29">
        <f t="shared" si="28"/>
        <v>0</v>
      </c>
      <c r="Y88" s="29">
        <f t="shared" si="28"/>
        <v>0</v>
      </c>
      <c r="Z88" s="29">
        <f t="shared" si="21"/>
        <v>0</v>
      </c>
      <c r="AA88" s="29">
        <f t="shared" si="29"/>
        <v>0</v>
      </c>
      <c r="AB88" s="29">
        <f t="shared" si="30"/>
        <v>0</v>
      </c>
      <c r="AC88" s="245"/>
      <c r="AD88" s="355"/>
      <c r="AF88" s="245"/>
      <c r="AG88" s="218">
        <f t="shared" si="36"/>
        <v>0</v>
      </c>
      <c r="AH88" s="218">
        <f t="shared" si="36"/>
        <v>0</v>
      </c>
      <c r="AI88" s="218">
        <f t="shared" si="36"/>
        <v>0</v>
      </c>
      <c r="AJ88" s="218">
        <f t="shared" si="37"/>
        <v>0</v>
      </c>
      <c r="AK88" s="218">
        <f t="shared" si="37"/>
        <v>0</v>
      </c>
      <c r="AL88" s="218">
        <f t="shared" si="37"/>
        <v>0</v>
      </c>
      <c r="AM88" s="218">
        <f t="shared" si="37"/>
        <v>0</v>
      </c>
      <c r="AN88" s="218">
        <f t="shared" si="37"/>
        <v>0</v>
      </c>
      <c r="AO88" s="218">
        <f t="shared" si="37"/>
        <v>0</v>
      </c>
      <c r="AP88" s="218">
        <f t="shared" si="37"/>
        <v>0</v>
      </c>
      <c r="AQ88" s="245"/>
    </row>
    <row r="89" spans="2:43" ht="12.75">
      <c r="B89" s="354"/>
      <c r="C89" s="245"/>
      <c r="D89" s="255"/>
      <c r="E89" s="255"/>
      <c r="F89" s="18"/>
      <c r="G89" s="214"/>
      <c r="H89" s="258"/>
      <c r="I89" s="214"/>
      <c r="J89" s="214"/>
      <c r="K89" s="245"/>
      <c r="L89" s="250">
        <f t="shared" si="38"/>
        <v>0</v>
      </c>
      <c r="M89" s="215">
        <f t="shared" si="39"/>
        <v>0</v>
      </c>
      <c r="N89" s="29">
        <f t="shared" si="40"/>
        <v>0</v>
      </c>
      <c r="O89" s="116" t="str">
        <f t="shared" si="41"/>
        <v>-</v>
      </c>
      <c r="P89" s="29">
        <f t="shared" si="35"/>
        <v>0</v>
      </c>
      <c r="Q89" s="245"/>
      <c r="R89" s="245"/>
      <c r="S89" s="29">
        <f t="shared" si="25"/>
        <v>0</v>
      </c>
      <c r="T89" s="29">
        <f t="shared" si="26"/>
        <v>0</v>
      </c>
      <c r="U89" s="29">
        <f t="shared" si="27"/>
        <v>0</v>
      </c>
      <c r="V89" s="29">
        <f t="shared" si="28"/>
        <v>0</v>
      </c>
      <c r="W89" s="29">
        <f t="shared" si="28"/>
        <v>0</v>
      </c>
      <c r="X89" s="29">
        <f t="shared" si="28"/>
        <v>0</v>
      </c>
      <c r="Y89" s="29">
        <f t="shared" si="28"/>
        <v>0</v>
      </c>
      <c r="Z89" s="29">
        <f t="shared" si="21"/>
        <v>0</v>
      </c>
      <c r="AA89" s="29">
        <f t="shared" si="29"/>
        <v>0</v>
      </c>
      <c r="AB89" s="29">
        <f t="shared" si="30"/>
        <v>0</v>
      </c>
      <c r="AC89" s="245"/>
      <c r="AD89" s="355"/>
      <c r="AF89" s="245"/>
      <c r="AG89" s="218">
        <f t="shared" si="36"/>
        <v>0</v>
      </c>
      <c r="AH89" s="218">
        <f t="shared" si="36"/>
        <v>0</v>
      </c>
      <c r="AI89" s="218">
        <f t="shared" si="36"/>
        <v>0</v>
      </c>
      <c r="AJ89" s="218">
        <f t="shared" si="37"/>
        <v>0</v>
      </c>
      <c r="AK89" s="218">
        <f t="shared" si="37"/>
        <v>0</v>
      </c>
      <c r="AL89" s="218">
        <f t="shared" si="37"/>
        <v>0</v>
      </c>
      <c r="AM89" s="218">
        <f t="shared" si="37"/>
        <v>0</v>
      </c>
      <c r="AN89" s="218">
        <f t="shared" si="37"/>
        <v>0</v>
      </c>
      <c r="AO89" s="218">
        <f t="shared" si="37"/>
        <v>0</v>
      </c>
      <c r="AP89" s="218">
        <f t="shared" si="37"/>
        <v>0</v>
      </c>
      <c r="AQ89" s="245"/>
    </row>
    <row r="90" spans="2:43" ht="12.75">
      <c r="B90" s="354"/>
      <c r="C90" s="245"/>
      <c r="D90" s="255"/>
      <c r="E90" s="255"/>
      <c r="F90" s="18"/>
      <c r="G90" s="214"/>
      <c r="H90" s="258"/>
      <c r="I90" s="214"/>
      <c r="J90" s="214"/>
      <c r="K90" s="245"/>
      <c r="L90" s="250">
        <f t="shared" si="38"/>
        <v>0</v>
      </c>
      <c r="M90" s="215">
        <f t="shared" si="39"/>
        <v>0</v>
      </c>
      <c r="N90" s="29">
        <f t="shared" si="40"/>
        <v>0</v>
      </c>
      <c r="O90" s="116" t="str">
        <f t="shared" si="41"/>
        <v>-</v>
      </c>
      <c r="P90" s="29">
        <f t="shared" si="35"/>
        <v>0</v>
      </c>
      <c r="Q90" s="245"/>
      <c r="R90" s="245"/>
      <c r="S90" s="29">
        <f t="shared" si="25"/>
        <v>0</v>
      </c>
      <c r="T90" s="29">
        <f t="shared" si="26"/>
        <v>0</v>
      </c>
      <c r="U90" s="29">
        <f t="shared" si="27"/>
        <v>0</v>
      </c>
      <c r="V90" s="29">
        <f t="shared" si="28"/>
        <v>0</v>
      </c>
      <c r="W90" s="29">
        <f t="shared" si="28"/>
        <v>0</v>
      </c>
      <c r="X90" s="29">
        <f t="shared" si="28"/>
        <v>0</v>
      </c>
      <c r="Y90" s="29">
        <f t="shared" si="28"/>
        <v>0</v>
      </c>
      <c r="Z90" s="29">
        <f t="shared" si="21"/>
        <v>0</v>
      </c>
      <c r="AA90" s="29">
        <f t="shared" si="29"/>
        <v>0</v>
      </c>
      <c r="AB90" s="29">
        <f t="shared" si="30"/>
        <v>0</v>
      </c>
      <c r="AC90" s="245"/>
      <c r="AD90" s="355"/>
      <c r="AF90" s="245"/>
      <c r="AG90" s="218">
        <f t="shared" si="36"/>
        <v>0</v>
      </c>
      <c r="AH90" s="218">
        <f t="shared" si="36"/>
        <v>0</v>
      </c>
      <c r="AI90" s="218">
        <f t="shared" si="36"/>
        <v>0</v>
      </c>
      <c r="AJ90" s="218">
        <f t="shared" si="37"/>
        <v>0</v>
      </c>
      <c r="AK90" s="218">
        <f t="shared" si="37"/>
        <v>0</v>
      </c>
      <c r="AL90" s="218">
        <f t="shared" si="37"/>
        <v>0</v>
      </c>
      <c r="AM90" s="218">
        <f t="shared" si="37"/>
        <v>0</v>
      </c>
      <c r="AN90" s="218">
        <f t="shared" si="37"/>
        <v>0</v>
      </c>
      <c r="AO90" s="218">
        <f t="shared" si="37"/>
        <v>0</v>
      </c>
      <c r="AP90" s="218">
        <f t="shared" si="37"/>
        <v>0</v>
      </c>
      <c r="AQ90" s="245"/>
    </row>
    <row r="91" spans="2:43" ht="12.75">
      <c r="B91" s="354"/>
      <c r="C91" s="245"/>
      <c r="D91" s="255"/>
      <c r="E91" s="255"/>
      <c r="F91" s="18"/>
      <c r="G91" s="214"/>
      <c r="H91" s="258"/>
      <c r="I91" s="214"/>
      <c r="J91" s="214"/>
      <c r="K91" s="245"/>
      <c r="L91" s="250">
        <f t="shared" si="38"/>
        <v>0</v>
      </c>
      <c r="M91" s="215">
        <f t="shared" si="39"/>
        <v>0</v>
      </c>
      <c r="N91" s="29">
        <f t="shared" si="40"/>
        <v>0</v>
      </c>
      <c r="O91" s="116" t="str">
        <f t="shared" si="41"/>
        <v>-</v>
      </c>
      <c r="P91" s="29">
        <f t="shared" si="35"/>
        <v>0</v>
      </c>
      <c r="Q91" s="245"/>
      <c r="R91" s="245"/>
      <c r="S91" s="29">
        <f t="shared" si="25"/>
        <v>0</v>
      </c>
      <c r="T91" s="29">
        <f t="shared" si="26"/>
        <v>0</v>
      </c>
      <c r="U91" s="29">
        <f t="shared" si="27"/>
        <v>0</v>
      </c>
      <c r="V91" s="29">
        <f t="shared" si="28"/>
        <v>0</v>
      </c>
      <c r="W91" s="29">
        <f t="shared" si="28"/>
        <v>0</v>
      </c>
      <c r="X91" s="29">
        <f t="shared" si="28"/>
        <v>0</v>
      </c>
      <c r="Y91" s="29">
        <f t="shared" si="28"/>
        <v>0</v>
      </c>
      <c r="Z91" s="29">
        <f t="shared" si="21"/>
        <v>0</v>
      </c>
      <c r="AA91" s="29">
        <f t="shared" si="29"/>
        <v>0</v>
      </c>
      <c r="AB91" s="29">
        <f t="shared" si="30"/>
        <v>0</v>
      </c>
      <c r="AC91" s="245"/>
      <c r="AD91" s="355"/>
      <c r="AF91" s="245"/>
      <c r="AG91" s="218">
        <f t="shared" si="36"/>
        <v>0</v>
      </c>
      <c r="AH91" s="218">
        <f t="shared" si="36"/>
        <v>0</v>
      </c>
      <c r="AI91" s="218">
        <f t="shared" si="36"/>
        <v>0</v>
      </c>
      <c r="AJ91" s="218">
        <f t="shared" si="37"/>
        <v>0</v>
      </c>
      <c r="AK91" s="218">
        <f t="shared" si="37"/>
        <v>0</v>
      </c>
      <c r="AL91" s="218">
        <f t="shared" si="37"/>
        <v>0</v>
      </c>
      <c r="AM91" s="218">
        <f t="shared" si="37"/>
        <v>0</v>
      </c>
      <c r="AN91" s="218">
        <f t="shared" si="37"/>
        <v>0</v>
      </c>
      <c r="AO91" s="218">
        <f t="shared" si="37"/>
        <v>0</v>
      </c>
      <c r="AP91" s="218">
        <f t="shared" si="37"/>
        <v>0</v>
      </c>
      <c r="AQ91" s="245"/>
    </row>
    <row r="92" spans="2:43" ht="13.5" thickBot="1">
      <c r="B92" s="359"/>
      <c r="C92" s="362"/>
      <c r="D92" s="363"/>
      <c r="E92" s="363"/>
      <c r="F92" s="364"/>
      <c r="G92" s="365"/>
      <c r="H92" s="366"/>
      <c r="I92" s="365"/>
      <c r="J92" s="365"/>
      <c r="K92" s="362"/>
      <c r="L92" s="367">
        <f t="shared" si="38"/>
        <v>0</v>
      </c>
      <c r="M92" s="368">
        <f t="shared" si="39"/>
        <v>0</v>
      </c>
      <c r="N92" s="369">
        <f t="shared" si="40"/>
        <v>0</v>
      </c>
      <c r="O92" s="346" t="str">
        <f t="shared" si="41"/>
        <v>-</v>
      </c>
      <c r="P92" s="369">
        <f t="shared" si="35"/>
        <v>0</v>
      </c>
      <c r="Q92" s="362"/>
      <c r="R92" s="362"/>
      <c r="S92" s="369">
        <f t="shared" si="25"/>
        <v>0</v>
      </c>
      <c r="T92" s="369">
        <f t="shared" si="26"/>
        <v>0</v>
      </c>
      <c r="U92" s="369">
        <f t="shared" si="27"/>
        <v>0</v>
      </c>
      <c r="V92" s="369">
        <f t="shared" si="28"/>
        <v>0</v>
      </c>
      <c r="W92" s="369">
        <f t="shared" si="28"/>
        <v>0</v>
      </c>
      <c r="X92" s="369">
        <f t="shared" si="28"/>
        <v>0</v>
      </c>
      <c r="Y92" s="369">
        <f t="shared" si="28"/>
        <v>0</v>
      </c>
      <c r="Z92" s="369">
        <f t="shared" si="21"/>
        <v>0</v>
      </c>
      <c r="AA92" s="369">
        <f t="shared" si="29"/>
        <v>0</v>
      </c>
      <c r="AB92" s="369">
        <f t="shared" si="30"/>
        <v>0</v>
      </c>
      <c r="AC92" s="362"/>
      <c r="AD92" s="361"/>
      <c r="AF92" s="245"/>
      <c r="AG92" s="218">
        <f t="shared" si="36"/>
        <v>0</v>
      </c>
      <c r="AH92" s="218">
        <f t="shared" si="36"/>
        <v>0</v>
      </c>
      <c r="AI92" s="218">
        <f t="shared" si="36"/>
        <v>0</v>
      </c>
      <c r="AJ92" s="218">
        <f aca="true" t="shared" si="42" ref="AJ92:AP101">IF(AJ$9=$I92,($G92*$H92),0)</f>
        <v>0</v>
      </c>
      <c r="AK92" s="218">
        <f t="shared" si="42"/>
        <v>0</v>
      </c>
      <c r="AL92" s="218">
        <f t="shared" si="42"/>
        <v>0</v>
      </c>
      <c r="AM92" s="218">
        <f t="shared" si="42"/>
        <v>0</v>
      </c>
      <c r="AN92" s="218">
        <f t="shared" si="42"/>
        <v>0</v>
      </c>
      <c r="AO92" s="218">
        <f t="shared" si="42"/>
        <v>0</v>
      </c>
      <c r="AP92" s="218">
        <f t="shared" si="42"/>
        <v>0</v>
      </c>
      <c r="AQ92" s="245"/>
    </row>
    <row r="93" spans="2:43" ht="12.75">
      <c r="B93" s="351"/>
      <c r="C93" s="347"/>
      <c r="D93" s="348"/>
      <c r="E93" s="348"/>
      <c r="F93" s="370"/>
      <c r="G93" s="371"/>
      <c r="H93" s="372"/>
      <c r="I93" s="371"/>
      <c r="J93" s="371"/>
      <c r="K93" s="347"/>
      <c r="L93" s="373">
        <f t="shared" si="38"/>
        <v>0</v>
      </c>
      <c r="M93" s="374">
        <f t="shared" si="39"/>
        <v>0</v>
      </c>
      <c r="N93" s="375">
        <f t="shared" si="40"/>
        <v>0</v>
      </c>
      <c r="O93" s="376" t="str">
        <f t="shared" si="41"/>
        <v>-</v>
      </c>
      <c r="P93" s="375">
        <f t="shared" si="35"/>
        <v>0</v>
      </c>
      <c r="Q93" s="347"/>
      <c r="R93" s="347"/>
      <c r="S93" s="375">
        <f t="shared" si="25"/>
        <v>0</v>
      </c>
      <c r="T93" s="375">
        <f t="shared" si="26"/>
        <v>0</v>
      </c>
      <c r="U93" s="375">
        <f t="shared" si="27"/>
        <v>0</v>
      </c>
      <c r="V93" s="375">
        <f t="shared" si="28"/>
        <v>0</v>
      </c>
      <c r="W93" s="375">
        <f t="shared" si="28"/>
        <v>0</v>
      </c>
      <c r="X93" s="375">
        <f t="shared" si="28"/>
        <v>0</v>
      </c>
      <c r="Y93" s="375">
        <f t="shared" si="28"/>
        <v>0</v>
      </c>
      <c r="Z93" s="375">
        <f t="shared" si="21"/>
        <v>0</v>
      </c>
      <c r="AA93" s="375">
        <f t="shared" si="29"/>
        <v>0</v>
      </c>
      <c r="AB93" s="375">
        <f t="shared" si="30"/>
        <v>0</v>
      </c>
      <c r="AC93" s="347"/>
      <c r="AD93" s="353"/>
      <c r="AF93" s="245"/>
      <c r="AG93" s="218">
        <f t="shared" si="36"/>
        <v>0</v>
      </c>
      <c r="AH93" s="218">
        <f t="shared" si="36"/>
        <v>0</v>
      </c>
      <c r="AI93" s="218">
        <f t="shared" si="36"/>
        <v>0</v>
      </c>
      <c r="AJ93" s="218">
        <f t="shared" si="42"/>
        <v>0</v>
      </c>
      <c r="AK93" s="218">
        <f t="shared" si="42"/>
        <v>0</v>
      </c>
      <c r="AL93" s="218">
        <f t="shared" si="42"/>
        <v>0</v>
      </c>
      <c r="AM93" s="218">
        <f t="shared" si="42"/>
        <v>0</v>
      </c>
      <c r="AN93" s="218">
        <f t="shared" si="42"/>
        <v>0</v>
      </c>
      <c r="AO93" s="218">
        <f t="shared" si="42"/>
        <v>0</v>
      </c>
      <c r="AP93" s="218">
        <f t="shared" si="42"/>
        <v>0</v>
      </c>
      <c r="AQ93" s="245"/>
    </row>
    <row r="94" spans="2:43" ht="12.75">
      <c r="B94" s="354"/>
      <c r="C94" s="245"/>
      <c r="D94" s="255"/>
      <c r="E94" s="255"/>
      <c r="F94" s="18"/>
      <c r="G94" s="214"/>
      <c r="H94" s="258"/>
      <c r="I94" s="214"/>
      <c r="J94" s="214"/>
      <c r="K94" s="245"/>
      <c r="L94" s="250">
        <f aca="true" t="shared" si="43" ref="L94:L115">IF(J94="geen",9999999999,J94)</f>
        <v>0</v>
      </c>
      <c r="M94" s="215">
        <f aca="true" t="shared" si="44" ref="M94:M115">G94*H94</f>
        <v>0</v>
      </c>
      <c r="N94" s="29">
        <f aca="true" t="shared" si="45" ref="N94:N115">IF(G94=0,0,(G94*H94)/L94)</f>
        <v>0</v>
      </c>
      <c r="O94" s="116" t="str">
        <f aca="true" t="shared" si="46" ref="O94:O115">IF(L94=0,"-",(IF(L94&gt;3000,"-",I94+L94-1)))</f>
        <v>-</v>
      </c>
      <c r="P94" s="29">
        <f t="shared" si="35"/>
        <v>0</v>
      </c>
      <c r="Q94" s="245"/>
      <c r="R94" s="245"/>
      <c r="S94" s="29">
        <f t="shared" si="25"/>
        <v>0</v>
      </c>
      <c r="T94" s="29">
        <f t="shared" si="26"/>
        <v>0</v>
      </c>
      <c r="U94" s="29">
        <f t="shared" si="27"/>
        <v>0</v>
      </c>
      <c r="V94" s="29">
        <f t="shared" si="28"/>
        <v>0</v>
      </c>
      <c r="W94" s="29">
        <f t="shared" si="28"/>
        <v>0</v>
      </c>
      <c r="X94" s="29">
        <f t="shared" si="28"/>
        <v>0</v>
      </c>
      <c r="Y94" s="29">
        <f t="shared" si="28"/>
        <v>0</v>
      </c>
      <c r="Z94" s="29">
        <f t="shared" si="21"/>
        <v>0</v>
      </c>
      <c r="AA94" s="29">
        <f t="shared" si="29"/>
        <v>0</v>
      </c>
      <c r="AB94" s="29">
        <f t="shared" si="30"/>
        <v>0</v>
      </c>
      <c r="AC94" s="245"/>
      <c r="AD94" s="355"/>
      <c r="AF94" s="245"/>
      <c r="AG94" s="218">
        <f t="shared" si="36"/>
        <v>0</v>
      </c>
      <c r="AH94" s="218">
        <f t="shared" si="36"/>
        <v>0</v>
      </c>
      <c r="AI94" s="218">
        <f t="shared" si="36"/>
        <v>0</v>
      </c>
      <c r="AJ94" s="218">
        <f t="shared" si="42"/>
        <v>0</v>
      </c>
      <c r="AK94" s="218">
        <f t="shared" si="42"/>
        <v>0</v>
      </c>
      <c r="AL94" s="218">
        <f t="shared" si="42"/>
        <v>0</v>
      </c>
      <c r="AM94" s="218">
        <f t="shared" si="42"/>
        <v>0</v>
      </c>
      <c r="AN94" s="218">
        <f t="shared" si="42"/>
        <v>0</v>
      </c>
      <c r="AO94" s="218">
        <f t="shared" si="42"/>
        <v>0</v>
      </c>
      <c r="AP94" s="218">
        <f t="shared" si="42"/>
        <v>0</v>
      </c>
      <c r="AQ94" s="245"/>
    </row>
    <row r="95" spans="2:43" ht="12.75">
      <c r="B95" s="354"/>
      <c r="C95" s="245"/>
      <c r="D95" s="255"/>
      <c r="E95" s="255"/>
      <c r="F95" s="18"/>
      <c r="G95" s="214"/>
      <c r="H95" s="258"/>
      <c r="I95" s="214"/>
      <c r="J95" s="214"/>
      <c r="K95" s="245"/>
      <c r="L95" s="250">
        <f t="shared" si="43"/>
        <v>0</v>
      </c>
      <c r="M95" s="215">
        <f t="shared" si="44"/>
        <v>0</v>
      </c>
      <c r="N95" s="29">
        <f t="shared" si="45"/>
        <v>0</v>
      </c>
      <c r="O95" s="116" t="str">
        <f t="shared" si="46"/>
        <v>-</v>
      </c>
      <c r="P95" s="29">
        <f t="shared" si="35"/>
        <v>0</v>
      </c>
      <c r="Q95" s="245"/>
      <c r="R95" s="245"/>
      <c r="S95" s="29">
        <f t="shared" si="25"/>
        <v>0</v>
      </c>
      <c r="T95" s="29">
        <f t="shared" si="26"/>
        <v>0</v>
      </c>
      <c r="U95" s="29">
        <f t="shared" si="27"/>
        <v>0</v>
      </c>
      <c r="V95" s="29">
        <f t="shared" si="28"/>
        <v>0</v>
      </c>
      <c r="W95" s="29">
        <f t="shared" si="28"/>
        <v>0</v>
      </c>
      <c r="X95" s="29">
        <f t="shared" si="28"/>
        <v>0</v>
      </c>
      <c r="Y95" s="29">
        <f t="shared" si="28"/>
        <v>0</v>
      </c>
      <c r="Z95" s="29">
        <f t="shared" si="21"/>
        <v>0</v>
      </c>
      <c r="AA95" s="29">
        <f t="shared" si="29"/>
        <v>0</v>
      </c>
      <c r="AB95" s="29">
        <f t="shared" si="30"/>
        <v>0</v>
      </c>
      <c r="AC95" s="245"/>
      <c r="AD95" s="355"/>
      <c r="AF95" s="245"/>
      <c r="AG95" s="218">
        <f t="shared" si="36"/>
        <v>0</v>
      </c>
      <c r="AH95" s="218">
        <f t="shared" si="36"/>
        <v>0</v>
      </c>
      <c r="AI95" s="218">
        <f t="shared" si="36"/>
        <v>0</v>
      </c>
      <c r="AJ95" s="218">
        <f t="shared" si="42"/>
        <v>0</v>
      </c>
      <c r="AK95" s="218">
        <f t="shared" si="42"/>
        <v>0</v>
      </c>
      <c r="AL95" s="218">
        <f t="shared" si="42"/>
        <v>0</v>
      </c>
      <c r="AM95" s="218">
        <f t="shared" si="42"/>
        <v>0</v>
      </c>
      <c r="AN95" s="218">
        <f t="shared" si="42"/>
        <v>0</v>
      </c>
      <c r="AO95" s="218">
        <f t="shared" si="42"/>
        <v>0</v>
      </c>
      <c r="AP95" s="218">
        <f t="shared" si="42"/>
        <v>0</v>
      </c>
      <c r="AQ95" s="245"/>
    </row>
    <row r="96" spans="2:43" ht="12.75">
      <c r="B96" s="354"/>
      <c r="C96" s="245"/>
      <c r="D96" s="255"/>
      <c r="E96" s="255"/>
      <c r="F96" s="18"/>
      <c r="G96" s="214"/>
      <c r="H96" s="258"/>
      <c r="I96" s="214"/>
      <c r="J96" s="214"/>
      <c r="K96" s="245"/>
      <c r="L96" s="250">
        <f t="shared" si="43"/>
        <v>0</v>
      </c>
      <c r="M96" s="215">
        <f t="shared" si="44"/>
        <v>0</v>
      </c>
      <c r="N96" s="29">
        <f t="shared" si="45"/>
        <v>0</v>
      </c>
      <c r="O96" s="116" t="str">
        <f t="shared" si="46"/>
        <v>-</v>
      </c>
      <c r="P96" s="29">
        <f t="shared" si="35"/>
        <v>0</v>
      </c>
      <c r="Q96" s="245"/>
      <c r="R96" s="245"/>
      <c r="S96" s="29">
        <f t="shared" si="25"/>
        <v>0</v>
      </c>
      <c r="T96" s="29">
        <f t="shared" si="26"/>
        <v>0</v>
      </c>
      <c r="U96" s="29">
        <f t="shared" si="27"/>
        <v>0</v>
      </c>
      <c r="V96" s="29">
        <f t="shared" si="28"/>
        <v>0</v>
      </c>
      <c r="W96" s="29">
        <f t="shared" si="28"/>
        <v>0</v>
      </c>
      <c r="X96" s="29">
        <f t="shared" si="28"/>
        <v>0</v>
      </c>
      <c r="Y96" s="29">
        <f t="shared" si="28"/>
        <v>0</v>
      </c>
      <c r="Z96" s="29">
        <f t="shared" si="21"/>
        <v>0</v>
      </c>
      <c r="AA96" s="29">
        <f t="shared" si="29"/>
        <v>0</v>
      </c>
      <c r="AB96" s="29">
        <f t="shared" si="30"/>
        <v>0</v>
      </c>
      <c r="AC96" s="245"/>
      <c r="AD96" s="355"/>
      <c r="AF96" s="245"/>
      <c r="AG96" s="218">
        <f t="shared" si="36"/>
        <v>0</v>
      </c>
      <c r="AH96" s="218">
        <f t="shared" si="36"/>
        <v>0</v>
      </c>
      <c r="AI96" s="218">
        <f t="shared" si="36"/>
        <v>0</v>
      </c>
      <c r="AJ96" s="218">
        <f t="shared" si="42"/>
        <v>0</v>
      </c>
      <c r="AK96" s="218">
        <f t="shared" si="42"/>
        <v>0</v>
      </c>
      <c r="AL96" s="218">
        <f t="shared" si="42"/>
        <v>0</v>
      </c>
      <c r="AM96" s="218">
        <f t="shared" si="42"/>
        <v>0</v>
      </c>
      <c r="AN96" s="218">
        <f t="shared" si="42"/>
        <v>0</v>
      </c>
      <c r="AO96" s="218">
        <f t="shared" si="42"/>
        <v>0</v>
      </c>
      <c r="AP96" s="218">
        <f t="shared" si="42"/>
        <v>0</v>
      </c>
      <c r="AQ96" s="245"/>
    </row>
    <row r="97" spans="2:43" ht="12.75">
      <c r="B97" s="354"/>
      <c r="C97" s="245"/>
      <c r="D97" s="255"/>
      <c r="E97" s="255"/>
      <c r="F97" s="18"/>
      <c r="G97" s="214"/>
      <c r="H97" s="258"/>
      <c r="I97" s="214"/>
      <c r="J97" s="214"/>
      <c r="K97" s="245"/>
      <c r="L97" s="250">
        <f t="shared" si="43"/>
        <v>0</v>
      </c>
      <c r="M97" s="215">
        <f t="shared" si="44"/>
        <v>0</v>
      </c>
      <c r="N97" s="29">
        <f t="shared" si="45"/>
        <v>0</v>
      </c>
      <c r="O97" s="116" t="str">
        <f t="shared" si="46"/>
        <v>-</v>
      </c>
      <c r="P97" s="29">
        <f t="shared" si="35"/>
        <v>0</v>
      </c>
      <c r="Q97" s="245"/>
      <c r="R97" s="245"/>
      <c r="S97" s="29">
        <f t="shared" si="25"/>
        <v>0</v>
      </c>
      <c r="T97" s="29">
        <f aca="true" t="shared" si="47" ref="T97:T128">(IF(T$9&lt;$I97,0,IF($O97&lt;=T$9-1,0,$N97)))</f>
        <v>0</v>
      </c>
      <c r="U97" s="29">
        <f t="shared" si="27"/>
        <v>0</v>
      </c>
      <c r="V97" s="29">
        <f t="shared" si="28"/>
        <v>0</v>
      </c>
      <c r="W97" s="29">
        <f t="shared" si="28"/>
        <v>0</v>
      </c>
      <c r="X97" s="29">
        <f t="shared" si="28"/>
        <v>0</v>
      </c>
      <c r="Y97" s="29">
        <f t="shared" si="28"/>
        <v>0</v>
      </c>
      <c r="Z97" s="29">
        <f t="shared" si="21"/>
        <v>0</v>
      </c>
      <c r="AA97" s="29">
        <f t="shared" si="29"/>
        <v>0</v>
      </c>
      <c r="AB97" s="29">
        <f t="shared" si="30"/>
        <v>0</v>
      </c>
      <c r="AC97" s="245"/>
      <c r="AD97" s="355"/>
      <c r="AF97" s="245"/>
      <c r="AG97" s="218">
        <f t="shared" si="36"/>
        <v>0</v>
      </c>
      <c r="AH97" s="218">
        <f t="shared" si="36"/>
        <v>0</v>
      </c>
      <c r="AI97" s="218">
        <f t="shared" si="36"/>
        <v>0</v>
      </c>
      <c r="AJ97" s="218">
        <f t="shared" si="42"/>
        <v>0</v>
      </c>
      <c r="AK97" s="218">
        <f t="shared" si="42"/>
        <v>0</v>
      </c>
      <c r="AL97" s="218">
        <f t="shared" si="42"/>
        <v>0</v>
      </c>
      <c r="AM97" s="218">
        <f t="shared" si="42"/>
        <v>0</v>
      </c>
      <c r="AN97" s="218">
        <f t="shared" si="42"/>
        <v>0</v>
      </c>
      <c r="AO97" s="218">
        <f t="shared" si="42"/>
        <v>0</v>
      </c>
      <c r="AP97" s="218">
        <f t="shared" si="42"/>
        <v>0</v>
      </c>
      <c r="AQ97" s="245"/>
    </row>
    <row r="98" spans="2:43" ht="12.75">
      <c r="B98" s="354"/>
      <c r="C98" s="245"/>
      <c r="D98" s="255"/>
      <c r="E98" s="255"/>
      <c r="F98" s="18"/>
      <c r="G98" s="214"/>
      <c r="H98" s="258"/>
      <c r="I98" s="214"/>
      <c r="J98" s="214"/>
      <c r="K98" s="245"/>
      <c r="L98" s="250">
        <f t="shared" si="43"/>
        <v>0</v>
      </c>
      <c r="M98" s="215">
        <f t="shared" si="44"/>
        <v>0</v>
      </c>
      <c r="N98" s="29">
        <f t="shared" si="45"/>
        <v>0</v>
      </c>
      <c r="O98" s="116" t="str">
        <f t="shared" si="46"/>
        <v>-</v>
      </c>
      <c r="P98" s="29">
        <f t="shared" si="35"/>
        <v>0</v>
      </c>
      <c r="Q98" s="245"/>
      <c r="R98" s="245"/>
      <c r="S98" s="29">
        <f t="shared" si="25"/>
        <v>0</v>
      </c>
      <c r="T98" s="29">
        <f t="shared" si="47"/>
        <v>0</v>
      </c>
      <c r="U98" s="29">
        <f t="shared" si="27"/>
        <v>0</v>
      </c>
      <c r="V98" s="29">
        <f t="shared" si="28"/>
        <v>0</v>
      </c>
      <c r="W98" s="29">
        <f t="shared" si="28"/>
        <v>0</v>
      </c>
      <c r="X98" s="29">
        <f t="shared" si="28"/>
        <v>0</v>
      </c>
      <c r="Y98" s="29">
        <f t="shared" si="28"/>
        <v>0</v>
      </c>
      <c r="Z98" s="29">
        <f t="shared" si="21"/>
        <v>0</v>
      </c>
      <c r="AA98" s="29">
        <f t="shared" si="29"/>
        <v>0</v>
      </c>
      <c r="AB98" s="29">
        <f t="shared" si="30"/>
        <v>0</v>
      </c>
      <c r="AC98" s="245"/>
      <c r="AD98" s="355"/>
      <c r="AF98" s="245"/>
      <c r="AG98" s="218">
        <f t="shared" si="36"/>
        <v>0</v>
      </c>
      <c r="AH98" s="218">
        <f t="shared" si="36"/>
        <v>0</v>
      </c>
      <c r="AI98" s="218">
        <f t="shared" si="36"/>
        <v>0</v>
      </c>
      <c r="AJ98" s="218">
        <f t="shared" si="42"/>
        <v>0</v>
      </c>
      <c r="AK98" s="218">
        <f t="shared" si="42"/>
        <v>0</v>
      </c>
      <c r="AL98" s="218">
        <f t="shared" si="42"/>
        <v>0</v>
      </c>
      <c r="AM98" s="218">
        <f t="shared" si="42"/>
        <v>0</v>
      </c>
      <c r="AN98" s="218">
        <f t="shared" si="42"/>
        <v>0</v>
      </c>
      <c r="AO98" s="218">
        <f t="shared" si="42"/>
        <v>0</v>
      </c>
      <c r="AP98" s="218">
        <f t="shared" si="42"/>
        <v>0</v>
      </c>
      <c r="AQ98" s="245"/>
    </row>
    <row r="99" spans="2:43" ht="12.75">
      <c r="B99" s="354"/>
      <c r="C99" s="245"/>
      <c r="D99" s="255"/>
      <c r="E99" s="255"/>
      <c r="F99" s="18"/>
      <c r="G99" s="214"/>
      <c r="H99" s="258"/>
      <c r="I99" s="214"/>
      <c r="J99" s="214"/>
      <c r="K99" s="245"/>
      <c r="L99" s="250">
        <f t="shared" si="43"/>
        <v>0</v>
      </c>
      <c r="M99" s="215">
        <f t="shared" si="44"/>
        <v>0</v>
      </c>
      <c r="N99" s="29">
        <f t="shared" si="45"/>
        <v>0</v>
      </c>
      <c r="O99" s="116" t="str">
        <f t="shared" si="46"/>
        <v>-</v>
      </c>
      <c r="P99" s="29">
        <f t="shared" si="35"/>
        <v>0</v>
      </c>
      <c r="Q99" s="245"/>
      <c r="R99" s="245"/>
      <c r="S99" s="29">
        <f t="shared" si="25"/>
        <v>0</v>
      </c>
      <c r="T99" s="29">
        <f t="shared" si="47"/>
        <v>0</v>
      </c>
      <c r="U99" s="29">
        <f t="shared" si="27"/>
        <v>0</v>
      </c>
      <c r="V99" s="29">
        <f t="shared" si="28"/>
        <v>0</v>
      </c>
      <c r="W99" s="29">
        <f t="shared" si="28"/>
        <v>0</v>
      </c>
      <c r="X99" s="29">
        <f t="shared" si="28"/>
        <v>0</v>
      </c>
      <c r="Y99" s="29">
        <f t="shared" si="28"/>
        <v>0</v>
      </c>
      <c r="Z99" s="29">
        <f t="shared" si="21"/>
        <v>0</v>
      </c>
      <c r="AA99" s="29">
        <f t="shared" si="29"/>
        <v>0</v>
      </c>
      <c r="AB99" s="29">
        <f t="shared" si="30"/>
        <v>0</v>
      </c>
      <c r="AC99" s="245"/>
      <c r="AD99" s="355"/>
      <c r="AF99" s="245"/>
      <c r="AG99" s="218">
        <f t="shared" si="36"/>
        <v>0</v>
      </c>
      <c r="AH99" s="218">
        <f t="shared" si="36"/>
        <v>0</v>
      </c>
      <c r="AI99" s="218">
        <f t="shared" si="36"/>
        <v>0</v>
      </c>
      <c r="AJ99" s="218">
        <f t="shared" si="42"/>
        <v>0</v>
      </c>
      <c r="AK99" s="218">
        <f t="shared" si="42"/>
        <v>0</v>
      </c>
      <c r="AL99" s="218">
        <f t="shared" si="42"/>
        <v>0</v>
      </c>
      <c r="AM99" s="218">
        <f t="shared" si="42"/>
        <v>0</v>
      </c>
      <c r="AN99" s="218">
        <f t="shared" si="42"/>
        <v>0</v>
      </c>
      <c r="AO99" s="218">
        <f t="shared" si="42"/>
        <v>0</v>
      </c>
      <c r="AP99" s="218">
        <f t="shared" si="42"/>
        <v>0</v>
      </c>
      <c r="AQ99" s="245"/>
    </row>
    <row r="100" spans="2:43" ht="12.75">
      <c r="B100" s="354"/>
      <c r="C100" s="245"/>
      <c r="D100" s="255"/>
      <c r="E100" s="255"/>
      <c r="F100" s="18"/>
      <c r="G100" s="214"/>
      <c r="H100" s="258"/>
      <c r="I100" s="214"/>
      <c r="J100" s="214"/>
      <c r="K100" s="245"/>
      <c r="L100" s="250">
        <f t="shared" si="43"/>
        <v>0</v>
      </c>
      <c r="M100" s="215">
        <f t="shared" si="44"/>
        <v>0</v>
      </c>
      <c r="N100" s="29">
        <f t="shared" si="45"/>
        <v>0</v>
      </c>
      <c r="O100" s="116" t="str">
        <f t="shared" si="46"/>
        <v>-</v>
      </c>
      <c r="P100" s="29">
        <f t="shared" si="35"/>
        <v>0</v>
      </c>
      <c r="Q100" s="245"/>
      <c r="R100" s="245"/>
      <c r="S100" s="29">
        <f t="shared" si="25"/>
        <v>0</v>
      </c>
      <c r="T100" s="29">
        <f t="shared" si="47"/>
        <v>0</v>
      </c>
      <c r="U100" s="29">
        <f t="shared" si="27"/>
        <v>0</v>
      </c>
      <c r="V100" s="29">
        <f t="shared" si="28"/>
        <v>0</v>
      </c>
      <c r="W100" s="29">
        <f t="shared" si="28"/>
        <v>0</v>
      </c>
      <c r="X100" s="29">
        <f t="shared" si="28"/>
        <v>0</v>
      </c>
      <c r="Y100" s="29">
        <f t="shared" si="28"/>
        <v>0</v>
      </c>
      <c r="Z100" s="29">
        <f t="shared" si="21"/>
        <v>0</v>
      </c>
      <c r="AA100" s="29">
        <f t="shared" si="29"/>
        <v>0</v>
      </c>
      <c r="AB100" s="29">
        <f t="shared" si="30"/>
        <v>0</v>
      </c>
      <c r="AC100" s="245"/>
      <c r="AD100" s="355"/>
      <c r="AF100" s="245"/>
      <c r="AG100" s="218">
        <f t="shared" si="36"/>
        <v>0</v>
      </c>
      <c r="AH100" s="218">
        <f t="shared" si="36"/>
        <v>0</v>
      </c>
      <c r="AI100" s="218">
        <f t="shared" si="36"/>
        <v>0</v>
      </c>
      <c r="AJ100" s="218">
        <f t="shared" si="42"/>
        <v>0</v>
      </c>
      <c r="AK100" s="218">
        <f t="shared" si="42"/>
        <v>0</v>
      </c>
      <c r="AL100" s="218">
        <f t="shared" si="42"/>
        <v>0</v>
      </c>
      <c r="AM100" s="218">
        <f t="shared" si="42"/>
        <v>0</v>
      </c>
      <c r="AN100" s="218">
        <f t="shared" si="42"/>
        <v>0</v>
      </c>
      <c r="AO100" s="218">
        <f t="shared" si="42"/>
        <v>0</v>
      </c>
      <c r="AP100" s="218">
        <f t="shared" si="42"/>
        <v>0</v>
      </c>
      <c r="AQ100" s="245"/>
    </row>
    <row r="101" spans="2:43" ht="12.75">
      <c r="B101" s="354"/>
      <c r="C101" s="245"/>
      <c r="D101" s="255"/>
      <c r="E101" s="255"/>
      <c r="F101" s="18"/>
      <c r="G101" s="214"/>
      <c r="H101" s="258"/>
      <c r="I101" s="214"/>
      <c r="J101" s="214"/>
      <c r="K101" s="245"/>
      <c r="L101" s="250">
        <f t="shared" si="43"/>
        <v>0</v>
      </c>
      <c r="M101" s="215">
        <f t="shared" si="44"/>
        <v>0</v>
      </c>
      <c r="N101" s="29">
        <f t="shared" si="45"/>
        <v>0</v>
      </c>
      <c r="O101" s="116" t="str">
        <f t="shared" si="46"/>
        <v>-</v>
      </c>
      <c r="P101" s="29">
        <f t="shared" si="35"/>
        <v>0</v>
      </c>
      <c r="Q101" s="245"/>
      <c r="R101" s="245"/>
      <c r="S101" s="29">
        <f t="shared" si="25"/>
        <v>0</v>
      </c>
      <c r="T101" s="29">
        <f t="shared" si="47"/>
        <v>0</v>
      </c>
      <c r="U101" s="29">
        <f t="shared" si="27"/>
        <v>0</v>
      </c>
      <c r="V101" s="29">
        <f t="shared" si="28"/>
        <v>0</v>
      </c>
      <c r="W101" s="29">
        <f t="shared" si="28"/>
        <v>0</v>
      </c>
      <c r="X101" s="29">
        <f t="shared" si="28"/>
        <v>0</v>
      </c>
      <c r="Y101" s="29">
        <f t="shared" si="28"/>
        <v>0</v>
      </c>
      <c r="Z101" s="29">
        <f t="shared" si="21"/>
        <v>0</v>
      </c>
      <c r="AA101" s="29">
        <f t="shared" si="29"/>
        <v>0</v>
      </c>
      <c r="AB101" s="29">
        <f t="shared" si="30"/>
        <v>0</v>
      </c>
      <c r="AC101" s="245"/>
      <c r="AD101" s="355"/>
      <c r="AF101" s="245"/>
      <c r="AG101" s="218">
        <f aca="true" t="shared" si="48" ref="AG101:AI164">IF(AG$9=$I101,($G101*$H101),0)</f>
        <v>0</v>
      </c>
      <c r="AH101" s="218">
        <f t="shared" si="48"/>
        <v>0</v>
      </c>
      <c r="AI101" s="218">
        <f t="shared" si="48"/>
        <v>0</v>
      </c>
      <c r="AJ101" s="218">
        <f t="shared" si="42"/>
        <v>0</v>
      </c>
      <c r="AK101" s="218">
        <f t="shared" si="42"/>
        <v>0</v>
      </c>
      <c r="AL101" s="218">
        <f t="shared" si="42"/>
        <v>0</v>
      </c>
      <c r="AM101" s="218">
        <f t="shared" si="42"/>
        <v>0</v>
      </c>
      <c r="AN101" s="218">
        <f t="shared" si="42"/>
        <v>0</v>
      </c>
      <c r="AO101" s="218">
        <f t="shared" si="42"/>
        <v>0</v>
      </c>
      <c r="AP101" s="218">
        <f t="shared" si="42"/>
        <v>0</v>
      </c>
      <c r="AQ101" s="245"/>
    </row>
    <row r="102" spans="2:43" ht="12.75">
      <c r="B102" s="354"/>
      <c r="C102" s="245"/>
      <c r="D102" s="255"/>
      <c r="E102" s="255"/>
      <c r="F102" s="18"/>
      <c r="G102" s="214"/>
      <c r="H102" s="258"/>
      <c r="I102" s="214"/>
      <c r="J102" s="214"/>
      <c r="K102" s="245"/>
      <c r="L102" s="250">
        <f t="shared" si="43"/>
        <v>0</v>
      </c>
      <c r="M102" s="215">
        <f t="shared" si="44"/>
        <v>0</v>
      </c>
      <c r="N102" s="29">
        <f t="shared" si="45"/>
        <v>0</v>
      </c>
      <c r="O102" s="116" t="str">
        <f t="shared" si="46"/>
        <v>-</v>
      </c>
      <c r="P102" s="29">
        <f t="shared" si="35"/>
        <v>0</v>
      </c>
      <c r="Q102" s="245"/>
      <c r="R102" s="245"/>
      <c r="S102" s="29">
        <f t="shared" si="25"/>
        <v>0</v>
      </c>
      <c r="T102" s="29">
        <f t="shared" si="47"/>
        <v>0</v>
      </c>
      <c r="U102" s="29">
        <f t="shared" si="27"/>
        <v>0</v>
      </c>
      <c r="V102" s="29">
        <f t="shared" si="28"/>
        <v>0</v>
      </c>
      <c r="W102" s="29">
        <f t="shared" si="28"/>
        <v>0</v>
      </c>
      <c r="X102" s="29">
        <f t="shared" si="28"/>
        <v>0</v>
      </c>
      <c r="Y102" s="29">
        <f t="shared" si="28"/>
        <v>0</v>
      </c>
      <c r="Z102" s="29">
        <f t="shared" si="21"/>
        <v>0</v>
      </c>
      <c r="AA102" s="29">
        <f t="shared" si="29"/>
        <v>0</v>
      </c>
      <c r="AB102" s="29">
        <f t="shared" si="30"/>
        <v>0</v>
      </c>
      <c r="AC102" s="245"/>
      <c r="AD102" s="355"/>
      <c r="AF102" s="245"/>
      <c r="AG102" s="218">
        <f t="shared" si="48"/>
        <v>0</v>
      </c>
      <c r="AH102" s="218">
        <f t="shared" si="48"/>
        <v>0</v>
      </c>
      <c r="AI102" s="218">
        <f t="shared" si="48"/>
        <v>0</v>
      </c>
      <c r="AJ102" s="218">
        <f aca="true" t="shared" si="49" ref="AJ102:AP111">IF(AJ$9=$I102,($G102*$H102),0)</f>
        <v>0</v>
      </c>
      <c r="AK102" s="218">
        <f t="shared" si="49"/>
        <v>0</v>
      </c>
      <c r="AL102" s="218">
        <f t="shared" si="49"/>
        <v>0</v>
      </c>
      <c r="AM102" s="218">
        <f t="shared" si="49"/>
        <v>0</v>
      </c>
      <c r="AN102" s="218">
        <f t="shared" si="49"/>
        <v>0</v>
      </c>
      <c r="AO102" s="218">
        <f t="shared" si="49"/>
        <v>0</v>
      </c>
      <c r="AP102" s="218">
        <f t="shared" si="49"/>
        <v>0</v>
      </c>
      <c r="AQ102" s="245"/>
    </row>
    <row r="103" spans="2:43" ht="12.75">
      <c r="B103" s="354"/>
      <c r="C103" s="245"/>
      <c r="D103" s="255"/>
      <c r="E103" s="255"/>
      <c r="F103" s="18"/>
      <c r="G103" s="214"/>
      <c r="H103" s="258"/>
      <c r="I103" s="214"/>
      <c r="J103" s="214"/>
      <c r="K103" s="245"/>
      <c r="L103" s="250">
        <f t="shared" si="43"/>
        <v>0</v>
      </c>
      <c r="M103" s="215">
        <f t="shared" si="44"/>
        <v>0</v>
      </c>
      <c r="N103" s="29">
        <f t="shared" si="45"/>
        <v>0</v>
      </c>
      <c r="O103" s="116" t="str">
        <f t="shared" si="46"/>
        <v>-</v>
      </c>
      <c r="P103" s="29">
        <f t="shared" si="35"/>
        <v>0</v>
      </c>
      <c r="Q103" s="245"/>
      <c r="R103" s="245"/>
      <c r="S103" s="29">
        <f t="shared" si="25"/>
        <v>0</v>
      </c>
      <c r="T103" s="29">
        <f t="shared" si="47"/>
        <v>0</v>
      </c>
      <c r="U103" s="29">
        <f t="shared" si="27"/>
        <v>0</v>
      </c>
      <c r="V103" s="29">
        <f t="shared" si="28"/>
        <v>0</v>
      </c>
      <c r="W103" s="29">
        <f t="shared" si="28"/>
        <v>0</v>
      </c>
      <c r="X103" s="29">
        <f t="shared" si="28"/>
        <v>0</v>
      </c>
      <c r="Y103" s="29">
        <f t="shared" si="28"/>
        <v>0</v>
      </c>
      <c r="Z103" s="29">
        <f t="shared" si="21"/>
        <v>0</v>
      </c>
      <c r="AA103" s="29">
        <f t="shared" si="29"/>
        <v>0</v>
      </c>
      <c r="AB103" s="29">
        <f t="shared" si="30"/>
        <v>0</v>
      </c>
      <c r="AC103" s="245"/>
      <c r="AD103" s="355"/>
      <c r="AF103" s="245"/>
      <c r="AG103" s="218">
        <f t="shared" si="48"/>
        <v>0</v>
      </c>
      <c r="AH103" s="218">
        <f t="shared" si="48"/>
        <v>0</v>
      </c>
      <c r="AI103" s="218">
        <f t="shared" si="48"/>
        <v>0</v>
      </c>
      <c r="AJ103" s="218">
        <f t="shared" si="49"/>
        <v>0</v>
      </c>
      <c r="AK103" s="218">
        <f t="shared" si="49"/>
        <v>0</v>
      </c>
      <c r="AL103" s="218">
        <f t="shared" si="49"/>
        <v>0</v>
      </c>
      <c r="AM103" s="218">
        <f t="shared" si="49"/>
        <v>0</v>
      </c>
      <c r="AN103" s="218">
        <f t="shared" si="49"/>
        <v>0</v>
      </c>
      <c r="AO103" s="218">
        <f t="shared" si="49"/>
        <v>0</v>
      </c>
      <c r="AP103" s="218">
        <f t="shared" si="49"/>
        <v>0</v>
      </c>
      <c r="AQ103" s="245"/>
    </row>
    <row r="104" spans="2:43" ht="12.75">
      <c r="B104" s="354"/>
      <c r="C104" s="245"/>
      <c r="D104" s="255"/>
      <c r="E104" s="255"/>
      <c r="F104" s="18"/>
      <c r="G104" s="214"/>
      <c r="H104" s="258"/>
      <c r="I104" s="214"/>
      <c r="J104" s="214"/>
      <c r="K104" s="245"/>
      <c r="L104" s="250">
        <f t="shared" si="43"/>
        <v>0</v>
      </c>
      <c r="M104" s="215">
        <f t="shared" si="44"/>
        <v>0</v>
      </c>
      <c r="N104" s="29">
        <f t="shared" si="45"/>
        <v>0</v>
      </c>
      <c r="O104" s="116" t="str">
        <f t="shared" si="46"/>
        <v>-</v>
      </c>
      <c r="P104" s="29">
        <f t="shared" si="35"/>
        <v>0</v>
      </c>
      <c r="Q104" s="245"/>
      <c r="R104" s="245"/>
      <c r="S104" s="29">
        <f t="shared" si="25"/>
        <v>0</v>
      </c>
      <c r="T104" s="29">
        <f t="shared" si="47"/>
        <v>0</v>
      </c>
      <c r="U104" s="29">
        <f t="shared" si="27"/>
        <v>0</v>
      </c>
      <c r="V104" s="29">
        <f t="shared" si="28"/>
        <v>0</v>
      </c>
      <c r="W104" s="29">
        <f t="shared" si="28"/>
        <v>0</v>
      </c>
      <c r="X104" s="29">
        <f t="shared" si="28"/>
        <v>0</v>
      </c>
      <c r="Y104" s="29">
        <f aca="true" t="shared" si="50" ref="Y104:Y174">(IF(Y$9&lt;$I104,0,IF($O104&lt;=Y$9-1,0,$N104)))</f>
        <v>0</v>
      </c>
      <c r="Z104" s="29">
        <f t="shared" si="21"/>
        <v>0</v>
      </c>
      <c r="AA104" s="29">
        <f t="shared" si="29"/>
        <v>0</v>
      </c>
      <c r="AB104" s="29">
        <f t="shared" si="30"/>
        <v>0</v>
      </c>
      <c r="AC104" s="245"/>
      <c r="AD104" s="355"/>
      <c r="AF104" s="245"/>
      <c r="AG104" s="218">
        <f t="shared" si="48"/>
        <v>0</v>
      </c>
      <c r="AH104" s="218">
        <f t="shared" si="48"/>
        <v>0</v>
      </c>
      <c r="AI104" s="218">
        <f t="shared" si="48"/>
        <v>0</v>
      </c>
      <c r="AJ104" s="218">
        <f t="shared" si="49"/>
        <v>0</v>
      </c>
      <c r="AK104" s="218">
        <f t="shared" si="49"/>
        <v>0</v>
      </c>
      <c r="AL104" s="218">
        <f t="shared" si="49"/>
        <v>0</v>
      </c>
      <c r="AM104" s="218">
        <f t="shared" si="49"/>
        <v>0</v>
      </c>
      <c r="AN104" s="218">
        <f t="shared" si="49"/>
        <v>0</v>
      </c>
      <c r="AO104" s="218">
        <f t="shared" si="49"/>
        <v>0</v>
      </c>
      <c r="AP104" s="218">
        <f t="shared" si="49"/>
        <v>0</v>
      </c>
      <c r="AQ104" s="245"/>
    </row>
    <row r="105" spans="2:43" ht="12.75">
      <c r="B105" s="354"/>
      <c r="C105" s="245"/>
      <c r="D105" s="255"/>
      <c r="E105" s="255"/>
      <c r="F105" s="18"/>
      <c r="G105" s="214"/>
      <c r="H105" s="258"/>
      <c r="I105" s="214"/>
      <c r="J105" s="214"/>
      <c r="K105" s="245"/>
      <c r="L105" s="250">
        <f t="shared" si="43"/>
        <v>0</v>
      </c>
      <c r="M105" s="215">
        <f t="shared" si="44"/>
        <v>0</v>
      </c>
      <c r="N105" s="29">
        <f t="shared" si="45"/>
        <v>0</v>
      </c>
      <c r="O105" s="116" t="str">
        <f t="shared" si="46"/>
        <v>-</v>
      </c>
      <c r="P105" s="29">
        <f t="shared" si="35"/>
        <v>0</v>
      </c>
      <c r="Q105" s="245"/>
      <c r="R105" s="245"/>
      <c r="S105" s="29">
        <f t="shared" si="25"/>
        <v>0</v>
      </c>
      <c r="T105" s="29">
        <f t="shared" si="47"/>
        <v>0</v>
      </c>
      <c r="U105" s="29">
        <f t="shared" si="27"/>
        <v>0</v>
      </c>
      <c r="V105" s="29">
        <f t="shared" si="28"/>
        <v>0</v>
      </c>
      <c r="W105" s="29">
        <f t="shared" si="28"/>
        <v>0</v>
      </c>
      <c r="X105" s="29">
        <f t="shared" si="28"/>
        <v>0</v>
      </c>
      <c r="Y105" s="29">
        <f t="shared" si="50"/>
        <v>0</v>
      </c>
      <c r="Z105" s="29">
        <f t="shared" si="21"/>
        <v>0</v>
      </c>
      <c r="AA105" s="29">
        <f t="shared" si="29"/>
        <v>0</v>
      </c>
      <c r="AB105" s="29">
        <f t="shared" si="30"/>
        <v>0</v>
      </c>
      <c r="AC105" s="245"/>
      <c r="AD105" s="355"/>
      <c r="AF105" s="245"/>
      <c r="AG105" s="218">
        <f t="shared" si="48"/>
        <v>0</v>
      </c>
      <c r="AH105" s="218">
        <f t="shared" si="48"/>
        <v>0</v>
      </c>
      <c r="AI105" s="218">
        <f t="shared" si="48"/>
        <v>0</v>
      </c>
      <c r="AJ105" s="218">
        <f t="shared" si="49"/>
        <v>0</v>
      </c>
      <c r="AK105" s="218">
        <f t="shared" si="49"/>
        <v>0</v>
      </c>
      <c r="AL105" s="218">
        <f t="shared" si="49"/>
        <v>0</v>
      </c>
      <c r="AM105" s="218">
        <f t="shared" si="49"/>
        <v>0</v>
      </c>
      <c r="AN105" s="218">
        <f t="shared" si="49"/>
        <v>0</v>
      </c>
      <c r="AO105" s="218">
        <f t="shared" si="49"/>
        <v>0</v>
      </c>
      <c r="AP105" s="218">
        <f t="shared" si="49"/>
        <v>0</v>
      </c>
      <c r="AQ105" s="245"/>
    </row>
    <row r="106" spans="2:43" ht="12.75">
      <c r="B106" s="354"/>
      <c r="C106" s="245"/>
      <c r="D106" s="255"/>
      <c r="E106" s="255"/>
      <c r="F106" s="18"/>
      <c r="G106" s="214"/>
      <c r="H106" s="258"/>
      <c r="I106" s="214"/>
      <c r="J106" s="214"/>
      <c r="K106" s="245"/>
      <c r="L106" s="250">
        <f t="shared" si="43"/>
        <v>0</v>
      </c>
      <c r="M106" s="215">
        <f t="shared" si="44"/>
        <v>0</v>
      </c>
      <c r="N106" s="29">
        <f t="shared" si="45"/>
        <v>0</v>
      </c>
      <c r="O106" s="116" t="str">
        <f t="shared" si="46"/>
        <v>-</v>
      </c>
      <c r="P106" s="29">
        <f t="shared" si="35"/>
        <v>0</v>
      </c>
      <c r="Q106" s="245"/>
      <c r="R106" s="245"/>
      <c r="S106" s="29">
        <f t="shared" si="25"/>
        <v>0</v>
      </c>
      <c r="T106" s="29">
        <f t="shared" si="47"/>
        <v>0</v>
      </c>
      <c r="U106" s="29">
        <f t="shared" si="27"/>
        <v>0</v>
      </c>
      <c r="V106" s="29">
        <f t="shared" si="28"/>
        <v>0</v>
      </c>
      <c r="W106" s="29">
        <f t="shared" si="28"/>
        <v>0</v>
      </c>
      <c r="X106" s="29">
        <f t="shared" si="28"/>
        <v>0</v>
      </c>
      <c r="Y106" s="29">
        <f t="shared" si="50"/>
        <v>0</v>
      </c>
      <c r="Z106" s="29">
        <f t="shared" si="21"/>
        <v>0</v>
      </c>
      <c r="AA106" s="29">
        <f t="shared" si="29"/>
        <v>0</v>
      </c>
      <c r="AB106" s="29">
        <f t="shared" si="30"/>
        <v>0</v>
      </c>
      <c r="AC106" s="245"/>
      <c r="AD106" s="355"/>
      <c r="AF106" s="245"/>
      <c r="AG106" s="218">
        <f t="shared" si="48"/>
        <v>0</v>
      </c>
      <c r="AH106" s="218">
        <f t="shared" si="48"/>
        <v>0</v>
      </c>
      <c r="AI106" s="218">
        <f t="shared" si="48"/>
        <v>0</v>
      </c>
      <c r="AJ106" s="218">
        <f t="shared" si="49"/>
        <v>0</v>
      </c>
      <c r="AK106" s="218">
        <f t="shared" si="49"/>
        <v>0</v>
      </c>
      <c r="AL106" s="218">
        <f t="shared" si="49"/>
        <v>0</v>
      </c>
      <c r="AM106" s="218">
        <f t="shared" si="49"/>
        <v>0</v>
      </c>
      <c r="AN106" s="218">
        <f t="shared" si="49"/>
        <v>0</v>
      </c>
      <c r="AO106" s="218">
        <f t="shared" si="49"/>
        <v>0</v>
      </c>
      <c r="AP106" s="218">
        <f t="shared" si="49"/>
        <v>0</v>
      </c>
      <c r="AQ106" s="245"/>
    </row>
    <row r="107" spans="2:43" ht="12.75">
      <c r="B107" s="354"/>
      <c r="C107" s="245"/>
      <c r="D107" s="255"/>
      <c r="E107" s="255"/>
      <c r="F107" s="18"/>
      <c r="G107" s="214"/>
      <c r="H107" s="258"/>
      <c r="I107" s="214"/>
      <c r="J107" s="214"/>
      <c r="K107" s="245"/>
      <c r="L107" s="250">
        <f t="shared" si="43"/>
        <v>0</v>
      </c>
      <c r="M107" s="215">
        <f t="shared" si="44"/>
        <v>0</v>
      </c>
      <c r="N107" s="29">
        <f t="shared" si="45"/>
        <v>0</v>
      </c>
      <c r="O107" s="116" t="str">
        <f t="shared" si="46"/>
        <v>-</v>
      </c>
      <c r="P107" s="29">
        <f t="shared" si="35"/>
        <v>0</v>
      </c>
      <c r="Q107" s="245"/>
      <c r="R107" s="245"/>
      <c r="S107" s="29">
        <f t="shared" si="25"/>
        <v>0</v>
      </c>
      <c r="T107" s="29">
        <f t="shared" si="47"/>
        <v>0</v>
      </c>
      <c r="U107" s="29">
        <f t="shared" si="27"/>
        <v>0</v>
      </c>
      <c r="V107" s="29">
        <f t="shared" si="28"/>
        <v>0</v>
      </c>
      <c r="W107" s="29">
        <f t="shared" si="28"/>
        <v>0</v>
      </c>
      <c r="X107" s="29">
        <f t="shared" si="28"/>
        <v>0</v>
      </c>
      <c r="Y107" s="29">
        <f t="shared" si="50"/>
        <v>0</v>
      </c>
      <c r="Z107" s="29">
        <f t="shared" si="21"/>
        <v>0</v>
      </c>
      <c r="AA107" s="29">
        <f t="shared" si="29"/>
        <v>0</v>
      </c>
      <c r="AB107" s="29">
        <f t="shared" si="30"/>
        <v>0</v>
      </c>
      <c r="AC107" s="245"/>
      <c r="AD107" s="355"/>
      <c r="AF107" s="245"/>
      <c r="AG107" s="218">
        <f t="shared" si="48"/>
        <v>0</v>
      </c>
      <c r="AH107" s="218">
        <f t="shared" si="48"/>
        <v>0</v>
      </c>
      <c r="AI107" s="218">
        <f t="shared" si="48"/>
        <v>0</v>
      </c>
      <c r="AJ107" s="218">
        <f t="shared" si="49"/>
        <v>0</v>
      </c>
      <c r="AK107" s="218">
        <f t="shared" si="49"/>
        <v>0</v>
      </c>
      <c r="AL107" s="218">
        <f t="shared" si="49"/>
        <v>0</v>
      </c>
      <c r="AM107" s="218">
        <f t="shared" si="49"/>
        <v>0</v>
      </c>
      <c r="AN107" s="218">
        <f t="shared" si="49"/>
        <v>0</v>
      </c>
      <c r="AO107" s="218">
        <f t="shared" si="49"/>
        <v>0</v>
      </c>
      <c r="AP107" s="218">
        <f t="shared" si="49"/>
        <v>0</v>
      </c>
      <c r="AQ107" s="245"/>
    </row>
    <row r="108" spans="2:43" ht="12.75">
      <c r="B108" s="354"/>
      <c r="C108" s="245"/>
      <c r="D108" s="255"/>
      <c r="E108" s="255"/>
      <c r="F108" s="18"/>
      <c r="G108" s="214"/>
      <c r="H108" s="258"/>
      <c r="I108" s="214"/>
      <c r="J108" s="214"/>
      <c r="K108" s="245"/>
      <c r="L108" s="250">
        <f t="shared" si="43"/>
        <v>0</v>
      </c>
      <c r="M108" s="215">
        <f t="shared" si="44"/>
        <v>0</v>
      </c>
      <c r="N108" s="29">
        <f t="shared" si="45"/>
        <v>0</v>
      </c>
      <c r="O108" s="116" t="str">
        <f t="shared" si="46"/>
        <v>-</v>
      </c>
      <c r="P108" s="29">
        <f t="shared" si="35"/>
        <v>0</v>
      </c>
      <c r="Q108" s="245"/>
      <c r="R108" s="245"/>
      <c r="S108" s="29">
        <f t="shared" si="25"/>
        <v>0</v>
      </c>
      <c r="T108" s="29">
        <f t="shared" si="47"/>
        <v>0</v>
      </c>
      <c r="U108" s="29">
        <f t="shared" si="27"/>
        <v>0</v>
      </c>
      <c r="V108" s="29">
        <f t="shared" si="28"/>
        <v>0</v>
      </c>
      <c r="W108" s="29">
        <f t="shared" si="28"/>
        <v>0</v>
      </c>
      <c r="X108" s="29">
        <f t="shared" si="28"/>
        <v>0</v>
      </c>
      <c r="Y108" s="29">
        <f t="shared" si="50"/>
        <v>0</v>
      </c>
      <c r="Z108" s="29">
        <f t="shared" si="21"/>
        <v>0</v>
      </c>
      <c r="AA108" s="29">
        <f t="shared" si="29"/>
        <v>0</v>
      </c>
      <c r="AB108" s="29">
        <f t="shared" si="30"/>
        <v>0</v>
      </c>
      <c r="AC108" s="245"/>
      <c r="AD108" s="355"/>
      <c r="AF108" s="245"/>
      <c r="AG108" s="218">
        <f t="shared" si="48"/>
        <v>0</v>
      </c>
      <c r="AH108" s="218">
        <f t="shared" si="48"/>
        <v>0</v>
      </c>
      <c r="AI108" s="218">
        <f t="shared" si="48"/>
        <v>0</v>
      </c>
      <c r="AJ108" s="218">
        <f t="shared" si="49"/>
        <v>0</v>
      </c>
      <c r="AK108" s="218">
        <f t="shared" si="49"/>
        <v>0</v>
      </c>
      <c r="AL108" s="218">
        <f t="shared" si="49"/>
        <v>0</v>
      </c>
      <c r="AM108" s="218">
        <f t="shared" si="49"/>
        <v>0</v>
      </c>
      <c r="AN108" s="218">
        <f t="shared" si="49"/>
        <v>0</v>
      </c>
      <c r="AO108" s="218">
        <f t="shared" si="49"/>
        <v>0</v>
      </c>
      <c r="AP108" s="218">
        <f t="shared" si="49"/>
        <v>0</v>
      </c>
      <c r="AQ108" s="245"/>
    </row>
    <row r="109" spans="2:43" ht="12.75">
      <c r="B109" s="354"/>
      <c r="C109" s="245"/>
      <c r="D109" s="255"/>
      <c r="E109" s="255"/>
      <c r="F109" s="18"/>
      <c r="G109" s="214"/>
      <c r="H109" s="258"/>
      <c r="I109" s="214"/>
      <c r="J109" s="214"/>
      <c r="K109" s="245"/>
      <c r="L109" s="250">
        <f t="shared" si="43"/>
        <v>0</v>
      </c>
      <c r="M109" s="215">
        <f t="shared" si="44"/>
        <v>0</v>
      </c>
      <c r="N109" s="29">
        <f t="shared" si="45"/>
        <v>0</v>
      </c>
      <c r="O109" s="116" t="str">
        <f t="shared" si="46"/>
        <v>-</v>
      </c>
      <c r="P109" s="29">
        <f t="shared" si="35"/>
        <v>0</v>
      </c>
      <c r="Q109" s="245"/>
      <c r="R109" s="245"/>
      <c r="S109" s="29">
        <f t="shared" si="25"/>
        <v>0</v>
      </c>
      <c r="T109" s="29">
        <f t="shared" si="47"/>
        <v>0</v>
      </c>
      <c r="U109" s="29">
        <f t="shared" si="27"/>
        <v>0</v>
      </c>
      <c r="V109" s="29">
        <f t="shared" si="28"/>
        <v>0</v>
      </c>
      <c r="W109" s="29">
        <f t="shared" si="28"/>
        <v>0</v>
      </c>
      <c r="X109" s="29">
        <f t="shared" si="28"/>
        <v>0</v>
      </c>
      <c r="Y109" s="29">
        <f t="shared" si="50"/>
        <v>0</v>
      </c>
      <c r="Z109" s="29">
        <f aca="true" t="shared" si="51" ref="Z109:Z140">(IF(Z$9&lt;$I109,0,IF($O109&lt;=Z$9-1,0,$N109)))</f>
        <v>0</v>
      </c>
      <c r="AA109" s="29">
        <f t="shared" si="29"/>
        <v>0</v>
      </c>
      <c r="AB109" s="29">
        <f t="shared" si="30"/>
        <v>0</v>
      </c>
      <c r="AC109" s="245"/>
      <c r="AD109" s="355"/>
      <c r="AF109" s="245"/>
      <c r="AG109" s="218">
        <f t="shared" si="48"/>
        <v>0</v>
      </c>
      <c r="AH109" s="218">
        <f t="shared" si="48"/>
        <v>0</v>
      </c>
      <c r="AI109" s="218">
        <f t="shared" si="48"/>
        <v>0</v>
      </c>
      <c r="AJ109" s="218">
        <f t="shared" si="49"/>
        <v>0</v>
      </c>
      <c r="AK109" s="218">
        <f t="shared" si="49"/>
        <v>0</v>
      </c>
      <c r="AL109" s="218">
        <f t="shared" si="49"/>
        <v>0</v>
      </c>
      <c r="AM109" s="218">
        <f t="shared" si="49"/>
        <v>0</v>
      </c>
      <c r="AN109" s="218">
        <f t="shared" si="49"/>
        <v>0</v>
      </c>
      <c r="AO109" s="218">
        <f t="shared" si="49"/>
        <v>0</v>
      </c>
      <c r="AP109" s="218">
        <f t="shared" si="49"/>
        <v>0</v>
      </c>
      <c r="AQ109" s="245"/>
    </row>
    <row r="110" spans="2:43" ht="12.75">
      <c r="B110" s="354"/>
      <c r="C110" s="245"/>
      <c r="D110" s="255"/>
      <c r="E110" s="255"/>
      <c r="F110" s="18"/>
      <c r="G110" s="214"/>
      <c r="H110" s="258"/>
      <c r="I110" s="214"/>
      <c r="J110" s="214"/>
      <c r="K110" s="245"/>
      <c r="L110" s="250">
        <f t="shared" si="43"/>
        <v>0</v>
      </c>
      <c r="M110" s="215">
        <f t="shared" si="44"/>
        <v>0</v>
      </c>
      <c r="N110" s="29">
        <f t="shared" si="45"/>
        <v>0</v>
      </c>
      <c r="O110" s="116" t="str">
        <f t="shared" si="46"/>
        <v>-</v>
      </c>
      <c r="P110" s="29">
        <f t="shared" si="35"/>
        <v>0</v>
      </c>
      <c r="Q110" s="245"/>
      <c r="R110" s="245"/>
      <c r="S110" s="29">
        <f t="shared" si="25"/>
        <v>0</v>
      </c>
      <c r="T110" s="29">
        <f t="shared" si="47"/>
        <v>0</v>
      </c>
      <c r="U110" s="29">
        <f t="shared" si="27"/>
        <v>0</v>
      </c>
      <c r="V110" s="29">
        <f t="shared" si="28"/>
        <v>0</v>
      </c>
      <c r="W110" s="29">
        <f t="shared" si="28"/>
        <v>0</v>
      </c>
      <c r="X110" s="29">
        <f t="shared" si="28"/>
        <v>0</v>
      </c>
      <c r="Y110" s="29">
        <f t="shared" si="50"/>
        <v>0</v>
      </c>
      <c r="Z110" s="29">
        <f t="shared" si="51"/>
        <v>0</v>
      </c>
      <c r="AA110" s="29">
        <f t="shared" si="29"/>
        <v>0</v>
      </c>
      <c r="AB110" s="29">
        <f t="shared" si="30"/>
        <v>0</v>
      </c>
      <c r="AC110" s="245"/>
      <c r="AD110" s="355"/>
      <c r="AF110" s="245"/>
      <c r="AG110" s="218">
        <f t="shared" si="48"/>
        <v>0</v>
      </c>
      <c r="AH110" s="218">
        <f t="shared" si="48"/>
        <v>0</v>
      </c>
      <c r="AI110" s="218">
        <f t="shared" si="48"/>
        <v>0</v>
      </c>
      <c r="AJ110" s="218">
        <f t="shared" si="49"/>
        <v>0</v>
      </c>
      <c r="AK110" s="218">
        <f t="shared" si="49"/>
        <v>0</v>
      </c>
      <c r="AL110" s="218">
        <f t="shared" si="49"/>
        <v>0</v>
      </c>
      <c r="AM110" s="218">
        <f t="shared" si="49"/>
        <v>0</v>
      </c>
      <c r="AN110" s="218">
        <f t="shared" si="49"/>
        <v>0</v>
      </c>
      <c r="AO110" s="218">
        <f t="shared" si="49"/>
        <v>0</v>
      </c>
      <c r="AP110" s="218">
        <f t="shared" si="49"/>
        <v>0</v>
      </c>
      <c r="AQ110" s="245"/>
    </row>
    <row r="111" spans="2:43" ht="12.75">
      <c r="B111" s="354"/>
      <c r="C111" s="245"/>
      <c r="D111" s="255"/>
      <c r="E111" s="255"/>
      <c r="F111" s="18"/>
      <c r="G111" s="214"/>
      <c r="H111" s="258"/>
      <c r="I111" s="214"/>
      <c r="J111" s="214"/>
      <c r="K111" s="245"/>
      <c r="L111" s="250">
        <f t="shared" si="43"/>
        <v>0</v>
      </c>
      <c r="M111" s="215">
        <f t="shared" si="44"/>
        <v>0</v>
      </c>
      <c r="N111" s="29">
        <f t="shared" si="45"/>
        <v>0</v>
      </c>
      <c r="O111" s="116" t="str">
        <f t="shared" si="46"/>
        <v>-</v>
      </c>
      <c r="P111" s="29">
        <f t="shared" si="35"/>
        <v>0</v>
      </c>
      <c r="Q111" s="245"/>
      <c r="R111" s="245"/>
      <c r="S111" s="29">
        <f t="shared" si="25"/>
        <v>0</v>
      </c>
      <c r="T111" s="29">
        <f t="shared" si="47"/>
        <v>0</v>
      </c>
      <c r="U111" s="29">
        <f t="shared" si="27"/>
        <v>0</v>
      </c>
      <c r="V111" s="29">
        <f t="shared" si="28"/>
        <v>0</v>
      </c>
      <c r="W111" s="29">
        <f t="shared" si="28"/>
        <v>0</v>
      </c>
      <c r="X111" s="29">
        <f t="shared" si="28"/>
        <v>0</v>
      </c>
      <c r="Y111" s="29">
        <f t="shared" si="50"/>
        <v>0</v>
      </c>
      <c r="Z111" s="29">
        <f t="shared" si="51"/>
        <v>0</v>
      </c>
      <c r="AA111" s="29">
        <f t="shared" si="29"/>
        <v>0</v>
      </c>
      <c r="AB111" s="29">
        <f t="shared" si="30"/>
        <v>0</v>
      </c>
      <c r="AC111" s="245"/>
      <c r="AD111" s="355"/>
      <c r="AF111" s="245"/>
      <c r="AG111" s="218">
        <f t="shared" si="48"/>
        <v>0</v>
      </c>
      <c r="AH111" s="218">
        <f t="shared" si="48"/>
        <v>0</v>
      </c>
      <c r="AI111" s="218">
        <f t="shared" si="48"/>
        <v>0</v>
      </c>
      <c r="AJ111" s="218">
        <f t="shared" si="49"/>
        <v>0</v>
      </c>
      <c r="AK111" s="218">
        <f t="shared" si="49"/>
        <v>0</v>
      </c>
      <c r="AL111" s="218">
        <f t="shared" si="49"/>
        <v>0</v>
      </c>
      <c r="AM111" s="218">
        <f t="shared" si="49"/>
        <v>0</v>
      </c>
      <c r="AN111" s="218">
        <f t="shared" si="49"/>
        <v>0</v>
      </c>
      <c r="AO111" s="218">
        <f t="shared" si="49"/>
        <v>0</v>
      </c>
      <c r="AP111" s="218">
        <f t="shared" si="49"/>
        <v>0</v>
      </c>
      <c r="AQ111" s="245"/>
    </row>
    <row r="112" spans="2:43" ht="12.75">
      <c r="B112" s="354"/>
      <c r="C112" s="245"/>
      <c r="D112" s="255"/>
      <c r="E112" s="255"/>
      <c r="F112" s="18"/>
      <c r="G112" s="214"/>
      <c r="H112" s="258"/>
      <c r="I112" s="214"/>
      <c r="J112" s="214"/>
      <c r="K112" s="245"/>
      <c r="L112" s="250">
        <f t="shared" si="43"/>
        <v>0</v>
      </c>
      <c r="M112" s="215">
        <f t="shared" si="44"/>
        <v>0</v>
      </c>
      <c r="N112" s="29">
        <f t="shared" si="45"/>
        <v>0</v>
      </c>
      <c r="O112" s="116" t="str">
        <f t="shared" si="46"/>
        <v>-</v>
      </c>
      <c r="P112" s="29">
        <f t="shared" si="35"/>
        <v>0</v>
      </c>
      <c r="Q112" s="245"/>
      <c r="R112" s="245"/>
      <c r="S112" s="29">
        <f t="shared" si="25"/>
        <v>0</v>
      </c>
      <c r="T112" s="29">
        <f t="shared" si="47"/>
        <v>0</v>
      </c>
      <c r="U112" s="29">
        <f t="shared" si="27"/>
        <v>0</v>
      </c>
      <c r="V112" s="29">
        <f t="shared" si="28"/>
        <v>0</v>
      </c>
      <c r="W112" s="29">
        <f t="shared" si="28"/>
        <v>0</v>
      </c>
      <c r="X112" s="29">
        <f t="shared" si="28"/>
        <v>0</v>
      </c>
      <c r="Y112" s="29">
        <f t="shared" si="50"/>
        <v>0</v>
      </c>
      <c r="Z112" s="29">
        <f t="shared" si="51"/>
        <v>0</v>
      </c>
      <c r="AA112" s="29">
        <f t="shared" si="29"/>
        <v>0</v>
      </c>
      <c r="AB112" s="29">
        <f t="shared" si="30"/>
        <v>0</v>
      </c>
      <c r="AC112" s="245"/>
      <c r="AD112" s="355"/>
      <c r="AF112" s="245"/>
      <c r="AG112" s="218">
        <f t="shared" si="48"/>
        <v>0</v>
      </c>
      <c r="AH112" s="218">
        <f t="shared" si="48"/>
        <v>0</v>
      </c>
      <c r="AI112" s="218">
        <f t="shared" si="48"/>
        <v>0</v>
      </c>
      <c r="AJ112" s="218">
        <f aca="true" t="shared" si="52" ref="AJ112:AP164">IF(AJ$9=$I112,($G112*$H112),0)</f>
        <v>0</v>
      </c>
      <c r="AK112" s="218">
        <f t="shared" si="52"/>
        <v>0</v>
      </c>
      <c r="AL112" s="218">
        <f t="shared" si="52"/>
        <v>0</v>
      </c>
      <c r="AM112" s="218">
        <f t="shared" si="52"/>
        <v>0</v>
      </c>
      <c r="AN112" s="218">
        <f t="shared" si="52"/>
        <v>0</v>
      </c>
      <c r="AO112" s="218">
        <f t="shared" si="52"/>
        <v>0</v>
      </c>
      <c r="AP112" s="218">
        <f t="shared" si="52"/>
        <v>0</v>
      </c>
      <c r="AQ112" s="245"/>
    </row>
    <row r="113" spans="2:43" ht="12.75">
      <c r="B113" s="354"/>
      <c r="C113" s="245"/>
      <c r="D113" s="255"/>
      <c r="E113" s="255"/>
      <c r="F113" s="18"/>
      <c r="G113" s="214"/>
      <c r="H113" s="258"/>
      <c r="I113" s="214"/>
      <c r="J113" s="214"/>
      <c r="K113" s="245"/>
      <c r="L113" s="250">
        <f t="shared" si="43"/>
        <v>0</v>
      </c>
      <c r="M113" s="215">
        <f t="shared" si="44"/>
        <v>0</v>
      </c>
      <c r="N113" s="29">
        <f t="shared" si="45"/>
        <v>0</v>
      </c>
      <c r="O113" s="116" t="str">
        <f t="shared" si="46"/>
        <v>-</v>
      </c>
      <c r="P113" s="29">
        <f t="shared" si="35"/>
        <v>0</v>
      </c>
      <c r="Q113" s="245"/>
      <c r="R113" s="245"/>
      <c r="S113" s="29">
        <f t="shared" si="25"/>
        <v>0</v>
      </c>
      <c r="T113" s="29">
        <f t="shared" si="47"/>
        <v>0</v>
      </c>
      <c r="U113" s="29">
        <f t="shared" si="27"/>
        <v>0</v>
      </c>
      <c r="V113" s="29">
        <f t="shared" si="28"/>
        <v>0</v>
      </c>
      <c r="W113" s="29">
        <f t="shared" si="28"/>
        <v>0</v>
      </c>
      <c r="X113" s="29">
        <f t="shared" si="28"/>
        <v>0</v>
      </c>
      <c r="Y113" s="29">
        <f t="shared" si="50"/>
        <v>0</v>
      </c>
      <c r="Z113" s="29">
        <f t="shared" si="51"/>
        <v>0</v>
      </c>
      <c r="AA113" s="29">
        <f t="shared" si="29"/>
        <v>0</v>
      </c>
      <c r="AB113" s="29">
        <f t="shared" si="30"/>
        <v>0</v>
      </c>
      <c r="AC113" s="245"/>
      <c r="AD113" s="355"/>
      <c r="AF113" s="245"/>
      <c r="AG113" s="218">
        <f t="shared" si="48"/>
        <v>0</v>
      </c>
      <c r="AH113" s="218">
        <f t="shared" si="48"/>
        <v>0</v>
      </c>
      <c r="AI113" s="218">
        <f t="shared" si="48"/>
        <v>0</v>
      </c>
      <c r="AJ113" s="218">
        <f t="shared" si="52"/>
        <v>0</v>
      </c>
      <c r="AK113" s="218">
        <f t="shared" si="52"/>
        <v>0</v>
      </c>
      <c r="AL113" s="218">
        <f t="shared" si="52"/>
        <v>0</v>
      </c>
      <c r="AM113" s="218">
        <f t="shared" si="52"/>
        <v>0</v>
      </c>
      <c r="AN113" s="218">
        <f t="shared" si="52"/>
        <v>0</v>
      </c>
      <c r="AO113" s="218">
        <f t="shared" si="52"/>
        <v>0</v>
      </c>
      <c r="AP113" s="218">
        <f t="shared" si="52"/>
        <v>0</v>
      </c>
      <c r="AQ113" s="245"/>
    </row>
    <row r="114" spans="2:43" ht="12.75">
      <c r="B114" s="354"/>
      <c r="C114" s="245"/>
      <c r="D114" s="255"/>
      <c r="E114" s="255"/>
      <c r="F114" s="18"/>
      <c r="G114" s="214"/>
      <c r="H114" s="258"/>
      <c r="I114" s="214"/>
      <c r="J114" s="214"/>
      <c r="K114" s="245"/>
      <c r="L114" s="250">
        <f t="shared" si="43"/>
        <v>0</v>
      </c>
      <c r="M114" s="215">
        <f t="shared" si="44"/>
        <v>0</v>
      </c>
      <c r="N114" s="29">
        <f t="shared" si="45"/>
        <v>0</v>
      </c>
      <c r="O114" s="116" t="str">
        <f t="shared" si="46"/>
        <v>-</v>
      </c>
      <c r="P114" s="29">
        <f t="shared" si="35"/>
        <v>0</v>
      </c>
      <c r="Q114" s="245"/>
      <c r="R114" s="245"/>
      <c r="S114" s="29">
        <f t="shared" si="25"/>
        <v>0</v>
      </c>
      <c r="T114" s="29">
        <f t="shared" si="47"/>
        <v>0</v>
      </c>
      <c r="U114" s="29">
        <f t="shared" si="27"/>
        <v>0</v>
      </c>
      <c r="V114" s="29">
        <f t="shared" si="28"/>
        <v>0</v>
      </c>
      <c r="W114" s="29">
        <f t="shared" si="28"/>
        <v>0</v>
      </c>
      <c r="X114" s="29">
        <f t="shared" si="28"/>
        <v>0</v>
      </c>
      <c r="Y114" s="29">
        <f t="shared" si="50"/>
        <v>0</v>
      </c>
      <c r="Z114" s="29">
        <f t="shared" si="51"/>
        <v>0</v>
      </c>
      <c r="AA114" s="29">
        <f t="shared" si="29"/>
        <v>0</v>
      </c>
      <c r="AB114" s="29">
        <f t="shared" si="30"/>
        <v>0</v>
      </c>
      <c r="AC114" s="245"/>
      <c r="AD114" s="355"/>
      <c r="AF114" s="245"/>
      <c r="AG114" s="218">
        <f t="shared" si="48"/>
        <v>0</v>
      </c>
      <c r="AH114" s="218">
        <f t="shared" si="48"/>
        <v>0</v>
      </c>
      <c r="AI114" s="218">
        <f t="shared" si="48"/>
        <v>0</v>
      </c>
      <c r="AJ114" s="218">
        <f t="shared" si="52"/>
        <v>0</v>
      </c>
      <c r="AK114" s="218">
        <f t="shared" si="52"/>
        <v>0</v>
      </c>
      <c r="AL114" s="218">
        <f t="shared" si="52"/>
        <v>0</v>
      </c>
      <c r="AM114" s="218">
        <f t="shared" si="52"/>
        <v>0</v>
      </c>
      <c r="AN114" s="218">
        <f t="shared" si="52"/>
        <v>0</v>
      </c>
      <c r="AO114" s="218">
        <f t="shared" si="52"/>
        <v>0</v>
      </c>
      <c r="AP114" s="218">
        <f t="shared" si="52"/>
        <v>0</v>
      </c>
      <c r="AQ114" s="245"/>
    </row>
    <row r="115" spans="2:43" ht="12.75">
      <c r="B115" s="354"/>
      <c r="C115" s="245"/>
      <c r="D115" s="255"/>
      <c r="E115" s="255"/>
      <c r="F115" s="18"/>
      <c r="G115" s="214"/>
      <c r="H115" s="258"/>
      <c r="I115" s="214"/>
      <c r="J115" s="214"/>
      <c r="K115" s="245"/>
      <c r="L115" s="250">
        <f t="shared" si="43"/>
        <v>0</v>
      </c>
      <c r="M115" s="215">
        <f t="shared" si="44"/>
        <v>0</v>
      </c>
      <c r="N115" s="29">
        <f t="shared" si="45"/>
        <v>0</v>
      </c>
      <c r="O115" s="116" t="str">
        <f t="shared" si="46"/>
        <v>-</v>
      </c>
      <c r="P115" s="29">
        <f t="shared" si="35"/>
        <v>0</v>
      </c>
      <c r="Q115" s="245"/>
      <c r="R115" s="245"/>
      <c r="S115" s="29">
        <f t="shared" si="25"/>
        <v>0</v>
      </c>
      <c r="T115" s="29">
        <f t="shared" si="47"/>
        <v>0</v>
      </c>
      <c r="U115" s="29">
        <f t="shared" si="27"/>
        <v>0</v>
      </c>
      <c r="V115" s="29">
        <f t="shared" si="28"/>
        <v>0</v>
      </c>
      <c r="W115" s="29">
        <f t="shared" si="28"/>
        <v>0</v>
      </c>
      <c r="X115" s="29">
        <f t="shared" si="28"/>
        <v>0</v>
      </c>
      <c r="Y115" s="29">
        <f t="shared" si="50"/>
        <v>0</v>
      </c>
      <c r="Z115" s="29">
        <f t="shared" si="51"/>
        <v>0</v>
      </c>
      <c r="AA115" s="29">
        <f t="shared" si="29"/>
        <v>0</v>
      </c>
      <c r="AB115" s="29">
        <f t="shared" si="30"/>
        <v>0</v>
      </c>
      <c r="AC115" s="245"/>
      <c r="AD115" s="355"/>
      <c r="AF115" s="245"/>
      <c r="AG115" s="218">
        <f t="shared" si="48"/>
        <v>0</v>
      </c>
      <c r="AH115" s="218">
        <f t="shared" si="48"/>
        <v>0</v>
      </c>
      <c r="AI115" s="218">
        <f t="shared" si="48"/>
        <v>0</v>
      </c>
      <c r="AJ115" s="218">
        <f t="shared" si="52"/>
        <v>0</v>
      </c>
      <c r="AK115" s="218">
        <f t="shared" si="52"/>
        <v>0</v>
      </c>
      <c r="AL115" s="218">
        <f t="shared" si="52"/>
        <v>0</v>
      </c>
      <c r="AM115" s="218">
        <f t="shared" si="52"/>
        <v>0</v>
      </c>
      <c r="AN115" s="218">
        <f t="shared" si="52"/>
        <v>0</v>
      </c>
      <c r="AO115" s="218">
        <f t="shared" si="52"/>
        <v>0</v>
      </c>
      <c r="AP115" s="218">
        <f t="shared" si="52"/>
        <v>0</v>
      </c>
      <c r="AQ115" s="245"/>
    </row>
    <row r="116" spans="2:43" ht="12.75">
      <c r="B116" s="354"/>
      <c r="C116" s="245"/>
      <c r="D116" s="255"/>
      <c r="E116" s="255"/>
      <c r="F116" s="18"/>
      <c r="G116" s="214"/>
      <c r="H116" s="258"/>
      <c r="I116" s="214"/>
      <c r="J116" s="214"/>
      <c r="K116" s="245"/>
      <c r="L116" s="250">
        <f aca="true" t="shared" si="53" ref="L116:L163">IF(J116="geen",9999999999,J116)</f>
        <v>0</v>
      </c>
      <c r="M116" s="215">
        <f aca="true" t="shared" si="54" ref="M116:M163">G116*H116</f>
        <v>0</v>
      </c>
      <c r="N116" s="29">
        <f aca="true" t="shared" si="55" ref="N116:N163">IF(G116=0,0,(G116*H116)/L116)</f>
        <v>0</v>
      </c>
      <c r="O116" s="116" t="str">
        <f aca="true" t="shared" si="56" ref="O116:O163">IF(L116=0,"-",(IF(L116&gt;3000,"-",I116+L116-1)))</f>
        <v>-</v>
      </c>
      <c r="P116" s="29">
        <f aca="true" t="shared" si="57" ref="P116:P163">IF(J116="geen",IF(I116&lt;$S$9,G116*H116,0),IF(I116&gt;=$S$9,0,IF((H116*G116-(S$9-I116)*N116)&lt;0,0,H116*G116-(S$9-I116)*N116)))</f>
        <v>0</v>
      </c>
      <c r="Q116" s="245"/>
      <c r="R116" s="245"/>
      <c r="S116" s="29">
        <f t="shared" si="25"/>
        <v>0</v>
      </c>
      <c r="T116" s="29">
        <f t="shared" si="47"/>
        <v>0</v>
      </c>
      <c r="U116" s="29">
        <f t="shared" si="27"/>
        <v>0</v>
      </c>
      <c r="V116" s="29">
        <f t="shared" si="27"/>
        <v>0</v>
      </c>
      <c r="W116" s="29">
        <f t="shared" si="27"/>
        <v>0</v>
      </c>
      <c r="X116" s="29">
        <f t="shared" si="27"/>
        <v>0</v>
      </c>
      <c r="Y116" s="29">
        <f t="shared" si="50"/>
        <v>0</v>
      </c>
      <c r="Z116" s="29">
        <f t="shared" si="51"/>
        <v>0</v>
      </c>
      <c r="AA116" s="29">
        <f t="shared" si="29"/>
        <v>0</v>
      </c>
      <c r="AB116" s="29">
        <f t="shared" si="30"/>
        <v>0</v>
      </c>
      <c r="AC116" s="245"/>
      <c r="AD116" s="355"/>
      <c r="AF116" s="245"/>
      <c r="AG116" s="218">
        <f t="shared" si="48"/>
        <v>0</v>
      </c>
      <c r="AH116" s="218">
        <f t="shared" si="48"/>
        <v>0</v>
      </c>
      <c r="AI116" s="218">
        <f t="shared" si="48"/>
        <v>0</v>
      </c>
      <c r="AJ116" s="218">
        <f t="shared" si="52"/>
        <v>0</v>
      </c>
      <c r="AK116" s="218">
        <f t="shared" si="52"/>
        <v>0</v>
      </c>
      <c r="AL116" s="218">
        <f t="shared" si="52"/>
        <v>0</v>
      </c>
      <c r="AM116" s="218">
        <f t="shared" si="52"/>
        <v>0</v>
      </c>
      <c r="AN116" s="218">
        <f t="shared" si="52"/>
        <v>0</v>
      </c>
      <c r="AO116" s="218">
        <f t="shared" si="52"/>
        <v>0</v>
      </c>
      <c r="AP116" s="218">
        <f t="shared" si="52"/>
        <v>0</v>
      </c>
      <c r="AQ116" s="245"/>
    </row>
    <row r="117" spans="2:43" ht="12.75">
      <c r="B117" s="354"/>
      <c r="C117" s="245"/>
      <c r="D117" s="255"/>
      <c r="E117" s="255"/>
      <c r="F117" s="18"/>
      <c r="G117" s="214"/>
      <c r="H117" s="258"/>
      <c r="I117" s="214"/>
      <c r="J117" s="214"/>
      <c r="K117" s="245"/>
      <c r="L117" s="250">
        <f t="shared" si="53"/>
        <v>0</v>
      </c>
      <c r="M117" s="215">
        <f t="shared" si="54"/>
        <v>0</v>
      </c>
      <c r="N117" s="29">
        <f t="shared" si="55"/>
        <v>0</v>
      </c>
      <c r="O117" s="116" t="str">
        <f t="shared" si="56"/>
        <v>-</v>
      </c>
      <c r="P117" s="29">
        <f t="shared" si="57"/>
        <v>0</v>
      </c>
      <c r="Q117" s="245"/>
      <c r="R117" s="245"/>
      <c r="S117" s="29">
        <f t="shared" si="25"/>
        <v>0</v>
      </c>
      <c r="T117" s="29">
        <f t="shared" si="47"/>
        <v>0</v>
      </c>
      <c r="U117" s="29">
        <f t="shared" si="27"/>
        <v>0</v>
      </c>
      <c r="V117" s="29">
        <f t="shared" si="27"/>
        <v>0</v>
      </c>
      <c r="W117" s="29">
        <f t="shared" si="27"/>
        <v>0</v>
      </c>
      <c r="X117" s="29">
        <f t="shared" si="27"/>
        <v>0</v>
      </c>
      <c r="Y117" s="29">
        <f t="shared" si="50"/>
        <v>0</v>
      </c>
      <c r="Z117" s="29">
        <f t="shared" si="51"/>
        <v>0</v>
      </c>
      <c r="AA117" s="29">
        <f t="shared" si="29"/>
        <v>0</v>
      </c>
      <c r="AB117" s="29">
        <f t="shared" si="30"/>
        <v>0</v>
      </c>
      <c r="AC117" s="245"/>
      <c r="AD117" s="355"/>
      <c r="AF117" s="245"/>
      <c r="AG117" s="218">
        <f t="shared" si="48"/>
        <v>0</v>
      </c>
      <c r="AH117" s="218">
        <f t="shared" si="48"/>
        <v>0</v>
      </c>
      <c r="AI117" s="218">
        <f t="shared" si="48"/>
        <v>0</v>
      </c>
      <c r="AJ117" s="218">
        <f t="shared" si="52"/>
        <v>0</v>
      </c>
      <c r="AK117" s="218">
        <f t="shared" si="52"/>
        <v>0</v>
      </c>
      <c r="AL117" s="218">
        <f t="shared" si="52"/>
        <v>0</v>
      </c>
      <c r="AM117" s="218">
        <f t="shared" si="52"/>
        <v>0</v>
      </c>
      <c r="AN117" s="218">
        <f t="shared" si="52"/>
        <v>0</v>
      </c>
      <c r="AO117" s="218">
        <f t="shared" si="52"/>
        <v>0</v>
      </c>
      <c r="AP117" s="218">
        <f t="shared" si="52"/>
        <v>0</v>
      </c>
      <c r="AQ117" s="245"/>
    </row>
    <row r="118" spans="2:43" ht="12.75">
      <c r="B118" s="354"/>
      <c r="C118" s="245"/>
      <c r="D118" s="255"/>
      <c r="E118" s="255"/>
      <c r="F118" s="18"/>
      <c r="G118" s="214"/>
      <c r="H118" s="258"/>
      <c r="I118" s="214"/>
      <c r="J118" s="214"/>
      <c r="K118" s="245"/>
      <c r="L118" s="250">
        <f t="shared" si="53"/>
        <v>0</v>
      </c>
      <c r="M118" s="215">
        <f t="shared" si="54"/>
        <v>0</v>
      </c>
      <c r="N118" s="29">
        <f t="shared" si="55"/>
        <v>0</v>
      </c>
      <c r="O118" s="116" t="str">
        <f t="shared" si="56"/>
        <v>-</v>
      </c>
      <c r="P118" s="29">
        <f t="shared" si="57"/>
        <v>0</v>
      </c>
      <c r="Q118" s="245"/>
      <c r="R118" s="245"/>
      <c r="S118" s="29">
        <f t="shared" si="25"/>
        <v>0</v>
      </c>
      <c r="T118" s="29">
        <f t="shared" si="47"/>
        <v>0</v>
      </c>
      <c r="U118" s="29">
        <f t="shared" si="27"/>
        <v>0</v>
      </c>
      <c r="V118" s="29">
        <f t="shared" si="27"/>
        <v>0</v>
      </c>
      <c r="W118" s="29">
        <f t="shared" si="27"/>
        <v>0</v>
      </c>
      <c r="X118" s="29">
        <f t="shared" si="27"/>
        <v>0</v>
      </c>
      <c r="Y118" s="29">
        <f t="shared" si="50"/>
        <v>0</v>
      </c>
      <c r="Z118" s="29">
        <f t="shared" si="51"/>
        <v>0</v>
      </c>
      <c r="AA118" s="29">
        <f t="shared" si="29"/>
        <v>0</v>
      </c>
      <c r="AB118" s="29">
        <f t="shared" si="30"/>
        <v>0</v>
      </c>
      <c r="AC118" s="245"/>
      <c r="AD118" s="355"/>
      <c r="AF118" s="245"/>
      <c r="AG118" s="218">
        <f t="shared" si="48"/>
        <v>0</v>
      </c>
      <c r="AH118" s="218">
        <f t="shared" si="48"/>
        <v>0</v>
      </c>
      <c r="AI118" s="218">
        <f t="shared" si="48"/>
        <v>0</v>
      </c>
      <c r="AJ118" s="218">
        <f t="shared" si="52"/>
        <v>0</v>
      </c>
      <c r="AK118" s="218">
        <f t="shared" si="52"/>
        <v>0</v>
      </c>
      <c r="AL118" s="218">
        <f t="shared" si="52"/>
        <v>0</v>
      </c>
      <c r="AM118" s="218">
        <f t="shared" si="52"/>
        <v>0</v>
      </c>
      <c r="AN118" s="218">
        <f t="shared" si="52"/>
        <v>0</v>
      </c>
      <c r="AO118" s="218">
        <f t="shared" si="52"/>
        <v>0</v>
      </c>
      <c r="AP118" s="218">
        <f t="shared" si="52"/>
        <v>0</v>
      </c>
      <c r="AQ118" s="245"/>
    </row>
    <row r="119" spans="2:43" ht="12.75">
      <c r="B119" s="354"/>
      <c r="C119" s="245"/>
      <c r="D119" s="255"/>
      <c r="E119" s="255"/>
      <c r="F119" s="18"/>
      <c r="G119" s="214"/>
      <c r="H119" s="258"/>
      <c r="I119" s="214"/>
      <c r="J119" s="214"/>
      <c r="K119" s="245"/>
      <c r="L119" s="250">
        <f t="shared" si="53"/>
        <v>0</v>
      </c>
      <c r="M119" s="215">
        <f t="shared" si="54"/>
        <v>0</v>
      </c>
      <c r="N119" s="29">
        <f t="shared" si="55"/>
        <v>0</v>
      </c>
      <c r="O119" s="116" t="str">
        <f t="shared" si="56"/>
        <v>-</v>
      </c>
      <c r="P119" s="29">
        <f t="shared" si="57"/>
        <v>0</v>
      </c>
      <c r="Q119" s="245"/>
      <c r="R119" s="245"/>
      <c r="S119" s="29">
        <f t="shared" si="25"/>
        <v>0</v>
      </c>
      <c r="T119" s="29">
        <f t="shared" si="47"/>
        <v>0</v>
      </c>
      <c r="U119" s="29">
        <f t="shared" si="27"/>
        <v>0</v>
      </c>
      <c r="V119" s="29">
        <f t="shared" si="27"/>
        <v>0</v>
      </c>
      <c r="W119" s="29">
        <f t="shared" si="27"/>
        <v>0</v>
      </c>
      <c r="X119" s="29">
        <f t="shared" si="27"/>
        <v>0</v>
      </c>
      <c r="Y119" s="29">
        <f t="shared" si="50"/>
        <v>0</v>
      </c>
      <c r="Z119" s="29">
        <f t="shared" si="51"/>
        <v>0</v>
      </c>
      <c r="AA119" s="29">
        <f t="shared" si="29"/>
        <v>0</v>
      </c>
      <c r="AB119" s="29">
        <f t="shared" si="30"/>
        <v>0</v>
      </c>
      <c r="AC119" s="245"/>
      <c r="AD119" s="355"/>
      <c r="AF119" s="245"/>
      <c r="AG119" s="218">
        <f t="shared" si="48"/>
        <v>0</v>
      </c>
      <c r="AH119" s="218">
        <f t="shared" si="48"/>
        <v>0</v>
      </c>
      <c r="AI119" s="218">
        <f t="shared" si="48"/>
        <v>0</v>
      </c>
      <c r="AJ119" s="218">
        <f t="shared" si="52"/>
        <v>0</v>
      </c>
      <c r="AK119" s="218">
        <f t="shared" si="52"/>
        <v>0</v>
      </c>
      <c r="AL119" s="218">
        <f t="shared" si="52"/>
        <v>0</v>
      </c>
      <c r="AM119" s="218">
        <f t="shared" si="52"/>
        <v>0</v>
      </c>
      <c r="AN119" s="218">
        <f t="shared" si="52"/>
        <v>0</v>
      </c>
      <c r="AO119" s="218">
        <f t="shared" si="52"/>
        <v>0</v>
      </c>
      <c r="AP119" s="218">
        <f t="shared" si="52"/>
        <v>0</v>
      </c>
      <c r="AQ119" s="245"/>
    </row>
    <row r="120" spans="2:43" ht="12.75">
      <c r="B120" s="354"/>
      <c r="C120" s="245"/>
      <c r="D120" s="255"/>
      <c r="E120" s="255"/>
      <c r="F120" s="18"/>
      <c r="G120" s="214"/>
      <c r="H120" s="258"/>
      <c r="I120" s="214"/>
      <c r="J120" s="214"/>
      <c r="K120" s="245"/>
      <c r="L120" s="250">
        <f t="shared" si="53"/>
        <v>0</v>
      </c>
      <c r="M120" s="215">
        <f t="shared" si="54"/>
        <v>0</v>
      </c>
      <c r="N120" s="29">
        <f t="shared" si="55"/>
        <v>0</v>
      </c>
      <c r="O120" s="116" t="str">
        <f t="shared" si="56"/>
        <v>-</v>
      </c>
      <c r="P120" s="29">
        <f t="shared" si="57"/>
        <v>0</v>
      </c>
      <c r="Q120" s="245"/>
      <c r="R120" s="245"/>
      <c r="S120" s="29">
        <f t="shared" si="25"/>
        <v>0</v>
      </c>
      <c r="T120" s="29">
        <f t="shared" si="47"/>
        <v>0</v>
      </c>
      <c r="U120" s="29">
        <f t="shared" si="27"/>
        <v>0</v>
      </c>
      <c r="V120" s="29">
        <f t="shared" si="27"/>
        <v>0</v>
      </c>
      <c r="W120" s="29">
        <f t="shared" si="27"/>
        <v>0</v>
      </c>
      <c r="X120" s="29">
        <f t="shared" si="27"/>
        <v>0</v>
      </c>
      <c r="Y120" s="29">
        <f t="shared" si="50"/>
        <v>0</v>
      </c>
      <c r="Z120" s="29">
        <f t="shared" si="51"/>
        <v>0</v>
      </c>
      <c r="AA120" s="29">
        <f t="shared" si="29"/>
        <v>0</v>
      </c>
      <c r="AB120" s="29">
        <f t="shared" si="30"/>
        <v>0</v>
      </c>
      <c r="AC120" s="245"/>
      <c r="AD120" s="355"/>
      <c r="AF120" s="245"/>
      <c r="AG120" s="218">
        <f t="shared" si="48"/>
        <v>0</v>
      </c>
      <c r="AH120" s="218">
        <f t="shared" si="48"/>
        <v>0</v>
      </c>
      <c r="AI120" s="218">
        <f t="shared" si="48"/>
        <v>0</v>
      </c>
      <c r="AJ120" s="218">
        <f t="shared" si="52"/>
        <v>0</v>
      </c>
      <c r="AK120" s="218">
        <f t="shared" si="52"/>
        <v>0</v>
      </c>
      <c r="AL120" s="218">
        <f t="shared" si="52"/>
        <v>0</v>
      </c>
      <c r="AM120" s="218">
        <f t="shared" si="52"/>
        <v>0</v>
      </c>
      <c r="AN120" s="218">
        <f t="shared" si="52"/>
        <v>0</v>
      </c>
      <c r="AO120" s="218">
        <f t="shared" si="52"/>
        <v>0</v>
      </c>
      <c r="AP120" s="218">
        <f t="shared" si="52"/>
        <v>0</v>
      </c>
      <c r="AQ120" s="245"/>
    </row>
    <row r="121" spans="2:43" ht="12.75">
      <c r="B121" s="354"/>
      <c r="C121" s="245"/>
      <c r="D121" s="255"/>
      <c r="E121" s="255"/>
      <c r="F121" s="18"/>
      <c r="G121" s="214"/>
      <c r="H121" s="258"/>
      <c r="I121" s="214"/>
      <c r="J121" s="214"/>
      <c r="K121" s="245"/>
      <c r="L121" s="250">
        <f t="shared" si="53"/>
        <v>0</v>
      </c>
      <c r="M121" s="215">
        <f t="shared" si="54"/>
        <v>0</v>
      </c>
      <c r="N121" s="29">
        <f t="shared" si="55"/>
        <v>0</v>
      </c>
      <c r="O121" s="116" t="str">
        <f t="shared" si="56"/>
        <v>-</v>
      </c>
      <c r="P121" s="29">
        <f t="shared" si="57"/>
        <v>0</v>
      </c>
      <c r="Q121" s="245"/>
      <c r="R121" s="245"/>
      <c r="S121" s="29">
        <f t="shared" si="25"/>
        <v>0</v>
      </c>
      <c r="T121" s="29">
        <f t="shared" si="47"/>
        <v>0</v>
      </c>
      <c r="U121" s="29">
        <f t="shared" si="27"/>
        <v>0</v>
      </c>
      <c r="V121" s="29">
        <f t="shared" si="27"/>
        <v>0</v>
      </c>
      <c r="W121" s="29">
        <f t="shared" si="27"/>
        <v>0</v>
      </c>
      <c r="X121" s="29">
        <f t="shared" si="27"/>
        <v>0</v>
      </c>
      <c r="Y121" s="29">
        <f t="shared" si="50"/>
        <v>0</v>
      </c>
      <c r="Z121" s="29">
        <f t="shared" si="51"/>
        <v>0</v>
      </c>
      <c r="AA121" s="29">
        <f t="shared" si="29"/>
        <v>0</v>
      </c>
      <c r="AB121" s="29">
        <f t="shared" si="30"/>
        <v>0</v>
      </c>
      <c r="AC121" s="245"/>
      <c r="AD121" s="355"/>
      <c r="AF121" s="245"/>
      <c r="AG121" s="218">
        <f t="shared" si="48"/>
        <v>0</v>
      </c>
      <c r="AH121" s="218">
        <f t="shared" si="48"/>
        <v>0</v>
      </c>
      <c r="AI121" s="218">
        <f t="shared" si="48"/>
        <v>0</v>
      </c>
      <c r="AJ121" s="218">
        <f t="shared" si="52"/>
        <v>0</v>
      </c>
      <c r="AK121" s="218">
        <f t="shared" si="52"/>
        <v>0</v>
      </c>
      <c r="AL121" s="218">
        <f t="shared" si="52"/>
        <v>0</v>
      </c>
      <c r="AM121" s="218">
        <f t="shared" si="52"/>
        <v>0</v>
      </c>
      <c r="AN121" s="218">
        <f t="shared" si="52"/>
        <v>0</v>
      </c>
      <c r="AO121" s="218">
        <f t="shared" si="52"/>
        <v>0</v>
      </c>
      <c r="AP121" s="218">
        <f t="shared" si="52"/>
        <v>0</v>
      </c>
      <c r="AQ121" s="245"/>
    </row>
    <row r="122" spans="2:43" ht="12.75">
      <c r="B122" s="354"/>
      <c r="C122" s="245"/>
      <c r="D122" s="255"/>
      <c r="E122" s="255"/>
      <c r="F122" s="18"/>
      <c r="G122" s="214"/>
      <c r="H122" s="258"/>
      <c r="I122" s="214"/>
      <c r="J122" s="214"/>
      <c r="K122" s="245"/>
      <c r="L122" s="250">
        <f t="shared" si="53"/>
        <v>0</v>
      </c>
      <c r="M122" s="215">
        <f t="shared" si="54"/>
        <v>0</v>
      </c>
      <c r="N122" s="29">
        <f t="shared" si="55"/>
        <v>0</v>
      </c>
      <c r="O122" s="116" t="str">
        <f t="shared" si="56"/>
        <v>-</v>
      </c>
      <c r="P122" s="29">
        <f t="shared" si="57"/>
        <v>0</v>
      </c>
      <c r="Q122" s="245"/>
      <c r="R122" s="245"/>
      <c r="S122" s="29">
        <f t="shared" si="25"/>
        <v>0</v>
      </c>
      <c r="T122" s="29">
        <f t="shared" si="47"/>
        <v>0</v>
      </c>
      <c r="U122" s="29">
        <f t="shared" si="27"/>
        <v>0</v>
      </c>
      <c r="V122" s="29">
        <f t="shared" si="27"/>
        <v>0</v>
      </c>
      <c r="W122" s="29">
        <f t="shared" si="27"/>
        <v>0</v>
      </c>
      <c r="X122" s="29">
        <f t="shared" si="27"/>
        <v>0</v>
      </c>
      <c r="Y122" s="29">
        <f t="shared" si="50"/>
        <v>0</v>
      </c>
      <c r="Z122" s="29">
        <f t="shared" si="51"/>
        <v>0</v>
      </c>
      <c r="AA122" s="29">
        <f t="shared" si="29"/>
        <v>0</v>
      </c>
      <c r="AB122" s="29">
        <f t="shared" si="30"/>
        <v>0</v>
      </c>
      <c r="AC122" s="245"/>
      <c r="AD122" s="355"/>
      <c r="AF122" s="245"/>
      <c r="AG122" s="218">
        <f t="shared" si="48"/>
        <v>0</v>
      </c>
      <c r="AH122" s="218">
        <f t="shared" si="48"/>
        <v>0</v>
      </c>
      <c r="AI122" s="218">
        <f t="shared" si="48"/>
        <v>0</v>
      </c>
      <c r="AJ122" s="218">
        <f t="shared" si="52"/>
        <v>0</v>
      </c>
      <c r="AK122" s="218">
        <f t="shared" si="52"/>
        <v>0</v>
      </c>
      <c r="AL122" s="218">
        <f t="shared" si="52"/>
        <v>0</v>
      </c>
      <c r="AM122" s="218">
        <f t="shared" si="52"/>
        <v>0</v>
      </c>
      <c r="AN122" s="218">
        <f t="shared" si="52"/>
        <v>0</v>
      </c>
      <c r="AO122" s="218">
        <f t="shared" si="52"/>
        <v>0</v>
      </c>
      <c r="AP122" s="218">
        <f t="shared" si="52"/>
        <v>0</v>
      </c>
      <c r="AQ122" s="245"/>
    </row>
    <row r="123" spans="2:43" ht="12.75">
      <c r="B123" s="354"/>
      <c r="C123" s="245"/>
      <c r="D123" s="255"/>
      <c r="E123" s="255"/>
      <c r="F123" s="18"/>
      <c r="G123" s="214"/>
      <c r="H123" s="258"/>
      <c r="I123" s="214"/>
      <c r="J123" s="214"/>
      <c r="K123" s="245"/>
      <c r="L123" s="250">
        <f t="shared" si="53"/>
        <v>0</v>
      </c>
      <c r="M123" s="215">
        <f t="shared" si="54"/>
        <v>0</v>
      </c>
      <c r="N123" s="29">
        <f t="shared" si="55"/>
        <v>0</v>
      </c>
      <c r="O123" s="116" t="str">
        <f t="shared" si="56"/>
        <v>-</v>
      </c>
      <c r="P123" s="29">
        <f t="shared" si="57"/>
        <v>0</v>
      </c>
      <c r="Q123" s="245"/>
      <c r="R123" s="245"/>
      <c r="S123" s="29">
        <f t="shared" si="25"/>
        <v>0</v>
      </c>
      <c r="T123" s="29">
        <f t="shared" si="47"/>
        <v>0</v>
      </c>
      <c r="U123" s="29">
        <f t="shared" si="27"/>
        <v>0</v>
      </c>
      <c r="V123" s="29">
        <f t="shared" si="27"/>
        <v>0</v>
      </c>
      <c r="W123" s="29">
        <f t="shared" si="27"/>
        <v>0</v>
      </c>
      <c r="X123" s="29">
        <f t="shared" si="27"/>
        <v>0</v>
      </c>
      <c r="Y123" s="29">
        <f t="shared" si="50"/>
        <v>0</v>
      </c>
      <c r="Z123" s="29">
        <f t="shared" si="51"/>
        <v>0</v>
      </c>
      <c r="AA123" s="29">
        <f t="shared" si="29"/>
        <v>0</v>
      </c>
      <c r="AB123" s="29">
        <f t="shared" si="30"/>
        <v>0</v>
      </c>
      <c r="AC123" s="245"/>
      <c r="AD123" s="355"/>
      <c r="AF123" s="245"/>
      <c r="AG123" s="218">
        <f t="shared" si="48"/>
        <v>0</v>
      </c>
      <c r="AH123" s="218">
        <f t="shared" si="48"/>
        <v>0</v>
      </c>
      <c r="AI123" s="218">
        <f t="shared" si="48"/>
        <v>0</v>
      </c>
      <c r="AJ123" s="218">
        <f t="shared" si="52"/>
        <v>0</v>
      </c>
      <c r="AK123" s="218">
        <f t="shared" si="52"/>
        <v>0</v>
      </c>
      <c r="AL123" s="218">
        <f t="shared" si="52"/>
        <v>0</v>
      </c>
      <c r="AM123" s="218">
        <f t="shared" si="52"/>
        <v>0</v>
      </c>
      <c r="AN123" s="218">
        <f t="shared" si="52"/>
        <v>0</v>
      </c>
      <c r="AO123" s="218">
        <f t="shared" si="52"/>
        <v>0</v>
      </c>
      <c r="AP123" s="218">
        <f t="shared" si="52"/>
        <v>0</v>
      </c>
      <c r="AQ123" s="245"/>
    </row>
    <row r="124" spans="2:43" ht="12.75">
      <c r="B124" s="354"/>
      <c r="C124" s="245"/>
      <c r="D124" s="255"/>
      <c r="E124" s="255"/>
      <c r="F124" s="18"/>
      <c r="G124" s="214"/>
      <c r="H124" s="258"/>
      <c r="I124" s="214"/>
      <c r="J124" s="214"/>
      <c r="K124" s="245"/>
      <c r="L124" s="250">
        <f t="shared" si="53"/>
        <v>0</v>
      </c>
      <c r="M124" s="215">
        <f t="shared" si="54"/>
        <v>0</v>
      </c>
      <c r="N124" s="29">
        <f t="shared" si="55"/>
        <v>0</v>
      </c>
      <c r="O124" s="116" t="str">
        <f t="shared" si="56"/>
        <v>-</v>
      </c>
      <c r="P124" s="29">
        <f t="shared" si="57"/>
        <v>0</v>
      </c>
      <c r="Q124" s="245"/>
      <c r="R124" s="245"/>
      <c r="S124" s="29">
        <f t="shared" si="25"/>
        <v>0</v>
      </c>
      <c r="T124" s="29">
        <f t="shared" si="47"/>
        <v>0</v>
      </c>
      <c r="U124" s="29">
        <f t="shared" si="27"/>
        <v>0</v>
      </c>
      <c r="V124" s="29">
        <f t="shared" si="27"/>
        <v>0</v>
      </c>
      <c r="W124" s="29">
        <f t="shared" si="27"/>
        <v>0</v>
      </c>
      <c r="X124" s="29">
        <f t="shared" si="27"/>
        <v>0</v>
      </c>
      <c r="Y124" s="29">
        <f t="shared" si="50"/>
        <v>0</v>
      </c>
      <c r="Z124" s="29">
        <f t="shared" si="51"/>
        <v>0</v>
      </c>
      <c r="AA124" s="29">
        <f t="shared" si="29"/>
        <v>0</v>
      </c>
      <c r="AB124" s="29">
        <f t="shared" si="30"/>
        <v>0</v>
      </c>
      <c r="AC124" s="245"/>
      <c r="AD124" s="355"/>
      <c r="AF124" s="245"/>
      <c r="AG124" s="218">
        <f t="shared" si="48"/>
        <v>0</v>
      </c>
      <c r="AH124" s="218">
        <f t="shared" si="48"/>
        <v>0</v>
      </c>
      <c r="AI124" s="218">
        <f t="shared" si="48"/>
        <v>0</v>
      </c>
      <c r="AJ124" s="218">
        <f t="shared" si="52"/>
        <v>0</v>
      </c>
      <c r="AK124" s="218">
        <f t="shared" si="52"/>
        <v>0</v>
      </c>
      <c r="AL124" s="218">
        <f t="shared" si="52"/>
        <v>0</v>
      </c>
      <c r="AM124" s="218">
        <f t="shared" si="52"/>
        <v>0</v>
      </c>
      <c r="AN124" s="218">
        <f t="shared" si="52"/>
        <v>0</v>
      </c>
      <c r="AO124" s="218">
        <f t="shared" si="52"/>
        <v>0</v>
      </c>
      <c r="AP124" s="218">
        <f t="shared" si="52"/>
        <v>0</v>
      </c>
      <c r="AQ124" s="245"/>
    </row>
    <row r="125" spans="2:43" ht="12.75">
      <c r="B125" s="354"/>
      <c r="C125" s="245"/>
      <c r="D125" s="255"/>
      <c r="E125" s="255"/>
      <c r="F125" s="18"/>
      <c r="G125" s="214"/>
      <c r="H125" s="258"/>
      <c r="I125" s="214"/>
      <c r="J125" s="214"/>
      <c r="K125" s="245"/>
      <c r="L125" s="250">
        <f t="shared" si="53"/>
        <v>0</v>
      </c>
      <c r="M125" s="215">
        <f t="shared" si="54"/>
        <v>0</v>
      </c>
      <c r="N125" s="29">
        <f t="shared" si="55"/>
        <v>0</v>
      </c>
      <c r="O125" s="116" t="str">
        <f t="shared" si="56"/>
        <v>-</v>
      </c>
      <c r="P125" s="29">
        <f t="shared" si="57"/>
        <v>0</v>
      </c>
      <c r="Q125" s="245"/>
      <c r="R125" s="245"/>
      <c r="S125" s="29">
        <f t="shared" si="25"/>
        <v>0</v>
      </c>
      <c r="T125" s="29">
        <f t="shared" si="47"/>
        <v>0</v>
      </c>
      <c r="U125" s="29">
        <f t="shared" si="27"/>
        <v>0</v>
      </c>
      <c r="V125" s="29">
        <f t="shared" si="27"/>
        <v>0</v>
      </c>
      <c r="W125" s="29">
        <f t="shared" si="27"/>
        <v>0</v>
      </c>
      <c r="X125" s="29">
        <f t="shared" si="27"/>
        <v>0</v>
      </c>
      <c r="Y125" s="29">
        <f t="shared" si="50"/>
        <v>0</v>
      </c>
      <c r="Z125" s="29">
        <f t="shared" si="51"/>
        <v>0</v>
      </c>
      <c r="AA125" s="29">
        <f t="shared" si="29"/>
        <v>0</v>
      </c>
      <c r="AB125" s="29">
        <f t="shared" si="30"/>
        <v>0</v>
      </c>
      <c r="AC125" s="245"/>
      <c r="AD125" s="355"/>
      <c r="AF125" s="245"/>
      <c r="AG125" s="218">
        <f t="shared" si="48"/>
        <v>0</v>
      </c>
      <c r="AH125" s="218">
        <f t="shared" si="48"/>
        <v>0</v>
      </c>
      <c r="AI125" s="218">
        <f t="shared" si="48"/>
        <v>0</v>
      </c>
      <c r="AJ125" s="218">
        <f t="shared" si="52"/>
        <v>0</v>
      </c>
      <c r="AK125" s="218">
        <f t="shared" si="52"/>
        <v>0</v>
      </c>
      <c r="AL125" s="218">
        <f t="shared" si="52"/>
        <v>0</v>
      </c>
      <c r="AM125" s="218">
        <f t="shared" si="52"/>
        <v>0</v>
      </c>
      <c r="AN125" s="218">
        <f t="shared" si="52"/>
        <v>0</v>
      </c>
      <c r="AO125" s="218">
        <f t="shared" si="52"/>
        <v>0</v>
      </c>
      <c r="AP125" s="218">
        <f t="shared" si="52"/>
        <v>0</v>
      </c>
      <c r="AQ125" s="245"/>
    </row>
    <row r="126" spans="2:43" ht="12.75">
      <c r="B126" s="354"/>
      <c r="C126" s="245"/>
      <c r="D126" s="255"/>
      <c r="E126" s="255"/>
      <c r="F126" s="18"/>
      <c r="G126" s="214"/>
      <c r="H126" s="258"/>
      <c r="I126" s="214"/>
      <c r="J126" s="214"/>
      <c r="K126" s="245"/>
      <c r="L126" s="250">
        <f t="shared" si="53"/>
        <v>0</v>
      </c>
      <c r="M126" s="215">
        <f t="shared" si="54"/>
        <v>0</v>
      </c>
      <c r="N126" s="29">
        <f t="shared" si="55"/>
        <v>0</v>
      </c>
      <c r="O126" s="116" t="str">
        <f t="shared" si="56"/>
        <v>-</v>
      </c>
      <c r="P126" s="29">
        <f t="shared" si="57"/>
        <v>0</v>
      </c>
      <c r="Q126" s="245"/>
      <c r="R126" s="245"/>
      <c r="S126" s="29">
        <f t="shared" si="25"/>
        <v>0</v>
      </c>
      <c r="T126" s="29">
        <f t="shared" si="47"/>
        <v>0</v>
      </c>
      <c r="U126" s="29">
        <f t="shared" si="27"/>
        <v>0</v>
      </c>
      <c r="V126" s="29">
        <f t="shared" si="27"/>
        <v>0</v>
      </c>
      <c r="W126" s="29">
        <f t="shared" si="27"/>
        <v>0</v>
      </c>
      <c r="X126" s="29">
        <f t="shared" si="27"/>
        <v>0</v>
      </c>
      <c r="Y126" s="29">
        <f t="shared" si="50"/>
        <v>0</v>
      </c>
      <c r="Z126" s="29">
        <f t="shared" si="51"/>
        <v>0</v>
      </c>
      <c r="AA126" s="29">
        <f t="shared" si="29"/>
        <v>0</v>
      </c>
      <c r="AB126" s="29">
        <f t="shared" si="30"/>
        <v>0</v>
      </c>
      <c r="AC126" s="245"/>
      <c r="AD126" s="355"/>
      <c r="AF126" s="245"/>
      <c r="AG126" s="218">
        <f t="shared" si="48"/>
        <v>0</v>
      </c>
      <c r="AH126" s="218">
        <f t="shared" si="48"/>
        <v>0</v>
      </c>
      <c r="AI126" s="218">
        <f t="shared" si="48"/>
        <v>0</v>
      </c>
      <c r="AJ126" s="218">
        <f t="shared" si="52"/>
        <v>0</v>
      </c>
      <c r="AK126" s="218">
        <f t="shared" si="52"/>
        <v>0</v>
      </c>
      <c r="AL126" s="218">
        <f t="shared" si="52"/>
        <v>0</v>
      </c>
      <c r="AM126" s="218">
        <f t="shared" si="52"/>
        <v>0</v>
      </c>
      <c r="AN126" s="218">
        <f t="shared" si="52"/>
        <v>0</v>
      </c>
      <c r="AO126" s="218">
        <f t="shared" si="52"/>
        <v>0</v>
      </c>
      <c r="AP126" s="218">
        <f t="shared" si="52"/>
        <v>0</v>
      </c>
      <c r="AQ126" s="245"/>
    </row>
    <row r="127" spans="2:43" ht="12.75">
      <c r="B127" s="354"/>
      <c r="C127" s="245"/>
      <c r="D127" s="255"/>
      <c r="E127" s="255"/>
      <c r="F127" s="18"/>
      <c r="G127" s="214"/>
      <c r="H127" s="258"/>
      <c r="I127" s="214"/>
      <c r="J127" s="214"/>
      <c r="K127" s="245"/>
      <c r="L127" s="250">
        <f t="shared" si="53"/>
        <v>0</v>
      </c>
      <c r="M127" s="215">
        <f t="shared" si="54"/>
        <v>0</v>
      </c>
      <c r="N127" s="29">
        <f t="shared" si="55"/>
        <v>0</v>
      </c>
      <c r="O127" s="116" t="str">
        <f t="shared" si="56"/>
        <v>-</v>
      </c>
      <c r="P127" s="29">
        <f t="shared" si="57"/>
        <v>0</v>
      </c>
      <c r="Q127" s="245"/>
      <c r="R127" s="245"/>
      <c r="S127" s="29">
        <f t="shared" si="25"/>
        <v>0</v>
      </c>
      <c r="T127" s="29">
        <f t="shared" si="47"/>
        <v>0</v>
      </c>
      <c r="U127" s="29">
        <f t="shared" si="27"/>
        <v>0</v>
      </c>
      <c r="V127" s="29">
        <f t="shared" si="27"/>
        <v>0</v>
      </c>
      <c r="W127" s="29">
        <f t="shared" si="27"/>
        <v>0</v>
      </c>
      <c r="X127" s="29">
        <f t="shared" si="27"/>
        <v>0</v>
      </c>
      <c r="Y127" s="29">
        <f t="shared" si="50"/>
        <v>0</v>
      </c>
      <c r="Z127" s="29">
        <f t="shared" si="51"/>
        <v>0</v>
      </c>
      <c r="AA127" s="29">
        <f t="shared" si="29"/>
        <v>0</v>
      </c>
      <c r="AB127" s="29">
        <f t="shared" si="30"/>
        <v>0</v>
      </c>
      <c r="AC127" s="245"/>
      <c r="AD127" s="355"/>
      <c r="AF127" s="245"/>
      <c r="AG127" s="218">
        <f t="shared" si="48"/>
        <v>0</v>
      </c>
      <c r="AH127" s="218">
        <f t="shared" si="48"/>
        <v>0</v>
      </c>
      <c r="AI127" s="218">
        <f t="shared" si="48"/>
        <v>0</v>
      </c>
      <c r="AJ127" s="218">
        <f t="shared" si="52"/>
        <v>0</v>
      </c>
      <c r="AK127" s="218">
        <f t="shared" si="52"/>
        <v>0</v>
      </c>
      <c r="AL127" s="218">
        <f t="shared" si="52"/>
        <v>0</v>
      </c>
      <c r="AM127" s="218">
        <f t="shared" si="52"/>
        <v>0</v>
      </c>
      <c r="AN127" s="218">
        <f t="shared" si="52"/>
        <v>0</v>
      </c>
      <c r="AO127" s="218">
        <f t="shared" si="52"/>
        <v>0</v>
      </c>
      <c r="AP127" s="218">
        <f t="shared" si="52"/>
        <v>0</v>
      </c>
      <c r="AQ127" s="245"/>
    </row>
    <row r="128" spans="2:43" ht="12.75">
      <c r="B128" s="354"/>
      <c r="C128" s="245"/>
      <c r="D128" s="255"/>
      <c r="E128" s="255"/>
      <c r="F128" s="18"/>
      <c r="G128" s="214"/>
      <c r="H128" s="258"/>
      <c r="I128" s="214"/>
      <c r="J128" s="214"/>
      <c r="K128" s="245"/>
      <c r="L128" s="250">
        <f t="shared" si="53"/>
        <v>0</v>
      </c>
      <c r="M128" s="215">
        <f t="shared" si="54"/>
        <v>0</v>
      </c>
      <c r="N128" s="29">
        <f t="shared" si="55"/>
        <v>0</v>
      </c>
      <c r="O128" s="116" t="str">
        <f t="shared" si="56"/>
        <v>-</v>
      </c>
      <c r="P128" s="29">
        <f t="shared" si="57"/>
        <v>0</v>
      </c>
      <c r="Q128" s="245"/>
      <c r="R128" s="245"/>
      <c r="S128" s="29">
        <f t="shared" si="25"/>
        <v>0</v>
      </c>
      <c r="T128" s="29">
        <f t="shared" si="47"/>
        <v>0</v>
      </c>
      <c r="U128" s="29">
        <f t="shared" si="27"/>
        <v>0</v>
      </c>
      <c r="V128" s="29">
        <f t="shared" si="27"/>
        <v>0</v>
      </c>
      <c r="W128" s="29">
        <f t="shared" si="27"/>
        <v>0</v>
      </c>
      <c r="X128" s="29">
        <f t="shared" si="27"/>
        <v>0</v>
      </c>
      <c r="Y128" s="29">
        <f t="shared" si="50"/>
        <v>0</v>
      </c>
      <c r="Z128" s="29">
        <f t="shared" si="51"/>
        <v>0</v>
      </c>
      <c r="AA128" s="29">
        <f t="shared" si="29"/>
        <v>0</v>
      </c>
      <c r="AB128" s="29">
        <f t="shared" si="30"/>
        <v>0</v>
      </c>
      <c r="AC128" s="245"/>
      <c r="AD128" s="355"/>
      <c r="AF128" s="245"/>
      <c r="AG128" s="218">
        <f t="shared" si="48"/>
        <v>0</v>
      </c>
      <c r="AH128" s="218">
        <f t="shared" si="48"/>
        <v>0</v>
      </c>
      <c r="AI128" s="218">
        <f t="shared" si="48"/>
        <v>0</v>
      </c>
      <c r="AJ128" s="218">
        <f t="shared" si="52"/>
        <v>0</v>
      </c>
      <c r="AK128" s="218">
        <f t="shared" si="52"/>
        <v>0</v>
      </c>
      <c r="AL128" s="218">
        <f t="shared" si="52"/>
        <v>0</v>
      </c>
      <c r="AM128" s="218">
        <f t="shared" si="52"/>
        <v>0</v>
      </c>
      <c r="AN128" s="218">
        <f t="shared" si="52"/>
        <v>0</v>
      </c>
      <c r="AO128" s="218">
        <f t="shared" si="52"/>
        <v>0</v>
      </c>
      <c r="AP128" s="218">
        <f t="shared" si="52"/>
        <v>0</v>
      </c>
      <c r="AQ128" s="245"/>
    </row>
    <row r="129" spans="2:43" ht="12.75">
      <c r="B129" s="354"/>
      <c r="C129" s="245"/>
      <c r="D129" s="255"/>
      <c r="E129" s="255"/>
      <c r="F129" s="18"/>
      <c r="G129" s="214"/>
      <c r="H129" s="258"/>
      <c r="I129" s="214"/>
      <c r="J129" s="214"/>
      <c r="K129" s="245"/>
      <c r="L129" s="250">
        <f t="shared" si="53"/>
        <v>0</v>
      </c>
      <c r="M129" s="215">
        <f t="shared" si="54"/>
        <v>0</v>
      </c>
      <c r="N129" s="29">
        <f t="shared" si="55"/>
        <v>0</v>
      </c>
      <c r="O129" s="116" t="str">
        <f t="shared" si="56"/>
        <v>-</v>
      </c>
      <c r="P129" s="29">
        <f t="shared" si="57"/>
        <v>0</v>
      </c>
      <c r="Q129" s="245"/>
      <c r="R129" s="245"/>
      <c r="S129" s="29">
        <f t="shared" si="25"/>
        <v>0</v>
      </c>
      <c r="T129" s="29">
        <f aca="true" t="shared" si="58" ref="T129:T160">(IF(T$9&lt;$I129,0,IF($O129&lt;=T$9-1,0,$N129)))</f>
        <v>0</v>
      </c>
      <c r="U129" s="29">
        <f t="shared" si="27"/>
        <v>0</v>
      </c>
      <c r="V129" s="29">
        <f t="shared" si="27"/>
        <v>0</v>
      </c>
      <c r="W129" s="29">
        <f t="shared" si="27"/>
        <v>0</v>
      </c>
      <c r="X129" s="29">
        <f t="shared" si="27"/>
        <v>0</v>
      </c>
      <c r="Y129" s="29">
        <f t="shared" si="50"/>
        <v>0</v>
      </c>
      <c r="Z129" s="29">
        <f t="shared" si="51"/>
        <v>0</v>
      </c>
      <c r="AA129" s="29">
        <f t="shared" si="29"/>
        <v>0</v>
      </c>
      <c r="AB129" s="29">
        <f t="shared" si="30"/>
        <v>0</v>
      </c>
      <c r="AC129" s="245"/>
      <c r="AD129" s="355"/>
      <c r="AF129" s="245"/>
      <c r="AG129" s="218">
        <f t="shared" si="48"/>
        <v>0</v>
      </c>
      <c r="AH129" s="218">
        <f t="shared" si="48"/>
        <v>0</v>
      </c>
      <c r="AI129" s="218">
        <f t="shared" si="48"/>
        <v>0</v>
      </c>
      <c r="AJ129" s="218">
        <f t="shared" si="52"/>
        <v>0</v>
      </c>
      <c r="AK129" s="218">
        <f t="shared" si="52"/>
        <v>0</v>
      </c>
      <c r="AL129" s="218">
        <f t="shared" si="52"/>
        <v>0</v>
      </c>
      <c r="AM129" s="218">
        <f t="shared" si="52"/>
        <v>0</v>
      </c>
      <c r="AN129" s="218">
        <f t="shared" si="52"/>
        <v>0</v>
      </c>
      <c r="AO129" s="218">
        <f t="shared" si="52"/>
        <v>0</v>
      </c>
      <c r="AP129" s="218">
        <f t="shared" si="52"/>
        <v>0</v>
      </c>
      <c r="AQ129" s="245"/>
    </row>
    <row r="130" spans="2:43" ht="12.75">
      <c r="B130" s="354"/>
      <c r="C130" s="245"/>
      <c r="D130" s="255"/>
      <c r="E130" s="255"/>
      <c r="F130" s="18"/>
      <c r="G130" s="214"/>
      <c r="H130" s="258"/>
      <c r="I130" s="214"/>
      <c r="J130" s="214"/>
      <c r="K130" s="245"/>
      <c r="L130" s="250">
        <f t="shared" si="53"/>
        <v>0</v>
      </c>
      <c r="M130" s="215">
        <f t="shared" si="54"/>
        <v>0</v>
      </c>
      <c r="N130" s="29">
        <f t="shared" si="55"/>
        <v>0</v>
      </c>
      <c r="O130" s="116" t="str">
        <f t="shared" si="56"/>
        <v>-</v>
      </c>
      <c r="P130" s="29">
        <f t="shared" si="57"/>
        <v>0</v>
      </c>
      <c r="Q130" s="245"/>
      <c r="R130" s="245"/>
      <c r="S130" s="29">
        <f t="shared" si="25"/>
        <v>0</v>
      </c>
      <c r="T130" s="29">
        <f t="shared" si="58"/>
        <v>0</v>
      </c>
      <c r="U130" s="29">
        <f t="shared" si="27"/>
        <v>0</v>
      </c>
      <c r="V130" s="29">
        <f t="shared" si="27"/>
        <v>0</v>
      </c>
      <c r="W130" s="29">
        <f t="shared" si="27"/>
        <v>0</v>
      </c>
      <c r="X130" s="29">
        <f t="shared" si="27"/>
        <v>0</v>
      </c>
      <c r="Y130" s="29">
        <f t="shared" si="50"/>
        <v>0</v>
      </c>
      <c r="Z130" s="29">
        <f t="shared" si="51"/>
        <v>0</v>
      </c>
      <c r="AA130" s="29">
        <f t="shared" si="29"/>
        <v>0</v>
      </c>
      <c r="AB130" s="29">
        <f t="shared" si="30"/>
        <v>0</v>
      </c>
      <c r="AC130" s="245"/>
      <c r="AD130" s="355"/>
      <c r="AF130" s="245"/>
      <c r="AG130" s="218">
        <f t="shared" si="48"/>
        <v>0</v>
      </c>
      <c r="AH130" s="218">
        <f t="shared" si="48"/>
        <v>0</v>
      </c>
      <c r="AI130" s="218">
        <f t="shared" si="48"/>
        <v>0</v>
      </c>
      <c r="AJ130" s="218">
        <f t="shared" si="52"/>
        <v>0</v>
      </c>
      <c r="AK130" s="218">
        <f t="shared" si="52"/>
        <v>0</v>
      </c>
      <c r="AL130" s="218">
        <f t="shared" si="52"/>
        <v>0</v>
      </c>
      <c r="AM130" s="218">
        <f t="shared" si="52"/>
        <v>0</v>
      </c>
      <c r="AN130" s="218">
        <f t="shared" si="52"/>
        <v>0</v>
      </c>
      <c r="AO130" s="218">
        <f t="shared" si="52"/>
        <v>0</v>
      </c>
      <c r="AP130" s="218">
        <f t="shared" si="52"/>
        <v>0</v>
      </c>
      <c r="AQ130" s="245"/>
    </row>
    <row r="131" spans="2:43" ht="12.75">
      <c r="B131" s="354"/>
      <c r="C131" s="245"/>
      <c r="D131" s="255"/>
      <c r="E131" s="255"/>
      <c r="F131" s="18"/>
      <c r="G131" s="214"/>
      <c r="H131" s="258"/>
      <c r="I131" s="214"/>
      <c r="J131" s="214"/>
      <c r="K131" s="245"/>
      <c r="L131" s="250">
        <f t="shared" si="53"/>
        <v>0</v>
      </c>
      <c r="M131" s="215">
        <f t="shared" si="54"/>
        <v>0</v>
      </c>
      <c r="N131" s="29">
        <f t="shared" si="55"/>
        <v>0</v>
      </c>
      <c r="O131" s="116" t="str">
        <f t="shared" si="56"/>
        <v>-</v>
      </c>
      <c r="P131" s="29">
        <f t="shared" si="57"/>
        <v>0</v>
      </c>
      <c r="Q131" s="245"/>
      <c r="R131" s="245"/>
      <c r="S131" s="29">
        <f t="shared" si="25"/>
        <v>0</v>
      </c>
      <c r="T131" s="29">
        <f t="shared" si="58"/>
        <v>0</v>
      </c>
      <c r="U131" s="29">
        <f t="shared" si="27"/>
        <v>0</v>
      </c>
      <c r="V131" s="29">
        <f t="shared" si="27"/>
        <v>0</v>
      </c>
      <c r="W131" s="29">
        <f t="shared" si="27"/>
        <v>0</v>
      </c>
      <c r="X131" s="29">
        <f t="shared" si="27"/>
        <v>0</v>
      </c>
      <c r="Y131" s="29">
        <f t="shared" si="50"/>
        <v>0</v>
      </c>
      <c r="Z131" s="29">
        <f t="shared" si="51"/>
        <v>0</v>
      </c>
      <c r="AA131" s="29">
        <f t="shared" si="29"/>
        <v>0</v>
      </c>
      <c r="AB131" s="29">
        <f t="shared" si="30"/>
        <v>0</v>
      </c>
      <c r="AC131" s="245"/>
      <c r="AD131" s="355"/>
      <c r="AF131" s="245"/>
      <c r="AG131" s="218">
        <f t="shared" si="48"/>
        <v>0</v>
      </c>
      <c r="AH131" s="218">
        <f t="shared" si="48"/>
        <v>0</v>
      </c>
      <c r="AI131" s="218">
        <f t="shared" si="48"/>
        <v>0</v>
      </c>
      <c r="AJ131" s="218">
        <f t="shared" si="52"/>
        <v>0</v>
      </c>
      <c r="AK131" s="218">
        <f t="shared" si="52"/>
        <v>0</v>
      </c>
      <c r="AL131" s="218">
        <f t="shared" si="52"/>
        <v>0</v>
      </c>
      <c r="AM131" s="218">
        <f t="shared" si="52"/>
        <v>0</v>
      </c>
      <c r="AN131" s="218">
        <f t="shared" si="52"/>
        <v>0</v>
      </c>
      <c r="AO131" s="218">
        <f t="shared" si="52"/>
        <v>0</v>
      </c>
      <c r="AP131" s="218">
        <f t="shared" si="52"/>
        <v>0</v>
      </c>
      <c r="AQ131" s="245"/>
    </row>
    <row r="132" spans="2:43" ht="12.75">
      <c r="B132" s="354"/>
      <c r="C132" s="245"/>
      <c r="D132" s="255"/>
      <c r="E132" s="255"/>
      <c r="F132" s="18"/>
      <c r="G132" s="214"/>
      <c r="H132" s="258"/>
      <c r="I132" s="214"/>
      <c r="J132" s="214"/>
      <c r="K132" s="245"/>
      <c r="L132" s="250">
        <f t="shared" si="53"/>
        <v>0</v>
      </c>
      <c r="M132" s="215">
        <f t="shared" si="54"/>
        <v>0</v>
      </c>
      <c r="N132" s="29">
        <f t="shared" si="55"/>
        <v>0</v>
      </c>
      <c r="O132" s="116" t="str">
        <f t="shared" si="56"/>
        <v>-</v>
      </c>
      <c r="P132" s="29">
        <f t="shared" si="57"/>
        <v>0</v>
      </c>
      <c r="Q132" s="245"/>
      <c r="R132" s="245"/>
      <c r="S132" s="29">
        <f t="shared" si="25"/>
        <v>0</v>
      </c>
      <c r="T132" s="29">
        <f t="shared" si="58"/>
        <v>0</v>
      </c>
      <c r="U132" s="29">
        <f t="shared" si="27"/>
        <v>0</v>
      </c>
      <c r="V132" s="29">
        <f t="shared" si="27"/>
        <v>0</v>
      </c>
      <c r="W132" s="29">
        <f t="shared" si="27"/>
        <v>0</v>
      </c>
      <c r="X132" s="29">
        <f t="shared" si="27"/>
        <v>0</v>
      </c>
      <c r="Y132" s="29">
        <f t="shared" si="50"/>
        <v>0</v>
      </c>
      <c r="Z132" s="29">
        <f t="shared" si="51"/>
        <v>0</v>
      </c>
      <c r="AA132" s="29">
        <f t="shared" si="29"/>
        <v>0</v>
      </c>
      <c r="AB132" s="29">
        <f t="shared" si="30"/>
        <v>0</v>
      </c>
      <c r="AC132" s="245"/>
      <c r="AD132" s="355"/>
      <c r="AF132" s="245"/>
      <c r="AG132" s="218">
        <f t="shared" si="48"/>
        <v>0</v>
      </c>
      <c r="AH132" s="218">
        <f t="shared" si="48"/>
        <v>0</v>
      </c>
      <c r="AI132" s="218">
        <f t="shared" si="48"/>
        <v>0</v>
      </c>
      <c r="AJ132" s="218">
        <f t="shared" si="52"/>
        <v>0</v>
      </c>
      <c r="AK132" s="218">
        <f t="shared" si="52"/>
        <v>0</v>
      </c>
      <c r="AL132" s="218">
        <f t="shared" si="52"/>
        <v>0</v>
      </c>
      <c r="AM132" s="218">
        <f t="shared" si="52"/>
        <v>0</v>
      </c>
      <c r="AN132" s="218">
        <f t="shared" si="52"/>
        <v>0</v>
      </c>
      <c r="AO132" s="218">
        <f t="shared" si="52"/>
        <v>0</v>
      </c>
      <c r="AP132" s="218">
        <f t="shared" si="52"/>
        <v>0</v>
      </c>
      <c r="AQ132" s="245"/>
    </row>
    <row r="133" spans="2:43" ht="12.75">
      <c r="B133" s="354"/>
      <c r="C133" s="245"/>
      <c r="D133" s="255"/>
      <c r="E133" s="255"/>
      <c r="F133" s="18"/>
      <c r="G133" s="214"/>
      <c r="H133" s="258"/>
      <c r="I133" s="214"/>
      <c r="J133" s="214"/>
      <c r="K133" s="245"/>
      <c r="L133" s="250">
        <f t="shared" si="53"/>
        <v>0</v>
      </c>
      <c r="M133" s="215">
        <f t="shared" si="54"/>
        <v>0</v>
      </c>
      <c r="N133" s="29">
        <f t="shared" si="55"/>
        <v>0</v>
      </c>
      <c r="O133" s="116" t="str">
        <f t="shared" si="56"/>
        <v>-</v>
      </c>
      <c r="P133" s="29">
        <f t="shared" si="57"/>
        <v>0</v>
      </c>
      <c r="Q133" s="245"/>
      <c r="R133" s="245"/>
      <c r="S133" s="29">
        <f t="shared" si="25"/>
        <v>0</v>
      </c>
      <c r="T133" s="29">
        <f t="shared" si="58"/>
        <v>0</v>
      </c>
      <c r="U133" s="29">
        <f t="shared" si="27"/>
        <v>0</v>
      </c>
      <c r="V133" s="29">
        <f t="shared" si="27"/>
        <v>0</v>
      </c>
      <c r="W133" s="29">
        <f t="shared" si="27"/>
        <v>0</v>
      </c>
      <c r="X133" s="29">
        <f t="shared" si="27"/>
        <v>0</v>
      </c>
      <c r="Y133" s="29">
        <f t="shared" si="50"/>
        <v>0</v>
      </c>
      <c r="Z133" s="29">
        <f t="shared" si="51"/>
        <v>0</v>
      </c>
      <c r="AA133" s="29">
        <f t="shared" si="29"/>
        <v>0</v>
      </c>
      <c r="AB133" s="29">
        <f t="shared" si="30"/>
        <v>0</v>
      </c>
      <c r="AC133" s="245"/>
      <c r="AD133" s="355"/>
      <c r="AF133" s="245"/>
      <c r="AG133" s="218">
        <f t="shared" si="48"/>
        <v>0</v>
      </c>
      <c r="AH133" s="218">
        <f t="shared" si="48"/>
        <v>0</v>
      </c>
      <c r="AI133" s="218">
        <f t="shared" si="48"/>
        <v>0</v>
      </c>
      <c r="AJ133" s="218">
        <f t="shared" si="52"/>
        <v>0</v>
      </c>
      <c r="AK133" s="218">
        <f t="shared" si="52"/>
        <v>0</v>
      </c>
      <c r="AL133" s="218">
        <f t="shared" si="52"/>
        <v>0</v>
      </c>
      <c r="AM133" s="218">
        <f t="shared" si="52"/>
        <v>0</v>
      </c>
      <c r="AN133" s="218">
        <f t="shared" si="52"/>
        <v>0</v>
      </c>
      <c r="AO133" s="218">
        <f t="shared" si="52"/>
        <v>0</v>
      </c>
      <c r="AP133" s="218">
        <f t="shared" si="52"/>
        <v>0</v>
      </c>
      <c r="AQ133" s="245"/>
    </row>
    <row r="134" spans="2:43" ht="12.75">
      <c r="B134" s="354"/>
      <c r="C134" s="245"/>
      <c r="D134" s="255"/>
      <c r="E134" s="255"/>
      <c r="F134" s="18"/>
      <c r="G134" s="214"/>
      <c r="H134" s="258"/>
      <c r="I134" s="214"/>
      <c r="J134" s="214"/>
      <c r="K134" s="245"/>
      <c r="L134" s="250">
        <f t="shared" si="53"/>
        <v>0</v>
      </c>
      <c r="M134" s="215">
        <f t="shared" si="54"/>
        <v>0</v>
      </c>
      <c r="N134" s="29">
        <f t="shared" si="55"/>
        <v>0</v>
      </c>
      <c r="O134" s="116" t="str">
        <f t="shared" si="56"/>
        <v>-</v>
      </c>
      <c r="P134" s="29">
        <f t="shared" si="57"/>
        <v>0</v>
      </c>
      <c r="Q134" s="245"/>
      <c r="R134" s="245"/>
      <c r="S134" s="29">
        <f t="shared" si="25"/>
        <v>0</v>
      </c>
      <c r="T134" s="29">
        <f t="shared" si="58"/>
        <v>0</v>
      </c>
      <c r="U134" s="29">
        <f t="shared" si="27"/>
        <v>0</v>
      </c>
      <c r="V134" s="29">
        <f t="shared" si="27"/>
        <v>0</v>
      </c>
      <c r="W134" s="29">
        <f t="shared" si="27"/>
        <v>0</v>
      </c>
      <c r="X134" s="29">
        <f t="shared" si="27"/>
        <v>0</v>
      </c>
      <c r="Y134" s="29">
        <f t="shared" si="50"/>
        <v>0</v>
      </c>
      <c r="Z134" s="29">
        <f t="shared" si="51"/>
        <v>0</v>
      </c>
      <c r="AA134" s="29">
        <f t="shared" si="29"/>
        <v>0</v>
      </c>
      <c r="AB134" s="29">
        <f t="shared" si="30"/>
        <v>0</v>
      </c>
      <c r="AC134" s="245"/>
      <c r="AD134" s="355"/>
      <c r="AF134" s="245"/>
      <c r="AG134" s="218">
        <f t="shared" si="48"/>
        <v>0</v>
      </c>
      <c r="AH134" s="218">
        <f t="shared" si="48"/>
        <v>0</v>
      </c>
      <c r="AI134" s="218">
        <f t="shared" si="48"/>
        <v>0</v>
      </c>
      <c r="AJ134" s="218">
        <f t="shared" si="52"/>
        <v>0</v>
      </c>
      <c r="AK134" s="218">
        <f t="shared" si="52"/>
        <v>0</v>
      </c>
      <c r="AL134" s="218">
        <f t="shared" si="52"/>
        <v>0</v>
      </c>
      <c r="AM134" s="218">
        <f t="shared" si="52"/>
        <v>0</v>
      </c>
      <c r="AN134" s="218">
        <f t="shared" si="52"/>
        <v>0</v>
      </c>
      <c r="AO134" s="218">
        <f t="shared" si="52"/>
        <v>0</v>
      </c>
      <c r="AP134" s="218">
        <f t="shared" si="52"/>
        <v>0</v>
      </c>
      <c r="AQ134" s="245"/>
    </row>
    <row r="135" spans="2:43" ht="12.75">
      <c r="B135" s="354"/>
      <c r="C135" s="245"/>
      <c r="D135" s="255"/>
      <c r="E135" s="255"/>
      <c r="F135" s="18"/>
      <c r="G135" s="214"/>
      <c r="H135" s="258"/>
      <c r="I135" s="214"/>
      <c r="J135" s="214"/>
      <c r="K135" s="245"/>
      <c r="L135" s="250">
        <f t="shared" si="53"/>
        <v>0</v>
      </c>
      <c r="M135" s="215">
        <f t="shared" si="54"/>
        <v>0</v>
      </c>
      <c r="N135" s="29">
        <f t="shared" si="55"/>
        <v>0</v>
      </c>
      <c r="O135" s="116" t="str">
        <f t="shared" si="56"/>
        <v>-</v>
      </c>
      <c r="P135" s="29">
        <f t="shared" si="57"/>
        <v>0</v>
      </c>
      <c r="Q135" s="245"/>
      <c r="R135" s="245"/>
      <c r="S135" s="29">
        <f t="shared" si="25"/>
        <v>0</v>
      </c>
      <c r="T135" s="29">
        <f t="shared" si="58"/>
        <v>0</v>
      </c>
      <c r="U135" s="29">
        <f t="shared" si="27"/>
        <v>0</v>
      </c>
      <c r="V135" s="29">
        <f t="shared" si="27"/>
        <v>0</v>
      </c>
      <c r="W135" s="29">
        <f t="shared" si="27"/>
        <v>0</v>
      </c>
      <c r="X135" s="29">
        <f t="shared" si="27"/>
        <v>0</v>
      </c>
      <c r="Y135" s="29">
        <f t="shared" si="50"/>
        <v>0</v>
      </c>
      <c r="Z135" s="29">
        <f t="shared" si="51"/>
        <v>0</v>
      </c>
      <c r="AA135" s="29">
        <f t="shared" si="29"/>
        <v>0</v>
      </c>
      <c r="AB135" s="29">
        <f t="shared" si="30"/>
        <v>0</v>
      </c>
      <c r="AC135" s="245"/>
      <c r="AD135" s="355"/>
      <c r="AF135" s="245"/>
      <c r="AG135" s="218">
        <f t="shared" si="48"/>
        <v>0</v>
      </c>
      <c r="AH135" s="218">
        <f t="shared" si="48"/>
        <v>0</v>
      </c>
      <c r="AI135" s="218">
        <f t="shared" si="48"/>
        <v>0</v>
      </c>
      <c r="AJ135" s="218">
        <f t="shared" si="52"/>
        <v>0</v>
      </c>
      <c r="AK135" s="218">
        <f t="shared" si="52"/>
        <v>0</v>
      </c>
      <c r="AL135" s="218">
        <f t="shared" si="52"/>
        <v>0</v>
      </c>
      <c r="AM135" s="218">
        <f t="shared" si="52"/>
        <v>0</v>
      </c>
      <c r="AN135" s="218">
        <f t="shared" si="52"/>
        <v>0</v>
      </c>
      <c r="AO135" s="218">
        <f t="shared" si="52"/>
        <v>0</v>
      </c>
      <c r="AP135" s="218">
        <f t="shared" si="52"/>
        <v>0</v>
      </c>
      <c r="AQ135" s="245"/>
    </row>
    <row r="136" spans="2:43" ht="12.75">
      <c r="B136" s="354"/>
      <c r="C136" s="245"/>
      <c r="D136" s="255"/>
      <c r="E136" s="255"/>
      <c r="F136" s="18"/>
      <c r="G136" s="214"/>
      <c r="H136" s="258"/>
      <c r="I136" s="214"/>
      <c r="J136" s="214"/>
      <c r="K136" s="245"/>
      <c r="L136" s="250">
        <f t="shared" si="53"/>
        <v>0</v>
      </c>
      <c r="M136" s="215">
        <f t="shared" si="54"/>
        <v>0</v>
      </c>
      <c r="N136" s="29">
        <f t="shared" si="55"/>
        <v>0</v>
      </c>
      <c r="O136" s="116" t="str">
        <f t="shared" si="56"/>
        <v>-</v>
      </c>
      <c r="P136" s="29">
        <f t="shared" si="57"/>
        <v>0</v>
      </c>
      <c r="Q136" s="245"/>
      <c r="R136" s="245"/>
      <c r="S136" s="29">
        <f t="shared" si="25"/>
        <v>0</v>
      </c>
      <c r="T136" s="29">
        <f t="shared" si="58"/>
        <v>0</v>
      </c>
      <c r="U136" s="29">
        <f t="shared" si="27"/>
        <v>0</v>
      </c>
      <c r="V136" s="29">
        <f t="shared" si="27"/>
        <v>0</v>
      </c>
      <c r="W136" s="29">
        <f t="shared" si="27"/>
        <v>0</v>
      </c>
      <c r="X136" s="29">
        <f t="shared" si="27"/>
        <v>0</v>
      </c>
      <c r="Y136" s="29">
        <f t="shared" si="50"/>
        <v>0</v>
      </c>
      <c r="Z136" s="29">
        <f t="shared" si="51"/>
        <v>0</v>
      </c>
      <c r="AA136" s="29">
        <f t="shared" si="29"/>
        <v>0</v>
      </c>
      <c r="AB136" s="29">
        <f t="shared" si="30"/>
        <v>0</v>
      </c>
      <c r="AC136" s="245"/>
      <c r="AD136" s="355"/>
      <c r="AF136" s="245"/>
      <c r="AG136" s="218">
        <f t="shared" si="48"/>
        <v>0</v>
      </c>
      <c r="AH136" s="218">
        <f t="shared" si="48"/>
        <v>0</v>
      </c>
      <c r="AI136" s="218">
        <f t="shared" si="48"/>
        <v>0</v>
      </c>
      <c r="AJ136" s="218">
        <f t="shared" si="52"/>
        <v>0</v>
      </c>
      <c r="AK136" s="218">
        <f t="shared" si="52"/>
        <v>0</v>
      </c>
      <c r="AL136" s="218">
        <f t="shared" si="52"/>
        <v>0</v>
      </c>
      <c r="AM136" s="218">
        <f t="shared" si="52"/>
        <v>0</v>
      </c>
      <c r="AN136" s="218">
        <f t="shared" si="52"/>
        <v>0</v>
      </c>
      <c r="AO136" s="218">
        <f t="shared" si="52"/>
        <v>0</v>
      </c>
      <c r="AP136" s="218">
        <f t="shared" si="52"/>
        <v>0</v>
      </c>
      <c r="AQ136" s="245"/>
    </row>
    <row r="137" spans="2:43" ht="12.75">
      <c r="B137" s="354"/>
      <c r="C137" s="245"/>
      <c r="D137" s="255"/>
      <c r="E137" s="255"/>
      <c r="F137" s="18"/>
      <c r="G137" s="214"/>
      <c r="H137" s="258"/>
      <c r="I137" s="214"/>
      <c r="J137" s="214"/>
      <c r="K137" s="245"/>
      <c r="L137" s="250">
        <f t="shared" si="53"/>
        <v>0</v>
      </c>
      <c r="M137" s="215">
        <f t="shared" si="54"/>
        <v>0</v>
      </c>
      <c r="N137" s="29">
        <f t="shared" si="55"/>
        <v>0</v>
      </c>
      <c r="O137" s="116" t="str">
        <f t="shared" si="56"/>
        <v>-</v>
      </c>
      <c r="P137" s="29">
        <f t="shared" si="57"/>
        <v>0</v>
      </c>
      <c r="Q137" s="245"/>
      <c r="R137" s="245"/>
      <c r="S137" s="29">
        <f t="shared" si="25"/>
        <v>0</v>
      </c>
      <c r="T137" s="29">
        <f t="shared" si="58"/>
        <v>0</v>
      </c>
      <c r="U137" s="29">
        <f t="shared" si="27"/>
        <v>0</v>
      </c>
      <c r="V137" s="29">
        <f t="shared" si="27"/>
        <v>0</v>
      </c>
      <c r="W137" s="29">
        <f t="shared" si="27"/>
        <v>0</v>
      </c>
      <c r="X137" s="29">
        <f t="shared" si="27"/>
        <v>0</v>
      </c>
      <c r="Y137" s="29">
        <f t="shared" si="50"/>
        <v>0</v>
      </c>
      <c r="Z137" s="29">
        <f t="shared" si="51"/>
        <v>0</v>
      </c>
      <c r="AA137" s="29">
        <f t="shared" si="29"/>
        <v>0</v>
      </c>
      <c r="AB137" s="29">
        <f t="shared" si="30"/>
        <v>0</v>
      </c>
      <c r="AC137" s="245"/>
      <c r="AD137" s="355"/>
      <c r="AF137" s="245"/>
      <c r="AG137" s="218">
        <f t="shared" si="48"/>
        <v>0</v>
      </c>
      <c r="AH137" s="218">
        <f t="shared" si="48"/>
        <v>0</v>
      </c>
      <c r="AI137" s="218">
        <f t="shared" si="48"/>
        <v>0</v>
      </c>
      <c r="AJ137" s="218">
        <f t="shared" si="52"/>
        <v>0</v>
      </c>
      <c r="AK137" s="218">
        <f t="shared" si="52"/>
        <v>0</v>
      </c>
      <c r="AL137" s="218">
        <f t="shared" si="52"/>
        <v>0</v>
      </c>
      <c r="AM137" s="218">
        <f t="shared" si="52"/>
        <v>0</v>
      </c>
      <c r="AN137" s="218">
        <f t="shared" si="52"/>
        <v>0</v>
      </c>
      <c r="AO137" s="218">
        <f t="shared" si="52"/>
        <v>0</v>
      </c>
      <c r="AP137" s="218">
        <f t="shared" si="52"/>
        <v>0</v>
      </c>
      <c r="AQ137" s="245"/>
    </row>
    <row r="138" spans="2:43" ht="12.75">
      <c r="B138" s="354"/>
      <c r="C138" s="245"/>
      <c r="D138" s="255"/>
      <c r="E138" s="255"/>
      <c r="F138" s="18"/>
      <c r="G138" s="214"/>
      <c r="H138" s="258"/>
      <c r="I138" s="214"/>
      <c r="J138" s="214"/>
      <c r="K138" s="245"/>
      <c r="L138" s="250">
        <f t="shared" si="53"/>
        <v>0</v>
      </c>
      <c r="M138" s="215">
        <f t="shared" si="54"/>
        <v>0</v>
      </c>
      <c r="N138" s="29">
        <f t="shared" si="55"/>
        <v>0</v>
      </c>
      <c r="O138" s="116" t="str">
        <f t="shared" si="56"/>
        <v>-</v>
      </c>
      <c r="P138" s="29">
        <f t="shared" si="57"/>
        <v>0</v>
      </c>
      <c r="Q138" s="245"/>
      <c r="R138" s="245"/>
      <c r="S138" s="29">
        <f t="shared" si="25"/>
        <v>0</v>
      </c>
      <c r="T138" s="29">
        <f t="shared" si="58"/>
        <v>0</v>
      </c>
      <c r="U138" s="29">
        <f t="shared" si="27"/>
        <v>0</v>
      </c>
      <c r="V138" s="29">
        <f t="shared" si="27"/>
        <v>0</v>
      </c>
      <c r="W138" s="29">
        <f t="shared" si="27"/>
        <v>0</v>
      </c>
      <c r="X138" s="29">
        <f t="shared" si="27"/>
        <v>0</v>
      </c>
      <c r="Y138" s="29">
        <f t="shared" si="50"/>
        <v>0</v>
      </c>
      <c r="Z138" s="29">
        <f t="shared" si="51"/>
        <v>0</v>
      </c>
      <c r="AA138" s="29">
        <f t="shared" si="29"/>
        <v>0</v>
      </c>
      <c r="AB138" s="29">
        <f t="shared" si="30"/>
        <v>0</v>
      </c>
      <c r="AC138" s="245"/>
      <c r="AD138" s="355"/>
      <c r="AF138" s="245"/>
      <c r="AG138" s="218">
        <f t="shared" si="48"/>
        <v>0</v>
      </c>
      <c r="AH138" s="218">
        <f t="shared" si="48"/>
        <v>0</v>
      </c>
      <c r="AI138" s="218">
        <f t="shared" si="48"/>
        <v>0</v>
      </c>
      <c r="AJ138" s="218">
        <f t="shared" si="52"/>
        <v>0</v>
      </c>
      <c r="AK138" s="218">
        <f t="shared" si="52"/>
        <v>0</v>
      </c>
      <c r="AL138" s="218">
        <f t="shared" si="52"/>
        <v>0</v>
      </c>
      <c r="AM138" s="218">
        <f t="shared" si="52"/>
        <v>0</v>
      </c>
      <c r="AN138" s="218">
        <f t="shared" si="52"/>
        <v>0</v>
      </c>
      <c r="AO138" s="218">
        <f t="shared" si="52"/>
        <v>0</v>
      </c>
      <c r="AP138" s="218">
        <f t="shared" si="52"/>
        <v>0</v>
      </c>
      <c r="AQ138" s="245"/>
    </row>
    <row r="139" spans="2:43" ht="12.75">
      <c r="B139" s="354"/>
      <c r="C139" s="245"/>
      <c r="D139" s="255"/>
      <c r="E139" s="255"/>
      <c r="F139" s="18"/>
      <c r="G139" s="214"/>
      <c r="H139" s="258"/>
      <c r="I139" s="214"/>
      <c r="J139" s="214"/>
      <c r="K139" s="245"/>
      <c r="L139" s="250">
        <f t="shared" si="53"/>
        <v>0</v>
      </c>
      <c r="M139" s="215">
        <f t="shared" si="54"/>
        <v>0</v>
      </c>
      <c r="N139" s="29">
        <f t="shared" si="55"/>
        <v>0</v>
      </c>
      <c r="O139" s="116" t="str">
        <f t="shared" si="56"/>
        <v>-</v>
      </c>
      <c r="P139" s="29">
        <f t="shared" si="57"/>
        <v>0</v>
      </c>
      <c r="Q139" s="245"/>
      <c r="R139" s="245"/>
      <c r="S139" s="29">
        <f t="shared" si="25"/>
        <v>0</v>
      </c>
      <c r="T139" s="29">
        <f t="shared" si="58"/>
        <v>0</v>
      </c>
      <c r="U139" s="29">
        <f t="shared" si="27"/>
        <v>0</v>
      </c>
      <c r="V139" s="29">
        <f t="shared" si="27"/>
        <v>0</v>
      </c>
      <c r="W139" s="29">
        <f t="shared" si="27"/>
        <v>0</v>
      </c>
      <c r="X139" s="29">
        <f t="shared" si="27"/>
        <v>0</v>
      </c>
      <c r="Y139" s="29">
        <f t="shared" si="50"/>
        <v>0</v>
      </c>
      <c r="Z139" s="29">
        <f t="shared" si="51"/>
        <v>0</v>
      </c>
      <c r="AA139" s="29">
        <f t="shared" si="29"/>
        <v>0</v>
      </c>
      <c r="AB139" s="29">
        <f t="shared" si="30"/>
        <v>0</v>
      </c>
      <c r="AC139" s="245"/>
      <c r="AD139" s="355"/>
      <c r="AF139" s="245"/>
      <c r="AG139" s="218">
        <f t="shared" si="48"/>
        <v>0</v>
      </c>
      <c r="AH139" s="218">
        <f t="shared" si="48"/>
        <v>0</v>
      </c>
      <c r="AI139" s="218">
        <f t="shared" si="48"/>
        <v>0</v>
      </c>
      <c r="AJ139" s="218">
        <f t="shared" si="52"/>
        <v>0</v>
      </c>
      <c r="AK139" s="218">
        <f t="shared" si="52"/>
        <v>0</v>
      </c>
      <c r="AL139" s="218">
        <f t="shared" si="52"/>
        <v>0</v>
      </c>
      <c r="AM139" s="218">
        <f t="shared" si="52"/>
        <v>0</v>
      </c>
      <c r="AN139" s="218">
        <f t="shared" si="52"/>
        <v>0</v>
      </c>
      <c r="AO139" s="218">
        <f t="shared" si="52"/>
        <v>0</v>
      </c>
      <c r="AP139" s="218">
        <f t="shared" si="52"/>
        <v>0</v>
      </c>
      <c r="AQ139" s="245"/>
    </row>
    <row r="140" spans="2:43" ht="12.75">
      <c r="B140" s="354"/>
      <c r="C140" s="245"/>
      <c r="D140" s="255"/>
      <c r="E140" s="255"/>
      <c r="F140" s="18"/>
      <c r="G140" s="214"/>
      <c r="H140" s="258"/>
      <c r="I140" s="214"/>
      <c r="J140" s="214"/>
      <c r="K140" s="245"/>
      <c r="L140" s="250">
        <f t="shared" si="53"/>
        <v>0</v>
      </c>
      <c r="M140" s="215">
        <f t="shared" si="54"/>
        <v>0</v>
      </c>
      <c r="N140" s="29">
        <f t="shared" si="55"/>
        <v>0</v>
      </c>
      <c r="O140" s="116" t="str">
        <f t="shared" si="56"/>
        <v>-</v>
      </c>
      <c r="P140" s="29">
        <f t="shared" si="57"/>
        <v>0</v>
      </c>
      <c r="Q140" s="245"/>
      <c r="R140" s="245"/>
      <c r="S140" s="29">
        <f t="shared" si="25"/>
        <v>0</v>
      </c>
      <c r="T140" s="29">
        <f t="shared" si="58"/>
        <v>0</v>
      </c>
      <c r="U140" s="29">
        <f t="shared" si="27"/>
        <v>0</v>
      </c>
      <c r="V140" s="29">
        <f t="shared" si="27"/>
        <v>0</v>
      </c>
      <c r="W140" s="29">
        <f t="shared" si="27"/>
        <v>0</v>
      </c>
      <c r="X140" s="29">
        <f t="shared" si="27"/>
        <v>0</v>
      </c>
      <c r="Y140" s="29">
        <f t="shared" si="50"/>
        <v>0</v>
      </c>
      <c r="Z140" s="29">
        <f t="shared" si="51"/>
        <v>0</v>
      </c>
      <c r="AA140" s="29">
        <f t="shared" si="29"/>
        <v>0</v>
      </c>
      <c r="AB140" s="29">
        <f t="shared" si="30"/>
        <v>0</v>
      </c>
      <c r="AC140" s="245"/>
      <c r="AD140" s="355"/>
      <c r="AF140" s="245"/>
      <c r="AG140" s="218">
        <f t="shared" si="48"/>
        <v>0</v>
      </c>
      <c r="AH140" s="218">
        <f t="shared" si="48"/>
        <v>0</v>
      </c>
      <c r="AI140" s="218">
        <f t="shared" si="48"/>
        <v>0</v>
      </c>
      <c r="AJ140" s="218">
        <f t="shared" si="52"/>
        <v>0</v>
      </c>
      <c r="AK140" s="218">
        <f t="shared" si="52"/>
        <v>0</v>
      </c>
      <c r="AL140" s="218">
        <f t="shared" si="52"/>
        <v>0</v>
      </c>
      <c r="AM140" s="218">
        <f t="shared" si="52"/>
        <v>0</v>
      </c>
      <c r="AN140" s="218">
        <f t="shared" si="52"/>
        <v>0</v>
      </c>
      <c r="AO140" s="218">
        <f t="shared" si="52"/>
        <v>0</v>
      </c>
      <c r="AP140" s="218">
        <f t="shared" si="52"/>
        <v>0</v>
      </c>
      <c r="AQ140" s="245"/>
    </row>
    <row r="141" spans="2:43" ht="12.75">
      <c r="B141" s="354"/>
      <c r="C141" s="245"/>
      <c r="D141" s="255"/>
      <c r="E141" s="255"/>
      <c r="F141" s="18"/>
      <c r="G141" s="214"/>
      <c r="H141" s="258"/>
      <c r="I141" s="214"/>
      <c r="J141" s="214"/>
      <c r="K141" s="245"/>
      <c r="L141" s="250">
        <f t="shared" si="53"/>
        <v>0</v>
      </c>
      <c r="M141" s="215">
        <f t="shared" si="54"/>
        <v>0</v>
      </c>
      <c r="N141" s="29">
        <f t="shared" si="55"/>
        <v>0</v>
      </c>
      <c r="O141" s="116" t="str">
        <f t="shared" si="56"/>
        <v>-</v>
      </c>
      <c r="P141" s="29">
        <f t="shared" si="57"/>
        <v>0</v>
      </c>
      <c r="Q141" s="245"/>
      <c r="R141" s="245"/>
      <c r="S141" s="29">
        <f t="shared" si="25"/>
        <v>0</v>
      </c>
      <c r="T141" s="29">
        <f t="shared" si="58"/>
        <v>0</v>
      </c>
      <c r="U141" s="29">
        <f t="shared" si="27"/>
        <v>0</v>
      </c>
      <c r="V141" s="29">
        <f t="shared" si="27"/>
        <v>0</v>
      </c>
      <c r="W141" s="29">
        <f t="shared" si="27"/>
        <v>0</v>
      </c>
      <c r="X141" s="29">
        <f t="shared" si="27"/>
        <v>0</v>
      </c>
      <c r="Y141" s="29">
        <f t="shared" si="50"/>
        <v>0</v>
      </c>
      <c r="Z141" s="29">
        <f aca="true" t="shared" si="59" ref="Z141:Z172">(IF(Z$9&lt;$I141,0,IF($O141&lt;=Z$9-1,0,$N141)))</f>
        <v>0</v>
      </c>
      <c r="AA141" s="29">
        <f t="shared" si="29"/>
        <v>0</v>
      </c>
      <c r="AB141" s="29">
        <f t="shared" si="30"/>
        <v>0</v>
      </c>
      <c r="AC141" s="245"/>
      <c r="AD141" s="355"/>
      <c r="AF141" s="245"/>
      <c r="AG141" s="218">
        <f t="shared" si="48"/>
        <v>0</v>
      </c>
      <c r="AH141" s="218">
        <f t="shared" si="48"/>
        <v>0</v>
      </c>
      <c r="AI141" s="218">
        <f t="shared" si="48"/>
        <v>0</v>
      </c>
      <c r="AJ141" s="218">
        <f t="shared" si="52"/>
        <v>0</v>
      </c>
      <c r="AK141" s="218">
        <f t="shared" si="52"/>
        <v>0</v>
      </c>
      <c r="AL141" s="218">
        <f t="shared" si="52"/>
        <v>0</v>
      </c>
      <c r="AM141" s="218">
        <f t="shared" si="52"/>
        <v>0</v>
      </c>
      <c r="AN141" s="218">
        <f t="shared" si="52"/>
        <v>0</v>
      </c>
      <c r="AO141" s="218">
        <f t="shared" si="52"/>
        <v>0</v>
      </c>
      <c r="AP141" s="218">
        <f t="shared" si="52"/>
        <v>0</v>
      </c>
      <c r="AQ141" s="245"/>
    </row>
    <row r="142" spans="2:43" ht="12.75">
      <c r="B142" s="354"/>
      <c r="C142" s="245"/>
      <c r="D142" s="255"/>
      <c r="E142" s="255"/>
      <c r="F142" s="18"/>
      <c r="G142" s="214"/>
      <c r="H142" s="258"/>
      <c r="I142" s="214"/>
      <c r="J142" s="214"/>
      <c r="K142" s="245"/>
      <c r="L142" s="250">
        <f t="shared" si="53"/>
        <v>0</v>
      </c>
      <c r="M142" s="215">
        <f t="shared" si="54"/>
        <v>0</v>
      </c>
      <c r="N142" s="29">
        <f t="shared" si="55"/>
        <v>0</v>
      </c>
      <c r="O142" s="116" t="str">
        <f t="shared" si="56"/>
        <v>-</v>
      </c>
      <c r="P142" s="29">
        <f t="shared" si="57"/>
        <v>0</v>
      </c>
      <c r="Q142" s="245"/>
      <c r="R142" s="245"/>
      <c r="S142" s="29">
        <f t="shared" si="25"/>
        <v>0</v>
      </c>
      <c r="T142" s="29">
        <f t="shared" si="58"/>
        <v>0</v>
      </c>
      <c r="U142" s="29">
        <f t="shared" si="27"/>
        <v>0</v>
      </c>
      <c r="V142" s="29">
        <f t="shared" si="27"/>
        <v>0</v>
      </c>
      <c r="W142" s="29">
        <f t="shared" si="27"/>
        <v>0</v>
      </c>
      <c r="X142" s="29">
        <f t="shared" si="27"/>
        <v>0</v>
      </c>
      <c r="Y142" s="29">
        <f t="shared" si="50"/>
        <v>0</v>
      </c>
      <c r="Z142" s="29">
        <f t="shared" si="59"/>
        <v>0</v>
      </c>
      <c r="AA142" s="29">
        <f t="shared" si="29"/>
        <v>0</v>
      </c>
      <c r="AB142" s="29">
        <f t="shared" si="30"/>
        <v>0</v>
      </c>
      <c r="AC142" s="245"/>
      <c r="AD142" s="355"/>
      <c r="AF142" s="245"/>
      <c r="AG142" s="218">
        <f t="shared" si="48"/>
        <v>0</v>
      </c>
      <c r="AH142" s="218">
        <f t="shared" si="48"/>
        <v>0</v>
      </c>
      <c r="AI142" s="218">
        <f t="shared" si="48"/>
        <v>0</v>
      </c>
      <c r="AJ142" s="218">
        <f t="shared" si="52"/>
        <v>0</v>
      </c>
      <c r="AK142" s="218">
        <f t="shared" si="52"/>
        <v>0</v>
      </c>
      <c r="AL142" s="218">
        <f t="shared" si="52"/>
        <v>0</v>
      </c>
      <c r="AM142" s="218">
        <f aca="true" t="shared" si="60" ref="AJ142:AP163">IF(AM$9=$I142,($G142*$H142),0)</f>
        <v>0</v>
      </c>
      <c r="AN142" s="218">
        <f t="shared" si="60"/>
        <v>0</v>
      </c>
      <c r="AO142" s="218">
        <f t="shared" si="60"/>
        <v>0</v>
      </c>
      <c r="AP142" s="218">
        <f t="shared" si="60"/>
        <v>0</v>
      </c>
      <c r="AQ142" s="245"/>
    </row>
    <row r="143" spans="2:43" ht="12.75">
      <c r="B143" s="354"/>
      <c r="C143" s="245"/>
      <c r="D143" s="255"/>
      <c r="E143" s="255"/>
      <c r="F143" s="18"/>
      <c r="G143" s="214"/>
      <c r="H143" s="258"/>
      <c r="I143" s="214"/>
      <c r="J143" s="214"/>
      <c r="K143" s="245"/>
      <c r="L143" s="250">
        <f t="shared" si="53"/>
        <v>0</v>
      </c>
      <c r="M143" s="215">
        <f t="shared" si="54"/>
        <v>0</v>
      </c>
      <c r="N143" s="29">
        <f t="shared" si="55"/>
        <v>0</v>
      </c>
      <c r="O143" s="116" t="str">
        <f t="shared" si="56"/>
        <v>-</v>
      </c>
      <c r="P143" s="29">
        <f t="shared" si="57"/>
        <v>0</v>
      </c>
      <c r="Q143" s="245"/>
      <c r="R143" s="245"/>
      <c r="S143" s="29">
        <f t="shared" si="25"/>
        <v>0</v>
      </c>
      <c r="T143" s="29">
        <f t="shared" si="58"/>
        <v>0</v>
      </c>
      <c r="U143" s="29">
        <f t="shared" si="27"/>
        <v>0</v>
      </c>
      <c r="V143" s="29">
        <f t="shared" si="27"/>
        <v>0</v>
      </c>
      <c r="W143" s="29">
        <f t="shared" si="27"/>
        <v>0</v>
      </c>
      <c r="X143" s="29">
        <f t="shared" si="27"/>
        <v>0</v>
      </c>
      <c r="Y143" s="29">
        <f t="shared" si="50"/>
        <v>0</v>
      </c>
      <c r="Z143" s="29">
        <f t="shared" si="59"/>
        <v>0</v>
      </c>
      <c r="AA143" s="29">
        <f t="shared" si="29"/>
        <v>0</v>
      </c>
      <c r="AB143" s="29">
        <f t="shared" si="30"/>
        <v>0</v>
      </c>
      <c r="AC143" s="245"/>
      <c r="AD143" s="355"/>
      <c r="AF143" s="245"/>
      <c r="AG143" s="218">
        <f t="shared" si="48"/>
        <v>0</v>
      </c>
      <c r="AH143" s="218">
        <f t="shared" si="48"/>
        <v>0</v>
      </c>
      <c r="AI143" s="218">
        <f t="shared" si="48"/>
        <v>0</v>
      </c>
      <c r="AJ143" s="218">
        <f t="shared" si="60"/>
        <v>0</v>
      </c>
      <c r="AK143" s="218">
        <f t="shared" si="60"/>
        <v>0</v>
      </c>
      <c r="AL143" s="218">
        <f t="shared" si="60"/>
        <v>0</v>
      </c>
      <c r="AM143" s="218">
        <f t="shared" si="60"/>
        <v>0</v>
      </c>
      <c r="AN143" s="218">
        <f t="shared" si="60"/>
        <v>0</v>
      </c>
      <c r="AO143" s="218">
        <f t="shared" si="60"/>
        <v>0</v>
      </c>
      <c r="AP143" s="218">
        <f t="shared" si="60"/>
        <v>0</v>
      </c>
      <c r="AQ143" s="245"/>
    </row>
    <row r="144" spans="2:43" ht="12.75">
      <c r="B144" s="354"/>
      <c r="C144" s="245"/>
      <c r="D144" s="255"/>
      <c r="E144" s="255"/>
      <c r="F144" s="18"/>
      <c r="G144" s="214"/>
      <c r="H144" s="258"/>
      <c r="I144" s="214"/>
      <c r="J144" s="214"/>
      <c r="K144" s="245"/>
      <c r="L144" s="250">
        <f t="shared" si="53"/>
        <v>0</v>
      </c>
      <c r="M144" s="215">
        <f t="shared" si="54"/>
        <v>0</v>
      </c>
      <c r="N144" s="29">
        <f t="shared" si="55"/>
        <v>0</v>
      </c>
      <c r="O144" s="116" t="str">
        <f t="shared" si="56"/>
        <v>-</v>
      </c>
      <c r="P144" s="29">
        <f t="shared" si="57"/>
        <v>0</v>
      </c>
      <c r="Q144" s="245"/>
      <c r="R144" s="245"/>
      <c r="S144" s="29">
        <f t="shared" si="25"/>
        <v>0</v>
      </c>
      <c r="T144" s="29">
        <f t="shared" si="58"/>
        <v>0</v>
      </c>
      <c r="U144" s="29">
        <f t="shared" si="27"/>
        <v>0</v>
      </c>
      <c r="V144" s="29">
        <f t="shared" si="27"/>
        <v>0</v>
      </c>
      <c r="W144" s="29">
        <f t="shared" si="27"/>
        <v>0</v>
      </c>
      <c r="X144" s="29">
        <f t="shared" si="27"/>
        <v>0</v>
      </c>
      <c r="Y144" s="29">
        <f t="shared" si="50"/>
        <v>0</v>
      </c>
      <c r="Z144" s="29">
        <f t="shared" si="59"/>
        <v>0</v>
      </c>
      <c r="AA144" s="29">
        <f t="shared" si="29"/>
        <v>0</v>
      </c>
      <c r="AB144" s="29">
        <f t="shared" si="30"/>
        <v>0</v>
      </c>
      <c r="AC144" s="245"/>
      <c r="AD144" s="355"/>
      <c r="AF144" s="245"/>
      <c r="AG144" s="218">
        <f t="shared" si="48"/>
        <v>0</v>
      </c>
      <c r="AH144" s="218">
        <f t="shared" si="48"/>
        <v>0</v>
      </c>
      <c r="AI144" s="218">
        <f t="shared" si="48"/>
        <v>0</v>
      </c>
      <c r="AJ144" s="218">
        <f t="shared" si="60"/>
        <v>0</v>
      </c>
      <c r="AK144" s="218">
        <f t="shared" si="60"/>
        <v>0</v>
      </c>
      <c r="AL144" s="218">
        <f t="shared" si="60"/>
        <v>0</v>
      </c>
      <c r="AM144" s="218">
        <f t="shared" si="60"/>
        <v>0</v>
      </c>
      <c r="AN144" s="218">
        <f t="shared" si="60"/>
        <v>0</v>
      </c>
      <c r="AO144" s="218">
        <f t="shared" si="60"/>
        <v>0</v>
      </c>
      <c r="AP144" s="218">
        <f t="shared" si="60"/>
        <v>0</v>
      </c>
      <c r="AQ144" s="245"/>
    </row>
    <row r="145" spans="2:43" ht="12.75">
      <c r="B145" s="354"/>
      <c r="C145" s="245"/>
      <c r="D145" s="255"/>
      <c r="E145" s="255"/>
      <c r="F145" s="18"/>
      <c r="G145" s="214"/>
      <c r="H145" s="258"/>
      <c r="I145" s="214"/>
      <c r="J145" s="214"/>
      <c r="K145" s="245"/>
      <c r="L145" s="250">
        <f t="shared" si="53"/>
        <v>0</v>
      </c>
      <c r="M145" s="215">
        <f t="shared" si="54"/>
        <v>0</v>
      </c>
      <c r="N145" s="29">
        <f t="shared" si="55"/>
        <v>0</v>
      </c>
      <c r="O145" s="116" t="str">
        <f t="shared" si="56"/>
        <v>-</v>
      </c>
      <c r="P145" s="29">
        <f t="shared" si="57"/>
        <v>0</v>
      </c>
      <c r="Q145" s="245"/>
      <c r="R145" s="245"/>
      <c r="S145" s="29">
        <f t="shared" si="25"/>
        <v>0</v>
      </c>
      <c r="T145" s="29">
        <f t="shared" si="58"/>
        <v>0</v>
      </c>
      <c r="U145" s="29">
        <f t="shared" si="27"/>
        <v>0</v>
      </c>
      <c r="V145" s="29">
        <f t="shared" si="27"/>
        <v>0</v>
      </c>
      <c r="W145" s="29">
        <f t="shared" si="27"/>
        <v>0</v>
      </c>
      <c r="X145" s="29">
        <f t="shared" si="27"/>
        <v>0</v>
      </c>
      <c r="Y145" s="29">
        <f t="shared" si="50"/>
        <v>0</v>
      </c>
      <c r="Z145" s="29">
        <f t="shared" si="59"/>
        <v>0</v>
      </c>
      <c r="AA145" s="29">
        <f t="shared" si="29"/>
        <v>0</v>
      </c>
      <c r="AB145" s="29">
        <f t="shared" si="30"/>
        <v>0</v>
      </c>
      <c r="AC145" s="245"/>
      <c r="AD145" s="355"/>
      <c r="AF145" s="245"/>
      <c r="AG145" s="218">
        <f t="shared" si="48"/>
        <v>0</v>
      </c>
      <c r="AH145" s="218">
        <f t="shared" si="48"/>
        <v>0</v>
      </c>
      <c r="AI145" s="218">
        <f t="shared" si="48"/>
        <v>0</v>
      </c>
      <c r="AJ145" s="218">
        <f t="shared" si="60"/>
        <v>0</v>
      </c>
      <c r="AK145" s="218">
        <f t="shared" si="60"/>
        <v>0</v>
      </c>
      <c r="AL145" s="218">
        <f t="shared" si="60"/>
        <v>0</v>
      </c>
      <c r="AM145" s="218">
        <f t="shared" si="60"/>
        <v>0</v>
      </c>
      <c r="AN145" s="218">
        <f t="shared" si="60"/>
        <v>0</v>
      </c>
      <c r="AO145" s="218">
        <f t="shared" si="60"/>
        <v>0</v>
      </c>
      <c r="AP145" s="218">
        <f t="shared" si="60"/>
        <v>0</v>
      </c>
      <c r="AQ145" s="245"/>
    </row>
    <row r="146" spans="2:43" ht="12.75">
      <c r="B146" s="354"/>
      <c r="C146" s="245"/>
      <c r="D146" s="255"/>
      <c r="E146" s="255"/>
      <c r="F146" s="18"/>
      <c r="G146" s="214"/>
      <c r="H146" s="258"/>
      <c r="I146" s="214"/>
      <c r="J146" s="214"/>
      <c r="K146" s="245"/>
      <c r="L146" s="250">
        <f t="shared" si="53"/>
        <v>0</v>
      </c>
      <c r="M146" s="215">
        <f t="shared" si="54"/>
        <v>0</v>
      </c>
      <c r="N146" s="29">
        <f t="shared" si="55"/>
        <v>0</v>
      </c>
      <c r="O146" s="116" t="str">
        <f t="shared" si="56"/>
        <v>-</v>
      </c>
      <c r="P146" s="29">
        <f t="shared" si="57"/>
        <v>0</v>
      </c>
      <c r="Q146" s="245"/>
      <c r="R146" s="245"/>
      <c r="S146" s="29">
        <f t="shared" si="25"/>
        <v>0</v>
      </c>
      <c r="T146" s="29">
        <f t="shared" si="58"/>
        <v>0</v>
      </c>
      <c r="U146" s="29">
        <f t="shared" si="27"/>
        <v>0</v>
      </c>
      <c r="V146" s="29">
        <f t="shared" si="27"/>
        <v>0</v>
      </c>
      <c r="W146" s="29">
        <f t="shared" si="27"/>
        <v>0</v>
      </c>
      <c r="X146" s="29">
        <f t="shared" si="27"/>
        <v>0</v>
      </c>
      <c r="Y146" s="29">
        <f t="shared" si="50"/>
        <v>0</v>
      </c>
      <c r="Z146" s="29">
        <f t="shared" si="59"/>
        <v>0</v>
      </c>
      <c r="AA146" s="29">
        <f t="shared" si="29"/>
        <v>0</v>
      </c>
      <c r="AB146" s="29">
        <f t="shared" si="30"/>
        <v>0</v>
      </c>
      <c r="AC146" s="245"/>
      <c r="AD146" s="355"/>
      <c r="AF146" s="245"/>
      <c r="AG146" s="218">
        <f t="shared" si="48"/>
        <v>0</v>
      </c>
      <c r="AH146" s="218">
        <f t="shared" si="48"/>
        <v>0</v>
      </c>
      <c r="AI146" s="218">
        <f t="shared" si="48"/>
        <v>0</v>
      </c>
      <c r="AJ146" s="218">
        <f t="shared" si="60"/>
        <v>0</v>
      </c>
      <c r="AK146" s="218">
        <f t="shared" si="60"/>
        <v>0</v>
      </c>
      <c r="AL146" s="218">
        <f t="shared" si="60"/>
        <v>0</v>
      </c>
      <c r="AM146" s="218">
        <f t="shared" si="60"/>
        <v>0</v>
      </c>
      <c r="AN146" s="218">
        <f t="shared" si="60"/>
        <v>0</v>
      </c>
      <c r="AO146" s="218">
        <f t="shared" si="60"/>
        <v>0</v>
      </c>
      <c r="AP146" s="218">
        <f t="shared" si="60"/>
        <v>0</v>
      </c>
      <c r="AQ146" s="245"/>
    </row>
    <row r="147" spans="2:43" ht="12.75">
      <c r="B147" s="354"/>
      <c r="C147" s="245"/>
      <c r="D147" s="255"/>
      <c r="E147" s="255"/>
      <c r="F147" s="18"/>
      <c r="G147" s="214"/>
      <c r="H147" s="258"/>
      <c r="I147" s="214"/>
      <c r="J147" s="214"/>
      <c r="K147" s="245"/>
      <c r="L147" s="250">
        <f t="shared" si="53"/>
        <v>0</v>
      </c>
      <c r="M147" s="215">
        <f t="shared" si="54"/>
        <v>0</v>
      </c>
      <c r="N147" s="29">
        <f t="shared" si="55"/>
        <v>0</v>
      </c>
      <c r="O147" s="116" t="str">
        <f t="shared" si="56"/>
        <v>-</v>
      </c>
      <c r="P147" s="29">
        <f t="shared" si="57"/>
        <v>0</v>
      </c>
      <c r="Q147" s="245"/>
      <c r="R147" s="245"/>
      <c r="S147" s="29">
        <f t="shared" si="25"/>
        <v>0</v>
      </c>
      <c r="T147" s="29">
        <f t="shared" si="58"/>
        <v>0</v>
      </c>
      <c r="U147" s="29">
        <f t="shared" si="27"/>
        <v>0</v>
      </c>
      <c r="V147" s="29">
        <f t="shared" si="27"/>
        <v>0</v>
      </c>
      <c r="W147" s="29">
        <f t="shared" si="27"/>
        <v>0</v>
      </c>
      <c r="X147" s="29">
        <f t="shared" si="27"/>
        <v>0</v>
      </c>
      <c r="Y147" s="29">
        <f t="shared" si="50"/>
        <v>0</v>
      </c>
      <c r="Z147" s="29">
        <f t="shared" si="59"/>
        <v>0</v>
      </c>
      <c r="AA147" s="29">
        <f t="shared" si="29"/>
        <v>0</v>
      </c>
      <c r="AB147" s="29">
        <f t="shared" si="30"/>
        <v>0</v>
      </c>
      <c r="AC147" s="245"/>
      <c r="AD147" s="355"/>
      <c r="AF147" s="245"/>
      <c r="AG147" s="218">
        <f t="shared" si="48"/>
        <v>0</v>
      </c>
      <c r="AH147" s="218">
        <f t="shared" si="48"/>
        <v>0</v>
      </c>
      <c r="AI147" s="218">
        <f t="shared" si="48"/>
        <v>0</v>
      </c>
      <c r="AJ147" s="218">
        <f t="shared" si="60"/>
        <v>0</v>
      </c>
      <c r="AK147" s="218">
        <f t="shared" si="60"/>
        <v>0</v>
      </c>
      <c r="AL147" s="218">
        <f t="shared" si="60"/>
        <v>0</v>
      </c>
      <c r="AM147" s="218">
        <f t="shared" si="60"/>
        <v>0</v>
      </c>
      <c r="AN147" s="218">
        <f t="shared" si="60"/>
        <v>0</v>
      </c>
      <c r="AO147" s="218">
        <f t="shared" si="60"/>
        <v>0</v>
      </c>
      <c r="AP147" s="218">
        <f t="shared" si="60"/>
        <v>0</v>
      </c>
      <c r="AQ147" s="245"/>
    </row>
    <row r="148" spans="2:43" ht="12.75">
      <c r="B148" s="354"/>
      <c r="C148" s="245"/>
      <c r="D148" s="255"/>
      <c r="E148" s="255"/>
      <c r="F148" s="18"/>
      <c r="G148" s="214"/>
      <c r="H148" s="258"/>
      <c r="I148" s="214"/>
      <c r="J148" s="214"/>
      <c r="K148" s="245"/>
      <c r="L148" s="250">
        <f t="shared" si="53"/>
        <v>0</v>
      </c>
      <c r="M148" s="215">
        <f t="shared" si="54"/>
        <v>0</v>
      </c>
      <c r="N148" s="29">
        <f t="shared" si="55"/>
        <v>0</v>
      </c>
      <c r="O148" s="116" t="str">
        <f t="shared" si="56"/>
        <v>-</v>
      </c>
      <c r="P148" s="29">
        <f t="shared" si="57"/>
        <v>0</v>
      </c>
      <c r="Q148" s="245"/>
      <c r="R148" s="245"/>
      <c r="S148" s="29">
        <f t="shared" si="25"/>
        <v>0</v>
      </c>
      <c r="T148" s="29">
        <f t="shared" si="58"/>
        <v>0</v>
      </c>
      <c r="U148" s="29">
        <f t="shared" si="27"/>
        <v>0</v>
      </c>
      <c r="V148" s="29">
        <f t="shared" si="27"/>
        <v>0</v>
      </c>
      <c r="W148" s="29">
        <f t="shared" si="27"/>
        <v>0</v>
      </c>
      <c r="X148" s="29">
        <f t="shared" si="27"/>
        <v>0</v>
      </c>
      <c r="Y148" s="29">
        <f t="shared" si="50"/>
        <v>0</v>
      </c>
      <c r="Z148" s="29">
        <f t="shared" si="59"/>
        <v>0</v>
      </c>
      <c r="AA148" s="29">
        <f t="shared" si="29"/>
        <v>0</v>
      </c>
      <c r="AB148" s="29">
        <f t="shared" si="30"/>
        <v>0</v>
      </c>
      <c r="AC148" s="245"/>
      <c r="AD148" s="355"/>
      <c r="AF148" s="245"/>
      <c r="AG148" s="218">
        <f t="shared" si="48"/>
        <v>0</v>
      </c>
      <c r="AH148" s="218">
        <f t="shared" si="48"/>
        <v>0</v>
      </c>
      <c r="AI148" s="218">
        <f t="shared" si="48"/>
        <v>0</v>
      </c>
      <c r="AJ148" s="218">
        <f t="shared" si="60"/>
        <v>0</v>
      </c>
      <c r="AK148" s="218">
        <f t="shared" si="60"/>
        <v>0</v>
      </c>
      <c r="AL148" s="218">
        <f t="shared" si="60"/>
        <v>0</v>
      </c>
      <c r="AM148" s="218">
        <f t="shared" si="60"/>
        <v>0</v>
      </c>
      <c r="AN148" s="218">
        <f t="shared" si="60"/>
        <v>0</v>
      </c>
      <c r="AO148" s="218">
        <f t="shared" si="60"/>
        <v>0</v>
      </c>
      <c r="AP148" s="218">
        <f t="shared" si="60"/>
        <v>0</v>
      </c>
      <c r="AQ148" s="245"/>
    </row>
    <row r="149" spans="2:43" ht="12.75">
      <c r="B149" s="354"/>
      <c r="C149" s="245"/>
      <c r="D149" s="255"/>
      <c r="E149" s="255"/>
      <c r="F149" s="18"/>
      <c r="G149" s="214"/>
      <c r="H149" s="258"/>
      <c r="I149" s="214"/>
      <c r="J149" s="214"/>
      <c r="K149" s="245"/>
      <c r="L149" s="250">
        <f t="shared" si="53"/>
        <v>0</v>
      </c>
      <c r="M149" s="215">
        <f t="shared" si="54"/>
        <v>0</v>
      </c>
      <c r="N149" s="29">
        <f t="shared" si="55"/>
        <v>0</v>
      </c>
      <c r="O149" s="116" t="str">
        <f t="shared" si="56"/>
        <v>-</v>
      </c>
      <c r="P149" s="29">
        <f t="shared" si="57"/>
        <v>0</v>
      </c>
      <c r="Q149" s="245"/>
      <c r="R149" s="245"/>
      <c r="S149" s="29">
        <f t="shared" si="25"/>
        <v>0</v>
      </c>
      <c r="T149" s="29">
        <f t="shared" si="58"/>
        <v>0</v>
      </c>
      <c r="U149" s="29">
        <f t="shared" si="27"/>
        <v>0</v>
      </c>
      <c r="V149" s="29">
        <f t="shared" si="27"/>
        <v>0</v>
      </c>
      <c r="W149" s="29">
        <f t="shared" si="27"/>
        <v>0</v>
      </c>
      <c r="X149" s="29">
        <f t="shared" si="27"/>
        <v>0</v>
      </c>
      <c r="Y149" s="29">
        <f t="shared" si="50"/>
        <v>0</v>
      </c>
      <c r="Z149" s="29">
        <f t="shared" si="59"/>
        <v>0</v>
      </c>
      <c r="AA149" s="29">
        <f t="shared" si="29"/>
        <v>0</v>
      </c>
      <c r="AB149" s="29">
        <f t="shared" si="30"/>
        <v>0</v>
      </c>
      <c r="AC149" s="245"/>
      <c r="AD149" s="355"/>
      <c r="AF149" s="245"/>
      <c r="AG149" s="218">
        <f t="shared" si="48"/>
        <v>0</v>
      </c>
      <c r="AH149" s="218">
        <f t="shared" si="48"/>
        <v>0</v>
      </c>
      <c r="AI149" s="218">
        <f t="shared" si="48"/>
        <v>0</v>
      </c>
      <c r="AJ149" s="218">
        <f t="shared" si="60"/>
        <v>0</v>
      </c>
      <c r="AK149" s="218">
        <f t="shared" si="60"/>
        <v>0</v>
      </c>
      <c r="AL149" s="218">
        <f t="shared" si="60"/>
        <v>0</v>
      </c>
      <c r="AM149" s="218">
        <f t="shared" si="60"/>
        <v>0</v>
      </c>
      <c r="AN149" s="218">
        <f t="shared" si="60"/>
        <v>0</v>
      </c>
      <c r="AO149" s="218">
        <f t="shared" si="60"/>
        <v>0</v>
      </c>
      <c r="AP149" s="218">
        <f t="shared" si="60"/>
        <v>0</v>
      </c>
      <c r="AQ149" s="245"/>
    </row>
    <row r="150" spans="2:43" ht="12.75">
      <c r="B150" s="354"/>
      <c r="C150" s="245"/>
      <c r="D150" s="255"/>
      <c r="E150" s="255"/>
      <c r="F150" s="18"/>
      <c r="G150" s="214"/>
      <c r="H150" s="258"/>
      <c r="I150" s="214"/>
      <c r="J150" s="214"/>
      <c r="K150" s="245"/>
      <c r="L150" s="250">
        <f t="shared" si="53"/>
        <v>0</v>
      </c>
      <c r="M150" s="215">
        <f t="shared" si="54"/>
        <v>0</v>
      </c>
      <c r="N150" s="29">
        <f t="shared" si="55"/>
        <v>0</v>
      </c>
      <c r="O150" s="116" t="str">
        <f t="shared" si="56"/>
        <v>-</v>
      </c>
      <c r="P150" s="29">
        <f t="shared" si="57"/>
        <v>0</v>
      </c>
      <c r="Q150" s="245"/>
      <c r="R150" s="245"/>
      <c r="S150" s="29">
        <f t="shared" si="25"/>
        <v>0</v>
      </c>
      <c r="T150" s="29">
        <f t="shared" si="58"/>
        <v>0</v>
      </c>
      <c r="U150" s="29">
        <f t="shared" si="27"/>
        <v>0</v>
      </c>
      <c r="V150" s="29">
        <f t="shared" si="27"/>
        <v>0</v>
      </c>
      <c r="W150" s="29">
        <f t="shared" si="27"/>
        <v>0</v>
      </c>
      <c r="X150" s="29">
        <f t="shared" si="27"/>
        <v>0</v>
      </c>
      <c r="Y150" s="29">
        <f t="shared" si="50"/>
        <v>0</v>
      </c>
      <c r="Z150" s="29">
        <f t="shared" si="59"/>
        <v>0</v>
      </c>
      <c r="AA150" s="29">
        <f t="shared" si="29"/>
        <v>0</v>
      </c>
      <c r="AB150" s="29">
        <f t="shared" si="30"/>
        <v>0</v>
      </c>
      <c r="AC150" s="245"/>
      <c r="AD150" s="355"/>
      <c r="AF150" s="245"/>
      <c r="AG150" s="218">
        <f t="shared" si="48"/>
        <v>0</v>
      </c>
      <c r="AH150" s="218">
        <f t="shared" si="48"/>
        <v>0</v>
      </c>
      <c r="AI150" s="218">
        <f t="shared" si="48"/>
        <v>0</v>
      </c>
      <c r="AJ150" s="218">
        <f t="shared" si="60"/>
        <v>0</v>
      </c>
      <c r="AK150" s="218">
        <f t="shared" si="60"/>
        <v>0</v>
      </c>
      <c r="AL150" s="218">
        <f t="shared" si="60"/>
        <v>0</v>
      </c>
      <c r="AM150" s="218">
        <f t="shared" si="60"/>
        <v>0</v>
      </c>
      <c r="AN150" s="218">
        <f t="shared" si="60"/>
        <v>0</v>
      </c>
      <c r="AO150" s="218">
        <f t="shared" si="60"/>
        <v>0</v>
      </c>
      <c r="AP150" s="218">
        <f t="shared" si="60"/>
        <v>0</v>
      </c>
      <c r="AQ150" s="245"/>
    </row>
    <row r="151" spans="2:43" ht="12.75">
      <c r="B151" s="354"/>
      <c r="C151" s="245"/>
      <c r="D151" s="255"/>
      <c r="E151" s="255"/>
      <c r="F151" s="18"/>
      <c r="G151" s="214"/>
      <c r="H151" s="258"/>
      <c r="I151" s="214"/>
      <c r="J151" s="214"/>
      <c r="K151" s="245"/>
      <c r="L151" s="250">
        <f t="shared" si="53"/>
        <v>0</v>
      </c>
      <c r="M151" s="215">
        <f t="shared" si="54"/>
        <v>0</v>
      </c>
      <c r="N151" s="29">
        <f t="shared" si="55"/>
        <v>0</v>
      </c>
      <c r="O151" s="116" t="str">
        <f t="shared" si="56"/>
        <v>-</v>
      </c>
      <c r="P151" s="29">
        <f t="shared" si="57"/>
        <v>0</v>
      </c>
      <c r="Q151" s="245"/>
      <c r="R151" s="245"/>
      <c r="S151" s="29">
        <f t="shared" si="25"/>
        <v>0</v>
      </c>
      <c r="T151" s="29">
        <f t="shared" si="58"/>
        <v>0</v>
      </c>
      <c r="U151" s="29">
        <f t="shared" si="27"/>
        <v>0</v>
      </c>
      <c r="V151" s="29">
        <f t="shared" si="27"/>
        <v>0</v>
      </c>
      <c r="W151" s="29">
        <f t="shared" si="27"/>
        <v>0</v>
      </c>
      <c r="X151" s="29">
        <f t="shared" si="27"/>
        <v>0</v>
      </c>
      <c r="Y151" s="29">
        <f t="shared" si="50"/>
        <v>0</v>
      </c>
      <c r="Z151" s="29">
        <f t="shared" si="59"/>
        <v>0</v>
      </c>
      <c r="AA151" s="29">
        <f t="shared" si="29"/>
        <v>0</v>
      </c>
      <c r="AB151" s="29">
        <f t="shared" si="30"/>
        <v>0</v>
      </c>
      <c r="AC151" s="245"/>
      <c r="AD151" s="355"/>
      <c r="AF151" s="245"/>
      <c r="AG151" s="218">
        <f t="shared" si="48"/>
        <v>0</v>
      </c>
      <c r="AH151" s="218">
        <f t="shared" si="48"/>
        <v>0</v>
      </c>
      <c r="AI151" s="218">
        <f t="shared" si="48"/>
        <v>0</v>
      </c>
      <c r="AJ151" s="218">
        <f t="shared" si="60"/>
        <v>0</v>
      </c>
      <c r="AK151" s="218">
        <f t="shared" si="60"/>
        <v>0</v>
      </c>
      <c r="AL151" s="218">
        <f t="shared" si="60"/>
        <v>0</v>
      </c>
      <c r="AM151" s="218">
        <f t="shared" si="60"/>
        <v>0</v>
      </c>
      <c r="AN151" s="218">
        <f t="shared" si="60"/>
        <v>0</v>
      </c>
      <c r="AO151" s="218">
        <f t="shared" si="60"/>
        <v>0</v>
      </c>
      <c r="AP151" s="218">
        <f t="shared" si="60"/>
        <v>0</v>
      </c>
      <c r="AQ151" s="245"/>
    </row>
    <row r="152" spans="2:43" ht="12.75">
      <c r="B152" s="354"/>
      <c r="C152" s="245"/>
      <c r="D152" s="255"/>
      <c r="E152" s="255"/>
      <c r="F152" s="18"/>
      <c r="G152" s="214"/>
      <c r="H152" s="258"/>
      <c r="I152" s="214"/>
      <c r="J152" s="214"/>
      <c r="K152" s="245"/>
      <c r="L152" s="250">
        <f t="shared" si="53"/>
        <v>0</v>
      </c>
      <c r="M152" s="215">
        <f t="shared" si="54"/>
        <v>0</v>
      </c>
      <c r="N152" s="29">
        <f t="shared" si="55"/>
        <v>0</v>
      </c>
      <c r="O152" s="116" t="str">
        <f t="shared" si="56"/>
        <v>-</v>
      </c>
      <c r="P152" s="29">
        <f t="shared" si="57"/>
        <v>0</v>
      </c>
      <c r="Q152" s="245"/>
      <c r="R152" s="245"/>
      <c r="S152" s="29">
        <f t="shared" si="25"/>
        <v>0</v>
      </c>
      <c r="T152" s="29">
        <f t="shared" si="58"/>
        <v>0</v>
      </c>
      <c r="U152" s="29">
        <f t="shared" si="27"/>
        <v>0</v>
      </c>
      <c r="V152" s="29">
        <f t="shared" si="27"/>
        <v>0</v>
      </c>
      <c r="W152" s="29">
        <f t="shared" si="27"/>
        <v>0</v>
      </c>
      <c r="X152" s="29">
        <f t="shared" si="27"/>
        <v>0</v>
      </c>
      <c r="Y152" s="29">
        <f t="shared" si="50"/>
        <v>0</v>
      </c>
      <c r="Z152" s="29">
        <f t="shared" si="59"/>
        <v>0</v>
      </c>
      <c r="AA152" s="29">
        <f t="shared" si="29"/>
        <v>0</v>
      </c>
      <c r="AB152" s="29">
        <f t="shared" si="30"/>
        <v>0</v>
      </c>
      <c r="AC152" s="245"/>
      <c r="AD152" s="355"/>
      <c r="AF152" s="245"/>
      <c r="AG152" s="218">
        <f t="shared" si="48"/>
        <v>0</v>
      </c>
      <c r="AH152" s="218">
        <f t="shared" si="48"/>
        <v>0</v>
      </c>
      <c r="AI152" s="218">
        <f t="shared" si="48"/>
        <v>0</v>
      </c>
      <c r="AJ152" s="218">
        <f t="shared" si="60"/>
        <v>0</v>
      </c>
      <c r="AK152" s="218">
        <f t="shared" si="60"/>
        <v>0</v>
      </c>
      <c r="AL152" s="218">
        <f t="shared" si="60"/>
        <v>0</v>
      </c>
      <c r="AM152" s="218">
        <f t="shared" si="60"/>
        <v>0</v>
      </c>
      <c r="AN152" s="218">
        <f t="shared" si="60"/>
        <v>0</v>
      </c>
      <c r="AO152" s="218">
        <f t="shared" si="60"/>
        <v>0</v>
      </c>
      <c r="AP152" s="218">
        <f t="shared" si="60"/>
        <v>0</v>
      </c>
      <c r="AQ152" s="245"/>
    </row>
    <row r="153" spans="2:43" ht="12.75">
      <c r="B153" s="354"/>
      <c r="C153" s="245"/>
      <c r="D153" s="255"/>
      <c r="E153" s="255"/>
      <c r="F153" s="18"/>
      <c r="G153" s="214"/>
      <c r="H153" s="258"/>
      <c r="I153" s="214"/>
      <c r="J153" s="214"/>
      <c r="K153" s="245"/>
      <c r="L153" s="250">
        <f t="shared" si="53"/>
        <v>0</v>
      </c>
      <c r="M153" s="215">
        <f t="shared" si="54"/>
        <v>0</v>
      </c>
      <c r="N153" s="29">
        <f t="shared" si="55"/>
        <v>0</v>
      </c>
      <c r="O153" s="116" t="str">
        <f t="shared" si="56"/>
        <v>-</v>
      </c>
      <c r="P153" s="29">
        <f t="shared" si="57"/>
        <v>0</v>
      </c>
      <c r="Q153" s="245"/>
      <c r="R153" s="245"/>
      <c r="S153" s="29">
        <f t="shared" si="25"/>
        <v>0</v>
      </c>
      <c r="T153" s="29">
        <f t="shared" si="58"/>
        <v>0</v>
      </c>
      <c r="U153" s="29">
        <f t="shared" si="27"/>
        <v>0</v>
      </c>
      <c r="V153" s="29">
        <f t="shared" si="27"/>
        <v>0</v>
      </c>
      <c r="W153" s="29">
        <f t="shared" si="27"/>
        <v>0</v>
      </c>
      <c r="X153" s="29">
        <f t="shared" si="27"/>
        <v>0</v>
      </c>
      <c r="Y153" s="29">
        <f t="shared" si="50"/>
        <v>0</v>
      </c>
      <c r="Z153" s="29">
        <f t="shared" si="59"/>
        <v>0</v>
      </c>
      <c r="AA153" s="29">
        <f t="shared" si="29"/>
        <v>0</v>
      </c>
      <c r="AB153" s="29">
        <f t="shared" si="30"/>
        <v>0</v>
      </c>
      <c r="AC153" s="245"/>
      <c r="AD153" s="355"/>
      <c r="AF153" s="245"/>
      <c r="AG153" s="218">
        <f t="shared" si="48"/>
        <v>0</v>
      </c>
      <c r="AH153" s="218">
        <f t="shared" si="48"/>
        <v>0</v>
      </c>
      <c r="AI153" s="218">
        <f t="shared" si="48"/>
        <v>0</v>
      </c>
      <c r="AJ153" s="218">
        <f t="shared" si="60"/>
        <v>0</v>
      </c>
      <c r="AK153" s="218">
        <f t="shared" si="60"/>
        <v>0</v>
      </c>
      <c r="AL153" s="218">
        <f t="shared" si="60"/>
        <v>0</v>
      </c>
      <c r="AM153" s="218">
        <f t="shared" si="60"/>
        <v>0</v>
      </c>
      <c r="AN153" s="218">
        <f t="shared" si="60"/>
        <v>0</v>
      </c>
      <c r="AO153" s="218">
        <f t="shared" si="60"/>
        <v>0</v>
      </c>
      <c r="AP153" s="218">
        <f t="shared" si="60"/>
        <v>0</v>
      </c>
      <c r="AQ153" s="245"/>
    </row>
    <row r="154" spans="2:43" ht="12.75">
      <c r="B154" s="354"/>
      <c r="C154" s="245"/>
      <c r="D154" s="255"/>
      <c r="E154" s="255"/>
      <c r="F154" s="18"/>
      <c r="G154" s="214"/>
      <c r="H154" s="258"/>
      <c r="I154" s="214"/>
      <c r="J154" s="214"/>
      <c r="K154" s="245"/>
      <c r="L154" s="250">
        <f t="shared" si="53"/>
        <v>0</v>
      </c>
      <c r="M154" s="215">
        <f t="shared" si="54"/>
        <v>0</v>
      </c>
      <c r="N154" s="29">
        <f t="shared" si="55"/>
        <v>0</v>
      </c>
      <c r="O154" s="116" t="str">
        <f t="shared" si="56"/>
        <v>-</v>
      </c>
      <c r="P154" s="29">
        <f t="shared" si="57"/>
        <v>0</v>
      </c>
      <c r="Q154" s="245"/>
      <c r="R154" s="245"/>
      <c r="S154" s="29">
        <f t="shared" si="25"/>
        <v>0</v>
      </c>
      <c r="T154" s="29">
        <f t="shared" si="58"/>
        <v>0</v>
      </c>
      <c r="U154" s="29">
        <f t="shared" si="27"/>
        <v>0</v>
      </c>
      <c r="V154" s="29">
        <f t="shared" si="27"/>
        <v>0</v>
      </c>
      <c r="W154" s="29">
        <f t="shared" si="27"/>
        <v>0</v>
      </c>
      <c r="X154" s="29">
        <f t="shared" si="27"/>
        <v>0</v>
      </c>
      <c r="Y154" s="29">
        <f t="shared" si="50"/>
        <v>0</v>
      </c>
      <c r="Z154" s="29">
        <f t="shared" si="59"/>
        <v>0</v>
      </c>
      <c r="AA154" s="29">
        <f t="shared" si="29"/>
        <v>0</v>
      </c>
      <c r="AB154" s="29">
        <f t="shared" si="30"/>
        <v>0</v>
      </c>
      <c r="AC154" s="245"/>
      <c r="AD154" s="355"/>
      <c r="AF154" s="245"/>
      <c r="AG154" s="218">
        <f t="shared" si="48"/>
        <v>0</v>
      </c>
      <c r="AH154" s="218">
        <f t="shared" si="48"/>
        <v>0</v>
      </c>
      <c r="AI154" s="218">
        <f t="shared" si="48"/>
        <v>0</v>
      </c>
      <c r="AJ154" s="218">
        <f t="shared" si="60"/>
        <v>0</v>
      </c>
      <c r="AK154" s="218">
        <f t="shared" si="60"/>
        <v>0</v>
      </c>
      <c r="AL154" s="218">
        <f t="shared" si="60"/>
        <v>0</v>
      </c>
      <c r="AM154" s="218">
        <f t="shared" si="60"/>
        <v>0</v>
      </c>
      <c r="AN154" s="218">
        <f t="shared" si="60"/>
        <v>0</v>
      </c>
      <c r="AO154" s="218">
        <f t="shared" si="60"/>
        <v>0</v>
      </c>
      <c r="AP154" s="218">
        <f t="shared" si="60"/>
        <v>0</v>
      </c>
      <c r="AQ154" s="245"/>
    </row>
    <row r="155" spans="2:43" ht="12.75">
      <c r="B155" s="354"/>
      <c r="C155" s="245"/>
      <c r="D155" s="255"/>
      <c r="E155" s="255"/>
      <c r="F155" s="18"/>
      <c r="G155" s="214"/>
      <c r="H155" s="258"/>
      <c r="I155" s="214"/>
      <c r="J155" s="214"/>
      <c r="K155" s="245"/>
      <c r="L155" s="250">
        <f t="shared" si="53"/>
        <v>0</v>
      </c>
      <c r="M155" s="215">
        <f t="shared" si="54"/>
        <v>0</v>
      </c>
      <c r="N155" s="29">
        <f t="shared" si="55"/>
        <v>0</v>
      </c>
      <c r="O155" s="116" t="str">
        <f t="shared" si="56"/>
        <v>-</v>
      </c>
      <c r="P155" s="29">
        <f t="shared" si="57"/>
        <v>0</v>
      </c>
      <c r="Q155" s="245"/>
      <c r="R155" s="245"/>
      <c r="S155" s="29">
        <f t="shared" si="25"/>
        <v>0</v>
      </c>
      <c r="T155" s="29">
        <f t="shared" si="58"/>
        <v>0</v>
      </c>
      <c r="U155" s="29">
        <f t="shared" si="27"/>
        <v>0</v>
      </c>
      <c r="V155" s="29">
        <f t="shared" si="27"/>
        <v>0</v>
      </c>
      <c r="W155" s="29">
        <f t="shared" si="27"/>
        <v>0</v>
      </c>
      <c r="X155" s="29">
        <f t="shared" si="27"/>
        <v>0</v>
      </c>
      <c r="Y155" s="29">
        <f t="shared" si="50"/>
        <v>0</v>
      </c>
      <c r="Z155" s="29">
        <f t="shared" si="59"/>
        <v>0</v>
      </c>
      <c r="AA155" s="29">
        <f t="shared" si="29"/>
        <v>0</v>
      </c>
      <c r="AB155" s="29">
        <f t="shared" si="30"/>
        <v>0</v>
      </c>
      <c r="AC155" s="245"/>
      <c r="AD155" s="355"/>
      <c r="AF155" s="245"/>
      <c r="AG155" s="218">
        <f t="shared" si="48"/>
        <v>0</v>
      </c>
      <c r="AH155" s="218">
        <f t="shared" si="48"/>
        <v>0</v>
      </c>
      <c r="AI155" s="218">
        <f t="shared" si="48"/>
        <v>0</v>
      </c>
      <c r="AJ155" s="218">
        <f t="shared" si="60"/>
        <v>0</v>
      </c>
      <c r="AK155" s="218">
        <f t="shared" si="60"/>
        <v>0</v>
      </c>
      <c r="AL155" s="218">
        <f t="shared" si="60"/>
        <v>0</v>
      </c>
      <c r="AM155" s="218">
        <f t="shared" si="60"/>
        <v>0</v>
      </c>
      <c r="AN155" s="218">
        <f t="shared" si="60"/>
        <v>0</v>
      </c>
      <c r="AO155" s="218">
        <f t="shared" si="60"/>
        <v>0</v>
      </c>
      <c r="AP155" s="218">
        <f t="shared" si="60"/>
        <v>0</v>
      </c>
      <c r="AQ155" s="245"/>
    </row>
    <row r="156" spans="2:43" ht="12.75">
      <c r="B156" s="354"/>
      <c r="C156" s="245"/>
      <c r="D156" s="255"/>
      <c r="E156" s="255"/>
      <c r="F156" s="18"/>
      <c r="G156" s="214"/>
      <c r="H156" s="258"/>
      <c r="I156" s="214"/>
      <c r="J156" s="214"/>
      <c r="K156" s="245"/>
      <c r="L156" s="250">
        <f t="shared" si="53"/>
        <v>0</v>
      </c>
      <c r="M156" s="215">
        <f t="shared" si="54"/>
        <v>0</v>
      </c>
      <c r="N156" s="29">
        <f t="shared" si="55"/>
        <v>0</v>
      </c>
      <c r="O156" s="116" t="str">
        <f t="shared" si="56"/>
        <v>-</v>
      </c>
      <c r="P156" s="29">
        <f t="shared" si="57"/>
        <v>0</v>
      </c>
      <c r="Q156" s="245"/>
      <c r="R156" s="245"/>
      <c r="S156" s="29">
        <f t="shared" si="25"/>
        <v>0</v>
      </c>
      <c r="T156" s="29">
        <f t="shared" si="58"/>
        <v>0</v>
      </c>
      <c r="U156" s="29">
        <f t="shared" si="27"/>
        <v>0</v>
      </c>
      <c r="V156" s="29">
        <f t="shared" si="27"/>
        <v>0</v>
      </c>
      <c r="W156" s="29">
        <f t="shared" si="27"/>
        <v>0</v>
      </c>
      <c r="X156" s="29">
        <f t="shared" si="27"/>
        <v>0</v>
      </c>
      <c r="Y156" s="29">
        <f t="shared" si="50"/>
        <v>0</v>
      </c>
      <c r="Z156" s="29">
        <f t="shared" si="59"/>
        <v>0</v>
      </c>
      <c r="AA156" s="29">
        <f t="shared" si="29"/>
        <v>0</v>
      </c>
      <c r="AB156" s="29">
        <f t="shared" si="30"/>
        <v>0</v>
      </c>
      <c r="AC156" s="245"/>
      <c r="AD156" s="355"/>
      <c r="AF156" s="245"/>
      <c r="AG156" s="218">
        <f t="shared" si="48"/>
        <v>0</v>
      </c>
      <c r="AH156" s="218">
        <f t="shared" si="48"/>
        <v>0</v>
      </c>
      <c r="AI156" s="218">
        <f t="shared" si="48"/>
        <v>0</v>
      </c>
      <c r="AJ156" s="218">
        <f t="shared" si="60"/>
        <v>0</v>
      </c>
      <c r="AK156" s="218">
        <f t="shared" si="60"/>
        <v>0</v>
      </c>
      <c r="AL156" s="218">
        <f t="shared" si="60"/>
        <v>0</v>
      </c>
      <c r="AM156" s="218">
        <f t="shared" si="60"/>
        <v>0</v>
      </c>
      <c r="AN156" s="218">
        <f t="shared" si="60"/>
        <v>0</v>
      </c>
      <c r="AO156" s="218">
        <f t="shared" si="60"/>
        <v>0</v>
      </c>
      <c r="AP156" s="218">
        <f t="shared" si="60"/>
        <v>0</v>
      </c>
      <c r="AQ156" s="245"/>
    </row>
    <row r="157" spans="2:43" ht="12.75">
      <c r="B157" s="354"/>
      <c r="C157" s="245"/>
      <c r="D157" s="255"/>
      <c r="E157" s="255"/>
      <c r="F157" s="18"/>
      <c r="G157" s="214"/>
      <c r="H157" s="258"/>
      <c r="I157" s="214"/>
      <c r="J157" s="214"/>
      <c r="K157" s="245"/>
      <c r="L157" s="250">
        <f t="shared" si="53"/>
        <v>0</v>
      </c>
      <c r="M157" s="215">
        <f t="shared" si="54"/>
        <v>0</v>
      </c>
      <c r="N157" s="29">
        <f t="shared" si="55"/>
        <v>0</v>
      </c>
      <c r="O157" s="116" t="str">
        <f t="shared" si="56"/>
        <v>-</v>
      </c>
      <c r="P157" s="29">
        <f t="shared" si="57"/>
        <v>0</v>
      </c>
      <c r="Q157" s="245"/>
      <c r="R157" s="245"/>
      <c r="S157" s="29">
        <f t="shared" si="25"/>
        <v>0</v>
      </c>
      <c r="T157" s="29">
        <f t="shared" si="58"/>
        <v>0</v>
      </c>
      <c r="U157" s="29">
        <f t="shared" si="27"/>
        <v>0</v>
      </c>
      <c r="V157" s="29">
        <f t="shared" si="27"/>
        <v>0</v>
      </c>
      <c r="W157" s="29">
        <f t="shared" si="27"/>
        <v>0</v>
      </c>
      <c r="X157" s="29">
        <f t="shared" si="27"/>
        <v>0</v>
      </c>
      <c r="Y157" s="29">
        <f t="shared" si="50"/>
        <v>0</v>
      </c>
      <c r="Z157" s="29">
        <f t="shared" si="59"/>
        <v>0</v>
      </c>
      <c r="AA157" s="29">
        <f t="shared" si="29"/>
        <v>0</v>
      </c>
      <c r="AB157" s="29">
        <f t="shared" si="30"/>
        <v>0</v>
      </c>
      <c r="AC157" s="245"/>
      <c r="AD157" s="355"/>
      <c r="AF157" s="245"/>
      <c r="AG157" s="218">
        <f t="shared" si="48"/>
        <v>0</v>
      </c>
      <c r="AH157" s="218">
        <f t="shared" si="48"/>
        <v>0</v>
      </c>
      <c r="AI157" s="218">
        <f t="shared" si="48"/>
        <v>0</v>
      </c>
      <c r="AJ157" s="218">
        <f t="shared" si="60"/>
        <v>0</v>
      </c>
      <c r="AK157" s="218">
        <f t="shared" si="60"/>
        <v>0</v>
      </c>
      <c r="AL157" s="218">
        <f t="shared" si="60"/>
        <v>0</v>
      </c>
      <c r="AM157" s="218">
        <f t="shared" si="60"/>
        <v>0</v>
      </c>
      <c r="AN157" s="218">
        <f t="shared" si="60"/>
        <v>0</v>
      </c>
      <c r="AO157" s="218">
        <f t="shared" si="60"/>
        <v>0</v>
      </c>
      <c r="AP157" s="218">
        <f t="shared" si="60"/>
        <v>0</v>
      </c>
      <c r="AQ157" s="245"/>
    </row>
    <row r="158" spans="2:43" ht="12.75">
      <c r="B158" s="354"/>
      <c r="C158" s="245"/>
      <c r="D158" s="255"/>
      <c r="E158" s="255"/>
      <c r="F158" s="18"/>
      <c r="G158" s="214"/>
      <c r="H158" s="258"/>
      <c r="I158" s="214"/>
      <c r="J158" s="214"/>
      <c r="K158" s="245"/>
      <c r="L158" s="250">
        <f t="shared" si="53"/>
        <v>0</v>
      </c>
      <c r="M158" s="215">
        <f t="shared" si="54"/>
        <v>0</v>
      </c>
      <c r="N158" s="29">
        <f t="shared" si="55"/>
        <v>0</v>
      </c>
      <c r="O158" s="116" t="str">
        <f t="shared" si="56"/>
        <v>-</v>
      </c>
      <c r="P158" s="29">
        <f t="shared" si="57"/>
        <v>0</v>
      </c>
      <c r="Q158" s="245"/>
      <c r="R158" s="245"/>
      <c r="S158" s="29">
        <f t="shared" si="25"/>
        <v>0</v>
      </c>
      <c r="T158" s="29">
        <f t="shared" si="58"/>
        <v>0</v>
      </c>
      <c r="U158" s="29">
        <f t="shared" si="27"/>
        <v>0</v>
      </c>
      <c r="V158" s="29">
        <f t="shared" si="27"/>
        <v>0</v>
      </c>
      <c r="W158" s="29">
        <f t="shared" si="27"/>
        <v>0</v>
      </c>
      <c r="X158" s="29">
        <f t="shared" si="27"/>
        <v>0</v>
      </c>
      <c r="Y158" s="29">
        <f t="shared" si="50"/>
        <v>0</v>
      </c>
      <c r="Z158" s="29">
        <f t="shared" si="59"/>
        <v>0</v>
      </c>
      <c r="AA158" s="29">
        <f t="shared" si="29"/>
        <v>0</v>
      </c>
      <c r="AB158" s="29">
        <f t="shared" si="30"/>
        <v>0</v>
      </c>
      <c r="AC158" s="245"/>
      <c r="AD158" s="355"/>
      <c r="AF158" s="245"/>
      <c r="AG158" s="218">
        <f t="shared" si="48"/>
        <v>0</v>
      </c>
      <c r="AH158" s="218">
        <f t="shared" si="48"/>
        <v>0</v>
      </c>
      <c r="AI158" s="218">
        <f t="shared" si="48"/>
        <v>0</v>
      </c>
      <c r="AJ158" s="218">
        <f t="shared" si="60"/>
        <v>0</v>
      </c>
      <c r="AK158" s="218">
        <f t="shared" si="60"/>
        <v>0</v>
      </c>
      <c r="AL158" s="218">
        <f t="shared" si="60"/>
        <v>0</v>
      </c>
      <c r="AM158" s="218">
        <f t="shared" si="60"/>
        <v>0</v>
      </c>
      <c r="AN158" s="218">
        <f t="shared" si="60"/>
        <v>0</v>
      </c>
      <c r="AO158" s="218">
        <f t="shared" si="60"/>
        <v>0</v>
      </c>
      <c r="AP158" s="218">
        <f t="shared" si="60"/>
        <v>0</v>
      </c>
      <c r="AQ158" s="245"/>
    </row>
    <row r="159" spans="2:43" ht="12.75">
      <c r="B159" s="354"/>
      <c r="C159" s="245"/>
      <c r="D159" s="255"/>
      <c r="E159" s="255"/>
      <c r="F159" s="18"/>
      <c r="G159" s="214"/>
      <c r="H159" s="258"/>
      <c r="I159" s="214"/>
      <c r="J159" s="214"/>
      <c r="K159" s="245"/>
      <c r="L159" s="250">
        <f t="shared" si="53"/>
        <v>0</v>
      </c>
      <c r="M159" s="215">
        <f t="shared" si="54"/>
        <v>0</v>
      </c>
      <c r="N159" s="29">
        <f t="shared" si="55"/>
        <v>0</v>
      </c>
      <c r="O159" s="116" t="str">
        <f t="shared" si="56"/>
        <v>-</v>
      </c>
      <c r="P159" s="29">
        <f t="shared" si="57"/>
        <v>0</v>
      </c>
      <c r="Q159" s="245"/>
      <c r="R159" s="245"/>
      <c r="S159" s="29">
        <f t="shared" si="25"/>
        <v>0</v>
      </c>
      <c r="T159" s="29">
        <f t="shared" si="58"/>
        <v>0</v>
      </c>
      <c r="U159" s="29">
        <f t="shared" si="27"/>
        <v>0</v>
      </c>
      <c r="V159" s="29">
        <f t="shared" si="27"/>
        <v>0</v>
      </c>
      <c r="W159" s="29">
        <f t="shared" si="27"/>
        <v>0</v>
      </c>
      <c r="X159" s="29">
        <f t="shared" si="27"/>
        <v>0</v>
      </c>
      <c r="Y159" s="29">
        <f t="shared" si="50"/>
        <v>0</v>
      </c>
      <c r="Z159" s="29">
        <f t="shared" si="59"/>
        <v>0</v>
      </c>
      <c r="AA159" s="29">
        <f t="shared" si="29"/>
        <v>0</v>
      </c>
      <c r="AB159" s="29">
        <f t="shared" si="30"/>
        <v>0</v>
      </c>
      <c r="AC159" s="245"/>
      <c r="AD159" s="355"/>
      <c r="AF159" s="245"/>
      <c r="AG159" s="218">
        <f t="shared" si="48"/>
        <v>0</v>
      </c>
      <c r="AH159" s="218">
        <f t="shared" si="48"/>
        <v>0</v>
      </c>
      <c r="AI159" s="218">
        <f t="shared" si="48"/>
        <v>0</v>
      </c>
      <c r="AJ159" s="218">
        <f t="shared" si="60"/>
        <v>0</v>
      </c>
      <c r="AK159" s="218">
        <f t="shared" si="60"/>
        <v>0</v>
      </c>
      <c r="AL159" s="218">
        <f t="shared" si="60"/>
        <v>0</v>
      </c>
      <c r="AM159" s="218">
        <f t="shared" si="60"/>
        <v>0</v>
      </c>
      <c r="AN159" s="218">
        <f t="shared" si="60"/>
        <v>0</v>
      </c>
      <c r="AO159" s="218">
        <f t="shared" si="60"/>
        <v>0</v>
      </c>
      <c r="AP159" s="218">
        <f t="shared" si="60"/>
        <v>0</v>
      </c>
      <c r="AQ159" s="245"/>
    </row>
    <row r="160" spans="2:43" ht="12.75">
      <c r="B160" s="354"/>
      <c r="C160" s="245"/>
      <c r="D160" s="255"/>
      <c r="E160" s="255"/>
      <c r="F160" s="18"/>
      <c r="G160" s="214"/>
      <c r="H160" s="258"/>
      <c r="I160" s="214"/>
      <c r="J160" s="214"/>
      <c r="K160" s="245"/>
      <c r="L160" s="250">
        <f t="shared" si="53"/>
        <v>0</v>
      </c>
      <c r="M160" s="215">
        <f t="shared" si="54"/>
        <v>0</v>
      </c>
      <c r="N160" s="29">
        <f t="shared" si="55"/>
        <v>0</v>
      </c>
      <c r="O160" s="116" t="str">
        <f t="shared" si="56"/>
        <v>-</v>
      </c>
      <c r="P160" s="29">
        <f t="shared" si="57"/>
        <v>0</v>
      </c>
      <c r="Q160" s="245"/>
      <c r="R160" s="245"/>
      <c r="S160" s="29">
        <f t="shared" si="25"/>
        <v>0</v>
      </c>
      <c r="T160" s="29">
        <f t="shared" si="58"/>
        <v>0</v>
      </c>
      <c r="U160" s="29">
        <f t="shared" si="27"/>
        <v>0</v>
      </c>
      <c r="V160" s="29">
        <f t="shared" si="27"/>
        <v>0</v>
      </c>
      <c r="W160" s="29">
        <f t="shared" si="27"/>
        <v>0</v>
      </c>
      <c r="X160" s="29">
        <f t="shared" si="27"/>
        <v>0</v>
      </c>
      <c r="Y160" s="29">
        <f t="shared" si="50"/>
        <v>0</v>
      </c>
      <c r="Z160" s="29">
        <f t="shared" si="59"/>
        <v>0</v>
      </c>
      <c r="AA160" s="29">
        <f t="shared" si="29"/>
        <v>0</v>
      </c>
      <c r="AB160" s="29">
        <f t="shared" si="30"/>
        <v>0</v>
      </c>
      <c r="AC160" s="245"/>
      <c r="AD160" s="355"/>
      <c r="AF160" s="245"/>
      <c r="AG160" s="218">
        <f t="shared" si="48"/>
        <v>0</v>
      </c>
      <c r="AH160" s="218">
        <f t="shared" si="48"/>
        <v>0</v>
      </c>
      <c r="AI160" s="218">
        <f t="shared" si="48"/>
        <v>0</v>
      </c>
      <c r="AJ160" s="218">
        <f t="shared" si="60"/>
        <v>0</v>
      </c>
      <c r="AK160" s="218">
        <f t="shared" si="60"/>
        <v>0</v>
      </c>
      <c r="AL160" s="218">
        <f t="shared" si="60"/>
        <v>0</v>
      </c>
      <c r="AM160" s="218">
        <f t="shared" si="60"/>
        <v>0</v>
      </c>
      <c r="AN160" s="218">
        <f t="shared" si="60"/>
        <v>0</v>
      </c>
      <c r="AO160" s="218">
        <f t="shared" si="60"/>
        <v>0</v>
      </c>
      <c r="AP160" s="218">
        <f t="shared" si="60"/>
        <v>0</v>
      </c>
      <c r="AQ160" s="245"/>
    </row>
    <row r="161" spans="2:43" ht="12.75">
      <c r="B161" s="354"/>
      <c r="C161" s="245"/>
      <c r="D161" s="255"/>
      <c r="E161" s="255"/>
      <c r="F161" s="18"/>
      <c r="G161" s="214"/>
      <c r="H161" s="258"/>
      <c r="I161" s="214"/>
      <c r="J161" s="214"/>
      <c r="K161" s="245"/>
      <c r="L161" s="250">
        <f t="shared" si="53"/>
        <v>0</v>
      </c>
      <c r="M161" s="215">
        <f t="shared" si="54"/>
        <v>0</v>
      </c>
      <c r="N161" s="29">
        <f t="shared" si="55"/>
        <v>0</v>
      </c>
      <c r="O161" s="116" t="str">
        <f t="shared" si="56"/>
        <v>-</v>
      </c>
      <c r="P161" s="29">
        <f t="shared" si="57"/>
        <v>0</v>
      </c>
      <c r="Q161" s="245"/>
      <c r="R161" s="245"/>
      <c r="S161" s="29">
        <f t="shared" si="25"/>
        <v>0</v>
      </c>
      <c r="T161" s="29">
        <f aca="true" t="shared" si="61" ref="T161:T178">(IF(T$9&lt;$I161,0,IF($O161&lt;=T$9-1,0,$N161)))</f>
        <v>0</v>
      </c>
      <c r="U161" s="29">
        <f t="shared" si="27"/>
        <v>0</v>
      </c>
      <c r="V161" s="29">
        <f t="shared" si="27"/>
        <v>0</v>
      </c>
      <c r="W161" s="29">
        <f t="shared" si="27"/>
        <v>0</v>
      </c>
      <c r="X161" s="29">
        <f t="shared" si="27"/>
        <v>0</v>
      </c>
      <c r="Y161" s="29">
        <f t="shared" si="50"/>
        <v>0</v>
      </c>
      <c r="Z161" s="29">
        <f t="shared" si="59"/>
        <v>0</v>
      </c>
      <c r="AA161" s="29">
        <f t="shared" si="29"/>
        <v>0</v>
      </c>
      <c r="AB161" s="29">
        <f t="shared" si="30"/>
        <v>0</v>
      </c>
      <c r="AC161" s="245"/>
      <c r="AD161" s="355"/>
      <c r="AF161" s="245"/>
      <c r="AG161" s="218">
        <f t="shared" si="48"/>
        <v>0</v>
      </c>
      <c r="AH161" s="218">
        <f t="shared" si="48"/>
        <v>0</v>
      </c>
      <c r="AI161" s="218">
        <f t="shared" si="48"/>
        <v>0</v>
      </c>
      <c r="AJ161" s="218">
        <f t="shared" si="60"/>
        <v>0</v>
      </c>
      <c r="AK161" s="218">
        <f t="shared" si="60"/>
        <v>0</v>
      </c>
      <c r="AL161" s="218">
        <f t="shared" si="60"/>
        <v>0</v>
      </c>
      <c r="AM161" s="218">
        <f t="shared" si="60"/>
        <v>0</v>
      </c>
      <c r="AN161" s="218">
        <f t="shared" si="60"/>
        <v>0</v>
      </c>
      <c r="AO161" s="218">
        <f t="shared" si="60"/>
        <v>0</v>
      </c>
      <c r="AP161" s="218">
        <f t="shared" si="60"/>
        <v>0</v>
      </c>
      <c r="AQ161" s="245"/>
    </row>
    <row r="162" spans="2:43" ht="12.75">
      <c r="B162" s="354"/>
      <c r="C162" s="245"/>
      <c r="D162" s="255"/>
      <c r="E162" s="255"/>
      <c r="F162" s="18"/>
      <c r="G162" s="214"/>
      <c r="H162" s="258"/>
      <c r="I162" s="214"/>
      <c r="J162" s="214"/>
      <c r="K162" s="245"/>
      <c r="L162" s="250">
        <f t="shared" si="53"/>
        <v>0</v>
      </c>
      <c r="M162" s="215">
        <f t="shared" si="54"/>
        <v>0</v>
      </c>
      <c r="N162" s="29">
        <f t="shared" si="55"/>
        <v>0</v>
      </c>
      <c r="O162" s="116" t="str">
        <f t="shared" si="56"/>
        <v>-</v>
      </c>
      <c r="P162" s="29">
        <f t="shared" si="57"/>
        <v>0</v>
      </c>
      <c r="Q162" s="245"/>
      <c r="R162" s="245"/>
      <c r="S162" s="29">
        <f t="shared" si="25"/>
        <v>0</v>
      </c>
      <c r="T162" s="29">
        <f t="shared" si="61"/>
        <v>0</v>
      </c>
      <c r="U162" s="29">
        <f aca="true" t="shared" si="62" ref="U162:X163">(IF(U$9&lt;$I162,0,IF($O162&lt;=U$9-1,0,$N162)))</f>
        <v>0</v>
      </c>
      <c r="V162" s="29">
        <f t="shared" si="62"/>
        <v>0</v>
      </c>
      <c r="W162" s="29">
        <f t="shared" si="62"/>
        <v>0</v>
      </c>
      <c r="X162" s="29">
        <f t="shared" si="62"/>
        <v>0</v>
      </c>
      <c r="Y162" s="29">
        <f t="shared" si="50"/>
        <v>0</v>
      </c>
      <c r="Z162" s="29">
        <f t="shared" si="59"/>
        <v>0</v>
      </c>
      <c r="AA162" s="29">
        <f t="shared" si="29"/>
        <v>0</v>
      </c>
      <c r="AB162" s="29">
        <f t="shared" si="30"/>
        <v>0</v>
      </c>
      <c r="AC162" s="245"/>
      <c r="AD162" s="355"/>
      <c r="AF162" s="245"/>
      <c r="AG162" s="218">
        <f t="shared" si="48"/>
        <v>0</v>
      </c>
      <c r="AH162" s="218">
        <f t="shared" si="48"/>
        <v>0</v>
      </c>
      <c r="AI162" s="218">
        <f t="shared" si="48"/>
        <v>0</v>
      </c>
      <c r="AJ162" s="218">
        <f t="shared" si="60"/>
        <v>0</v>
      </c>
      <c r="AK162" s="218">
        <f t="shared" si="60"/>
        <v>0</v>
      </c>
      <c r="AL162" s="218">
        <f t="shared" si="60"/>
        <v>0</v>
      </c>
      <c r="AM162" s="218">
        <f t="shared" si="60"/>
        <v>0</v>
      </c>
      <c r="AN162" s="218">
        <f t="shared" si="60"/>
        <v>0</v>
      </c>
      <c r="AO162" s="218">
        <f t="shared" si="60"/>
        <v>0</v>
      </c>
      <c r="AP162" s="218">
        <f t="shared" si="60"/>
        <v>0</v>
      </c>
      <c r="AQ162" s="245"/>
    </row>
    <row r="163" spans="2:43" ht="12.75">
      <c r="B163" s="354"/>
      <c r="C163" s="245"/>
      <c r="D163" s="255"/>
      <c r="E163" s="255"/>
      <c r="F163" s="18"/>
      <c r="G163" s="214"/>
      <c r="H163" s="258"/>
      <c r="I163" s="214"/>
      <c r="J163" s="214"/>
      <c r="K163" s="245"/>
      <c r="L163" s="250">
        <f t="shared" si="53"/>
        <v>0</v>
      </c>
      <c r="M163" s="215">
        <f t="shared" si="54"/>
        <v>0</v>
      </c>
      <c r="N163" s="29">
        <f t="shared" si="55"/>
        <v>0</v>
      </c>
      <c r="O163" s="116" t="str">
        <f t="shared" si="56"/>
        <v>-</v>
      </c>
      <c r="P163" s="29">
        <f t="shared" si="57"/>
        <v>0</v>
      </c>
      <c r="Q163" s="245"/>
      <c r="R163" s="245"/>
      <c r="S163" s="29">
        <f t="shared" si="25"/>
        <v>0</v>
      </c>
      <c r="T163" s="29">
        <f t="shared" si="61"/>
        <v>0</v>
      </c>
      <c r="U163" s="29">
        <f t="shared" si="62"/>
        <v>0</v>
      </c>
      <c r="V163" s="29">
        <f t="shared" si="62"/>
        <v>0</v>
      </c>
      <c r="W163" s="29">
        <f t="shared" si="62"/>
        <v>0</v>
      </c>
      <c r="X163" s="29">
        <f t="shared" si="62"/>
        <v>0</v>
      </c>
      <c r="Y163" s="29">
        <f t="shared" si="50"/>
        <v>0</v>
      </c>
      <c r="Z163" s="29">
        <f t="shared" si="59"/>
        <v>0</v>
      </c>
      <c r="AA163" s="29">
        <f t="shared" si="29"/>
        <v>0</v>
      </c>
      <c r="AB163" s="29">
        <f t="shared" si="30"/>
        <v>0</v>
      </c>
      <c r="AC163" s="245"/>
      <c r="AD163" s="355"/>
      <c r="AF163" s="245"/>
      <c r="AG163" s="218">
        <f t="shared" si="48"/>
        <v>0</v>
      </c>
      <c r="AH163" s="218">
        <f t="shared" si="48"/>
        <v>0</v>
      </c>
      <c r="AI163" s="218">
        <f t="shared" si="48"/>
        <v>0</v>
      </c>
      <c r="AJ163" s="218">
        <f t="shared" si="60"/>
        <v>0</v>
      </c>
      <c r="AK163" s="218">
        <f t="shared" si="60"/>
        <v>0</v>
      </c>
      <c r="AL163" s="218">
        <f t="shared" si="60"/>
        <v>0</v>
      </c>
      <c r="AM163" s="218">
        <f t="shared" si="60"/>
        <v>0</v>
      </c>
      <c r="AN163" s="218">
        <f t="shared" si="60"/>
        <v>0</v>
      </c>
      <c r="AO163" s="218">
        <f t="shared" si="60"/>
        <v>0</v>
      </c>
      <c r="AP163" s="218">
        <f t="shared" si="60"/>
        <v>0</v>
      </c>
      <c r="AQ163" s="245"/>
    </row>
    <row r="164" spans="2:43" ht="12.75">
      <c r="B164" s="354"/>
      <c r="C164" s="245"/>
      <c r="D164" s="255"/>
      <c r="E164" s="255"/>
      <c r="F164" s="18"/>
      <c r="G164" s="214"/>
      <c r="H164" s="258"/>
      <c r="I164" s="214"/>
      <c r="J164" s="214"/>
      <c r="K164" s="245"/>
      <c r="L164" s="250">
        <f aca="true" t="shared" si="63" ref="L164:L180">IF(J164="geen",9999999999,J164)</f>
        <v>0</v>
      </c>
      <c r="M164" s="215">
        <f aca="true" t="shared" si="64" ref="M164:M172">G164*H164</f>
        <v>0</v>
      </c>
      <c r="N164" s="29">
        <f aca="true" t="shared" si="65" ref="N164:N172">IF(G164=0,0,(G164*H164)/L164)</f>
        <v>0</v>
      </c>
      <c r="O164" s="116" t="str">
        <f aca="true" t="shared" si="66" ref="O164:O172">IF(L164=0,"-",(IF(L164&gt;3000,"-",I164+L164-1)))</f>
        <v>-</v>
      </c>
      <c r="P164" s="29">
        <f aca="true" t="shared" si="67" ref="P164:P172">IF(J164="geen",IF(I164&lt;$S$9,G164*H164,0),IF(I164&gt;=$S$9,0,IF((H164*G164-(S$9-I164)*N164)&lt;0,0,H164*G164-(S$9-I164)*N164)))</f>
        <v>0</v>
      </c>
      <c r="Q164" s="245"/>
      <c r="R164" s="245"/>
      <c r="S164" s="29">
        <f t="shared" si="25"/>
        <v>0</v>
      </c>
      <c r="T164" s="29">
        <f t="shared" si="61"/>
        <v>0</v>
      </c>
      <c r="U164" s="29">
        <f t="shared" si="27"/>
        <v>0</v>
      </c>
      <c r="V164" s="29">
        <f t="shared" si="28"/>
        <v>0</v>
      </c>
      <c r="W164" s="29">
        <f t="shared" si="28"/>
        <v>0</v>
      </c>
      <c r="X164" s="29">
        <f t="shared" si="28"/>
        <v>0</v>
      </c>
      <c r="Y164" s="29">
        <f t="shared" si="50"/>
        <v>0</v>
      </c>
      <c r="Z164" s="29">
        <f t="shared" si="59"/>
        <v>0</v>
      </c>
      <c r="AA164" s="29">
        <f t="shared" si="29"/>
        <v>0</v>
      </c>
      <c r="AB164" s="29">
        <f t="shared" si="30"/>
        <v>0</v>
      </c>
      <c r="AC164" s="245"/>
      <c r="AD164" s="355"/>
      <c r="AF164" s="245"/>
      <c r="AG164" s="218">
        <f t="shared" si="48"/>
        <v>0</v>
      </c>
      <c r="AH164" s="218">
        <f t="shared" si="48"/>
        <v>0</v>
      </c>
      <c r="AI164" s="218">
        <f t="shared" si="48"/>
        <v>0</v>
      </c>
      <c r="AJ164" s="218">
        <f t="shared" si="52"/>
        <v>0</v>
      </c>
      <c r="AK164" s="218">
        <f t="shared" si="52"/>
        <v>0</v>
      </c>
      <c r="AL164" s="218">
        <f t="shared" si="52"/>
        <v>0</v>
      </c>
      <c r="AM164" s="218">
        <f t="shared" si="52"/>
        <v>0</v>
      </c>
      <c r="AN164" s="218">
        <f t="shared" si="52"/>
        <v>0</v>
      </c>
      <c r="AO164" s="218">
        <f t="shared" si="52"/>
        <v>0</v>
      </c>
      <c r="AP164" s="218">
        <f t="shared" si="52"/>
        <v>0</v>
      </c>
      <c r="AQ164" s="245"/>
    </row>
    <row r="165" spans="2:43" ht="12.75">
      <c r="B165" s="354"/>
      <c r="C165" s="245"/>
      <c r="D165" s="255"/>
      <c r="E165" s="255"/>
      <c r="F165" s="18"/>
      <c r="G165" s="214"/>
      <c r="H165" s="258"/>
      <c r="I165" s="214"/>
      <c r="J165" s="214"/>
      <c r="K165" s="245"/>
      <c r="L165" s="250">
        <f t="shared" si="63"/>
        <v>0</v>
      </c>
      <c r="M165" s="215">
        <f t="shared" si="64"/>
        <v>0</v>
      </c>
      <c r="N165" s="29">
        <f t="shared" si="65"/>
        <v>0</v>
      </c>
      <c r="O165" s="116" t="str">
        <f t="shared" si="66"/>
        <v>-</v>
      </c>
      <c r="P165" s="29">
        <f t="shared" si="67"/>
        <v>0</v>
      </c>
      <c r="Q165" s="245"/>
      <c r="R165" s="245"/>
      <c r="S165" s="29">
        <f t="shared" si="25"/>
        <v>0</v>
      </c>
      <c r="T165" s="29">
        <f t="shared" si="61"/>
        <v>0</v>
      </c>
      <c r="U165" s="29">
        <f t="shared" si="27"/>
        <v>0</v>
      </c>
      <c r="V165" s="29">
        <f t="shared" si="28"/>
        <v>0</v>
      </c>
      <c r="W165" s="29">
        <f t="shared" si="28"/>
        <v>0</v>
      </c>
      <c r="X165" s="29">
        <f t="shared" si="28"/>
        <v>0</v>
      </c>
      <c r="Y165" s="29">
        <f t="shared" si="50"/>
        <v>0</v>
      </c>
      <c r="Z165" s="29">
        <f t="shared" si="59"/>
        <v>0</v>
      </c>
      <c r="AA165" s="29">
        <f t="shared" si="29"/>
        <v>0</v>
      </c>
      <c r="AB165" s="29">
        <f t="shared" si="30"/>
        <v>0</v>
      </c>
      <c r="AC165" s="245"/>
      <c r="AD165" s="355"/>
      <c r="AF165" s="245"/>
      <c r="AG165" s="218">
        <f aca="true" t="shared" si="68" ref="AG165:AI180">IF(AG$9=$I165,($G165*$H165),0)</f>
        <v>0</v>
      </c>
      <c r="AH165" s="218">
        <f t="shared" si="68"/>
        <v>0</v>
      </c>
      <c r="AI165" s="218">
        <f t="shared" si="68"/>
        <v>0</v>
      </c>
      <c r="AJ165" s="218">
        <f aca="true" t="shared" si="69" ref="AJ165:AP180">IF(AJ$9=$I165,($G165*$H165),0)</f>
        <v>0</v>
      </c>
      <c r="AK165" s="218">
        <f t="shared" si="69"/>
        <v>0</v>
      </c>
      <c r="AL165" s="218">
        <f t="shared" si="69"/>
        <v>0</v>
      </c>
      <c r="AM165" s="218">
        <f t="shared" si="69"/>
        <v>0</v>
      </c>
      <c r="AN165" s="218">
        <f t="shared" si="69"/>
        <v>0</v>
      </c>
      <c r="AO165" s="218">
        <f t="shared" si="69"/>
        <v>0</v>
      </c>
      <c r="AP165" s="218">
        <f t="shared" si="69"/>
        <v>0</v>
      </c>
      <c r="AQ165" s="245"/>
    </row>
    <row r="166" spans="2:43" ht="12.75">
      <c r="B166" s="354"/>
      <c r="C166" s="245"/>
      <c r="D166" s="255"/>
      <c r="E166" s="255"/>
      <c r="F166" s="18"/>
      <c r="G166" s="214"/>
      <c r="H166" s="258"/>
      <c r="I166" s="214"/>
      <c r="J166" s="214"/>
      <c r="K166" s="245"/>
      <c r="L166" s="250">
        <f t="shared" si="63"/>
        <v>0</v>
      </c>
      <c r="M166" s="215">
        <f t="shared" si="64"/>
        <v>0</v>
      </c>
      <c r="N166" s="29">
        <f t="shared" si="65"/>
        <v>0</v>
      </c>
      <c r="O166" s="116" t="str">
        <f t="shared" si="66"/>
        <v>-</v>
      </c>
      <c r="P166" s="29">
        <f t="shared" si="67"/>
        <v>0</v>
      </c>
      <c r="Q166" s="245"/>
      <c r="R166" s="245"/>
      <c r="S166" s="29">
        <f t="shared" si="25"/>
        <v>0</v>
      </c>
      <c r="T166" s="29">
        <f t="shared" si="61"/>
        <v>0</v>
      </c>
      <c r="U166" s="29">
        <f t="shared" si="27"/>
        <v>0</v>
      </c>
      <c r="V166" s="29">
        <f t="shared" si="28"/>
        <v>0</v>
      </c>
      <c r="W166" s="29">
        <f t="shared" si="28"/>
        <v>0</v>
      </c>
      <c r="X166" s="29">
        <f t="shared" si="28"/>
        <v>0</v>
      </c>
      <c r="Y166" s="29">
        <f t="shared" si="50"/>
        <v>0</v>
      </c>
      <c r="Z166" s="29">
        <f t="shared" si="59"/>
        <v>0</v>
      </c>
      <c r="AA166" s="29">
        <f t="shared" si="29"/>
        <v>0</v>
      </c>
      <c r="AB166" s="29">
        <f t="shared" si="30"/>
        <v>0</v>
      </c>
      <c r="AC166" s="245"/>
      <c r="AD166" s="355"/>
      <c r="AF166" s="245"/>
      <c r="AG166" s="218">
        <f t="shared" si="68"/>
        <v>0</v>
      </c>
      <c r="AH166" s="218">
        <f t="shared" si="68"/>
        <v>0</v>
      </c>
      <c r="AI166" s="218">
        <f t="shared" si="68"/>
        <v>0</v>
      </c>
      <c r="AJ166" s="218">
        <f t="shared" si="69"/>
        <v>0</v>
      </c>
      <c r="AK166" s="218">
        <f t="shared" si="69"/>
        <v>0</v>
      </c>
      <c r="AL166" s="218">
        <f t="shared" si="69"/>
        <v>0</v>
      </c>
      <c r="AM166" s="218">
        <f t="shared" si="69"/>
        <v>0</v>
      </c>
      <c r="AN166" s="218">
        <f t="shared" si="69"/>
        <v>0</v>
      </c>
      <c r="AO166" s="218">
        <f t="shared" si="69"/>
        <v>0</v>
      </c>
      <c r="AP166" s="218">
        <f t="shared" si="69"/>
        <v>0</v>
      </c>
      <c r="AQ166" s="245"/>
    </row>
    <row r="167" spans="2:43" ht="12.75">
      <c r="B167" s="354"/>
      <c r="C167" s="245"/>
      <c r="D167" s="255"/>
      <c r="E167" s="255"/>
      <c r="F167" s="18"/>
      <c r="G167" s="214"/>
      <c r="H167" s="258"/>
      <c r="I167" s="214"/>
      <c r="J167" s="214"/>
      <c r="K167" s="245"/>
      <c r="L167" s="250">
        <f t="shared" si="63"/>
        <v>0</v>
      </c>
      <c r="M167" s="215">
        <f t="shared" si="64"/>
        <v>0</v>
      </c>
      <c r="N167" s="29">
        <f t="shared" si="65"/>
        <v>0</v>
      </c>
      <c r="O167" s="116" t="str">
        <f t="shared" si="66"/>
        <v>-</v>
      </c>
      <c r="P167" s="29">
        <f t="shared" si="67"/>
        <v>0</v>
      </c>
      <c r="Q167" s="245"/>
      <c r="R167" s="245"/>
      <c r="S167" s="29">
        <f t="shared" si="25"/>
        <v>0</v>
      </c>
      <c r="T167" s="29">
        <f t="shared" si="61"/>
        <v>0</v>
      </c>
      <c r="U167" s="29">
        <f t="shared" si="27"/>
        <v>0</v>
      </c>
      <c r="V167" s="29">
        <f t="shared" si="28"/>
        <v>0</v>
      </c>
      <c r="W167" s="29">
        <f t="shared" si="28"/>
        <v>0</v>
      </c>
      <c r="X167" s="29">
        <f t="shared" si="28"/>
        <v>0</v>
      </c>
      <c r="Y167" s="29">
        <f t="shared" si="50"/>
        <v>0</v>
      </c>
      <c r="Z167" s="29">
        <f t="shared" si="59"/>
        <v>0</v>
      </c>
      <c r="AA167" s="29">
        <f t="shared" si="29"/>
        <v>0</v>
      </c>
      <c r="AB167" s="29">
        <f t="shared" si="30"/>
        <v>0</v>
      </c>
      <c r="AC167" s="245"/>
      <c r="AD167" s="355"/>
      <c r="AF167" s="245"/>
      <c r="AG167" s="218">
        <f t="shared" si="68"/>
        <v>0</v>
      </c>
      <c r="AH167" s="218">
        <f t="shared" si="68"/>
        <v>0</v>
      </c>
      <c r="AI167" s="218">
        <f t="shared" si="68"/>
        <v>0</v>
      </c>
      <c r="AJ167" s="218">
        <f t="shared" si="69"/>
        <v>0</v>
      </c>
      <c r="AK167" s="218">
        <f t="shared" si="69"/>
        <v>0</v>
      </c>
      <c r="AL167" s="218">
        <f t="shared" si="69"/>
        <v>0</v>
      </c>
      <c r="AM167" s="218">
        <f t="shared" si="69"/>
        <v>0</v>
      </c>
      <c r="AN167" s="218">
        <f t="shared" si="69"/>
        <v>0</v>
      </c>
      <c r="AO167" s="218">
        <f t="shared" si="69"/>
        <v>0</v>
      </c>
      <c r="AP167" s="218">
        <f t="shared" si="69"/>
        <v>0</v>
      </c>
      <c r="AQ167" s="245"/>
    </row>
    <row r="168" spans="2:43" ht="12.75">
      <c r="B168" s="354"/>
      <c r="C168" s="245"/>
      <c r="D168" s="255"/>
      <c r="E168" s="255"/>
      <c r="F168" s="18"/>
      <c r="G168" s="214"/>
      <c r="H168" s="258"/>
      <c r="I168" s="214"/>
      <c r="J168" s="214"/>
      <c r="K168" s="245"/>
      <c r="L168" s="250">
        <f t="shared" si="63"/>
        <v>0</v>
      </c>
      <c r="M168" s="215">
        <f t="shared" si="64"/>
        <v>0</v>
      </c>
      <c r="N168" s="29">
        <f t="shared" si="65"/>
        <v>0</v>
      </c>
      <c r="O168" s="116" t="str">
        <f t="shared" si="66"/>
        <v>-</v>
      </c>
      <c r="P168" s="29">
        <f t="shared" si="67"/>
        <v>0</v>
      </c>
      <c r="Q168" s="245"/>
      <c r="R168" s="245"/>
      <c r="S168" s="29">
        <f t="shared" si="25"/>
        <v>0</v>
      </c>
      <c r="T168" s="29">
        <f t="shared" si="61"/>
        <v>0</v>
      </c>
      <c r="U168" s="29">
        <f t="shared" si="27"/>
        <v>0</v>
      </c>
      <c r="V168" s="29">
        <f t="shared" si="28"/>
        <v>0</v>
      </c>
      <c r="W168" s="29">
        <f t="shared" si="28"/>
        <v>0</v>
      </c>
      <c r="X168" s="29">
        <f t="shared" si="28"/>
        <v>0</v>
      </c>
      <c r="Y168" s="29">
        <f t="shared" si="50"/>
        <v>0</v>
      </c>
      <c r="Z168" s="29">
        <f t="shared" si="59"/>
        <v>0</v>
      </c>
      <c r="AA168" s="29">
        <f t="shared" si="29"/>
        <v>0</v>
      </c>
      <c r="AB168" s="29">
        <f t="shared" si="30"/>
        <v>0</v>
      </c>
      <c r="AC168" s="245"/>
      <c r="AD168" s="355"/>
      <c r="AF168" s="245"/>
      <c r="AG168" s="218">
        <f t="shared" si="68"/>
        <v>0</v>
      </c>
      <c r="AH168" s="218">
        <f t="shared" si="68"/>
        <v>0</v>
      </c>
      <c r="AI168" s="218">
        <f t="shared" si="68"/>
        <v>0</v>
      </c>
      <c r="AJ168" s="218">
        <f t="shared" si="69"/>
        <v>0</v>
      </c>
      <c r="AK168" s="218">
        <f t="shared" si="69"/>
        <v>0</v>
      </c>
      <c r="AL168" s="218">
        <f t="shared" si="69"/>
        <v>0</v>
      </c>
      <c r="AM168" s="218">
        <f t="shared" si="69"/>
        <v>0</v>
      </c>
      <c r="AN168" s="218">
        <f t="shared" si="69"/>
        <v>0</v>
      </c>
      <c r="AO168" s="218">
        <f t="shared" si="69"/>
        <v>0</v>
      </c>
      <c r="AP168" s="218">
        <f t="shared" si="69"/>
        <v>0</v>
      </c>
      <c r="AQ168" s="245"/>
    </row>
    <row r="169" spans="2:43" ht="12.75">
      <c r="B169" s="354"/>
      <c r="C169" s="245"/>
      <c r="D169" s="255"/>
      <c r="E169" s="255"/>
      <c r="F169" s="18"/>
      <c r="G169" s="214"/>
      <c r="H169" s="258"/>
      <c r="I169" s="214"/>
      <c r="J169" s="214"/>
      <c r="K169" s="245"/>
      <c r="L169" s="250">
        <f t="shared" si="63"/>
        <v>0</v>
      </c>
      <c r="M169" s="215">
        <f t="shared" si="64"/>
        <v>0</v>
      </c>
      <c r="N169" s="29">
        <f t="shared" si="65"/>
        <v>0</v>
      </c>
      <c r="O169" s="116" t="str">
        <f t="shared" si="66"/>
        <v>-</v>
      </c>
      <c r="P169" s="29">
        <f t="shared" si="67"/>
        <v>0</v>
      </c>
      <c r="Q169" s="245"/>
      <c r="R169" s="245"/>
      <c r="S169" s="29">
        <f t="shared" si="25"/>
        <v>0</v>
      </c>
      <c r="T169" s="29">
        <f t="shared" si="61"/>
        <v>0</v>
      </c>
      <c r="U169" s="29">
        <f t="shared" si="27"/>
        <v>0</v>
      </c>
      <c r="V169" s="29">
        <f t="shared" si="28"/>
        <v>0</v>
      </c>
      <c r="W169" s="29">
        <f t="shared" si="28"/>
        <v>0</v>
      </c>
      <c r="X169" s="29">
        <f t="shared" si="28"/>
        <v>0</v>
      </c>
      <c r="Y169" s="29">
        <f t="shared" si="50"/>
        <v>0</v>
      </c>
      <c r="Z169" s="29">
        <f t="shared" si="59"/>
        <v>0</v>
      </c>
      <c r="AA169" s="29">
        <f t="shared" si="29"/>
        <v>0</v>
      </c>
      <c r="AB169" s="29">
        <f t="shared" si="30"/>
        <v>0</v>
      </c>
      <c r="AC169" s="245"/>
      <c r="AD169" s="355"/>
      <c r="AF169" s="245"/>
      <c r="AG169" s="218">
        <f t="shared" si="68"/>
        <v>0</v>
      </c>
      <c r="AH169" s="218">
        <f t="shared" si="68"/>
        <v>0</v>
      </c>
      <c r="AI169" s="218">
        <f t="shared" si="68"/>
        <v>0</v>
      </c>
      <c r="AJ169" s="218">
        <f t="shared" si="69"/>
        <v>0</v>
      </c>
      <c r="AK169" s="218">
        <f t="shared" si="69"/>
        <v>0</v>
      </c>
      <c r="AL169" s="218">
        <f t="shared" si="69"/>
        <v>0</v>
      </c>
      <c r="AM169" s="218">
        <f t="shared" si="69"/>
        <v>0</v>
      </c>
      <c r="AN169" s="218">
        <f t="shared" si="69"/>
        <v>0</v>
      </c>
      <c r="AO169" s="218">
        <f t="shared" si="69"/>
        <v>0</v>
      </c>
      <c r="AP169" s="218">
        <f t="shared" si="69"/>
        <v>0</v>
      </c>
      <c r="AQ169" s="245"/>
    </row>
    <row r="170" spans="2:43" ht="12.75">
      <c r="B170" s="354"/>
      <c r="C170" s="245"/>
      <c r="D170" s="255"/>
      <c r="E170" s="255"/>
      <c r="F170" s="18"/>
      <c r="G170" s="214"/>
      <c r="H170" s="258"/>
      <c r="I170" s="214"/>
      <c r="J170" s="214"/>
      <c r="K170" s="245"/>
      <c r="L170" s="250">
        <f t="shared" si="63"/>
        <v>0</v>
      </c>
      <c r="M170" s="215">
        <f t="shared" si="64"/>
        <v>0</v>
      </c>
      <c r="N170" s="29">
        <f t="shared" si="65"/>
        <v>0</v>
      </c>
      <c r="O170" s="116" t="str">
        <f t="shared" si="66"/>
        <v>-</v>
      </c>
      <c r="P170" s="29">
        <f t="shared" si="67"/>
        <v>0</v>
      </c>
      <c r="Q170" s="245"/>
      <c r="R170" s="245"/>
      <c r="S170" s="29">
        <f t="shared" si="25"/>
        <v>0</v>
      </c>
      <c r="T170" s="29">
        <f t="shared" si="61"/>
        <v>0</v>
      </c>
      <c r="U170" s="29">
        <f t="shared" si="27"/>
        <v>0</v>
      </c>
      <c r="V170" s="29">
        <f t="shared" si="28"/>
        <v>0</v>
      </c>
      <c r="W170" s="29">
        <f t="shared" si="28"/>
        <v>0</v>
      </c>
      <c r="X170" s="29">
        <f t="shared" si="28"/>
        <v>0</v>
      </c>
      <c r="Y170" s="29">
        <f t="shared" si="50"/>
        <v>0</v>
      </c>
      <c r="Z170" s="29">
        <f t="shared" si="59"/>
        <v>0</v>
      </c>
      <c r="AA170" s="29">
        <f t="shared" si="29"/>
        <v>0</v>
      </c>
      <c r="AB170" s="29">
        <f t="shared" si="30"/>
        <v>0</v>
      </c>
      <c r="AC170" s="245"/>
      <c r="AD170" s="355"/>
      <c r="AF170" s="245"/>
      <c r="AG170" s="218">
        <f t="shared" si="68"/>
        <v>0</v>
      </c>
      <c r="AH170" s="218">
        <f t="shared" si="68"/>
        <v>0</v>
      </c>
      <c r="AI170" s="218">
        <f t="shared" si="68"/>
        <v>0</v>
      </c>
      <c r="AJ170" s="218">
        <f t="shared" si="69"/>
        <v>0</v>
      </c>
      <c r="AK170" s="218">
        <f t="shared" si="69"/>
        <v>0</v>
      </c>
      <c r="AL170" s="218">
        <f t="shared" si="69"/>
        <v>0</v>
      </c>
      <c r="AM170" s="218">
        <f t="shared" si="69"/>
        <v>0</v>
      </c>
      <c r="AN170" s="218">
        <f t="shared" si="69"/>
        <v>0</v>
      </c>
      <c r="AO170" s="218">
        <f t="shared" si="69"/>
        <v>0</v>
      </c>
      <c r="AP170" s="218">
        <f t="shared" si="69"/>
        <v>0</v>
      </c>
      <c r="AQ170" s="245"/>
    </row>
    <row r="171" spans="2:43" ht="12.75">
      <c r="B171" s="354"/>
      <c r="C171" s="245"/>
      <c r="D171" s="255"/>
      <c r="E171" s="255"/>
      <c r="F171" s="18"/>
      <c r="G171" s="214"/>
      <c r="H171" s="258"/>
      <c r="I171" s="214"/>
      <c r="J171" s="214"/>
      <c r="K171" s="245"/>
      <c r="L171" s="250">
        <f t="shared" si="63"/>
        <v>0</v>
      </c>
      <c r="M171" s="215">
        <f t="shared" si="64"/>
        <v>0</v>
      </c>
      <c r="N171" s="29">
        <f t="shared" si="65"/>
        <v>0</v>
      </c>
      <c r="O171" s="116" t="str">
        <f t="shared" si="66"/>
        <v>-</v>
      </c>
      <c r="P171" s="29">
        <f t="shared" si="67"/>
        <v>0</v>
      </c>
      <c r="Q171" s="245"/>
      <c r="R171" s="245"/>
      <c r="S171" s="29">
        <f t="shared" si="25"/>
        <v>0</v>
      </c>
      <c r="T171" s="29">
        <f t="shared" si="61"/>
        <v>0</v>
      </c>
      <c r="U171" s="29">
        <f t="shared" si="27"/>
        <v>0</v>
      </c>
      <c r="V171" s="29">
        <f t="shared" si="28"/>
        <v>0</v>
      </c>
      <c r="W171" s="29">
        <f t="shared" si="28"/>
        <v>0</v>
      </c>
      <c r="X171" s="29">
        <f t="shared" si="28"/>
        <v>0</v>
      </c>
      <c r="Y171" s="29">
        <f t="shared" si="50"/>
        <v>0</v>
      </c>
      <c r="Z171" s="29">
        <f t="shared" si="59"/>
        <v>0</v>
      </c>
      <c r="AA171" s="29">
        <f t="shared" si="29"/>
        <v>0</v>
      </c>
      <c r="AB171" s="29">
        <f t="shared" si="30"/>
        <v>0</v>
      </c>
      <c r="AC171" s="245"/>
      <c r="AD171" s="355"/>
      <c r="AF171" s="245"/>
      <c r="AG171" s="218">
        <f t="shared" si="68"/>
        <v>0</v>
      </c>
      <c r="AH171" s="218">
        <f t="shared" si="68"/>
        <v>0</v>
      </c>
      <c r="AI171" s="218">
        <f t="shared" si="68"/>
        <v>0</v>
      </c>
      <c r="AJ171" s="218">
        <f t="shared" si="69"/>
        <v>0</v>
      </c>
      <c r="AK171" s="218">
        <f t="shared" si="69"/>
        <v>0</v>
      </c>
      <c r="AL171" s="218">
        <f t="shared" si="69"/>
        <v>0</v>
      </c>
      <c r="AM171" s="218">
        <f t="shared" si="69"/>
        <v>0</v>
      </c>
      <c r="AN171" s="218">
        <f t="shared" si="69"/>
        <v>0</v>
      </c>
      <c r="AO171" s="218">
        <f t="shared" si="69"/>
        <v>0</v>
      </c>
      <c r="AP171" s="218">
        <f t="shared" si="69"/>
        <v>0</v>
      </c>
      <c r="AQ171" s="245"/>
    </row>
    <row r="172" spans="2:43" ht="12.75">
      <c r="B172" s="354"/>
      <c r="C172" s="245"/>
      <c r="D172" s="255"/>
      <c r="E172" s="255"/>
      <c r="F172" s="18"/>
      <c r="G172" s="214"/>
      <c r="H172" s="258"/>
      <c r="I172" s="214"/>
      <c r="J172" s="214"/>
      <c r="K172" s="245"/>
      <c r="L172" s="250">
        <f t="shared" si="63"/>
        <v>0</v>
      </c>
      <c r="M172" s="215">
        <f t="shared" si="64"/>
        <v>0</v>
      </c>
      <c r="N172" s="29">
        <f t="shared" si="65"/>
        <v>0</v>
      </c>
      <c r="O172" s="116" t="str">
        <f t="shared" si="66"/>
        <v>-</v>
      </c>
      <c r="P172" s="29">
        <f t="shared" si="67"/>
        <v>0</v>
      </c>
      <c r="Q172" s="245"/>
      <c r="R172" s="245"/>
      <c r="S172" s="29">
        <f t="shared" si="25"/>
        <v>0</v>
      </c>
      <c r="T172" s="29">
        <f t="shared" si="61"/>
        <v>0</v>
      </c>
      <c r="U172" s="29">
        <f t="shared" si="27"/>
        <v>0</v>
      </c>
      <c r="V172" s="29">
        <f t="shared" si="28"/>
        <v>0</v>
      </c>
      <c r="W172" s="29">
        <f t="shared" si="28"/>
        <v>0</v>
      </c>
      <c r="X172" s="29">
        <f t="shared" si="28"/>
        <v>0</v>
      </c>
      <c r="Y172" s="29">
        <f t="shared" si="50"/>
        <v>0</v>
      </c>
      <c r="Z172" s="29">
        <f t="shared" si="59"/>
        <v>0</v>
      </c>
      <c r="AA172" s="29">
        <f t="shared" si="29"/>
        <v>0</v>
      </c>
      <c r="AB172" s="29">
        <f t="shared" si="30"/>
        <v>0</v>
      </c>
      <c r="AC172" s="245"/>
      <c r="AD172" s="355"/>
      <c r="AF172" s="245"/>
      <c r="AG172" s="218">
        <f t="shared" si="68"/>
        <v>0</v>
      </c>
      <c r="AH172" s="218">
        <f t="shared" si="68"/>
        <v>0</v>
      </c>
      <c r="AI172" s="218">
        <f t="shared" si="68"/>
        <v>0</v>
      </c>
      <c r="AJ172" s="218">
        <f t="shared" si="69"/>
        <v>0</v>
      </c>
      <c r="AK172" s="218">
        <f t="shared" si="69"/>
        <v>0</v>
      </c>
      <c r="AL172" s="218">
        <f t="shared" si="69"/>
        <v>0</v>
      </c>
      <c r="AM172" s="218">
        <f t="shared" si="69"/>
        <v>0</v>
      </c>
      <c r="AN172" s="218">
        <f t="shared" si="69"/>
        <v>0</v>
      </c>
      <c r="AO172" s="218">
        <f t="shared" si="69"/>
        <v>0</v>
      </c>
      <c r="AP172" s="218">
        <f t="shared" si="69"/>
        <v>0</v>
      </c>
      <c r="AQ172" s="245"/>
    </row>
    <row r="173" spans="2:43" ht="12.75">
      <c r="B173" s="354"/>
      <c r="C173" s="245"/>
      <c r="D173" s="255"/>
      <c r="E173" s="255"/>
      <c r="F173" s="18"/>
      <c r="G173" s="214"/>
      <c r="H173" s="258"/>
      <c r="I173" s="214"/>
      <c r="J173" s="214"/>
      <c r="K173" s="245"/>
      <c r="L173" s="250">
        <f aca="true" t="shared" si="70" ref="L173:L178">IF(J173="geen",9999999999,J173)</f>
        <v>0</v>
      </c>
      <c r="M173" s="215">
        <f aca="true" t="shared" si="71" ref="M173:M178">G173*H173</f>
        <v>0</v>
      </c>
      <c r="N173" s="29">
        <f aca="true" t="shared" si="72" ref="N173:N178">IF(G173=0,0,(G173*H173)/L173)</f>
        <v>0</v>
      </c>
      <c r="O173" s="116" t="str">
        <f aca="true" t="shared" si="73" ref="O173:O178">IF(L173=0,"-",(IF(L173&gt;3000,"-",I173+L173-1)))</f>
        <v>-</v>
      </c>
      <c r="P173" s="29">
        <f aca="true" t="shared" si="74" ref="P173:P178">IF(J173="geen",IF(I173&lt;$S$9,G173*H173,0),IF(I173&gt;=$S$9,0,IF((H173*G173-(S$9-I173)*N173)&lt;0,0,H173*G173-(S$9-I173)*N173)))</f>
        <v>0</v>
      </c>
      <c r="Q173" s="245"/>
      <c r="R173" s="245"/>
      <c r="S173" s="29">
        <f t="shared" si="25"/>
        <v>0</v>
      </c>
      <c r="T173" s="29">
        <f t="shared" si="61"/>
        <v>0</v>
      </c>
      <c r="U173" s="29">
        <f t="shared" si="27"/>
        <v>0</v>
      </c>
      <c r="V173" s="29">
        <f t="shared" si="28"/>
        <v>0</v>
      </c>
      <c r="W173" s="29">
        <f t="shared" si="28"/>
        <v>0</v>
      </c>
      <c r="X173" s="29">
        <f t="shared" si="28"/>
        <v>0</v>
      </c>
      <c r="Y173" s="29">
        <f t="shared" si="50"/>
        <v>0</v>
      </c>
      <c r="Z173" s="29">
        <f aca="true" t="shared" si="75" ref="Z173:Z178">(IF(Z$9&lt;$I173,0,IF($O173&lt;=Z$9-1,0,$N173)))</f>
        <v>0</v>
      </c>
      <c r="AA173" s="29">
        <f t="shared" si="29"/>
        <v>0</v>
      </c>
      <c r="AB173" s="29">
        <f t="shared" si="30"/>
        <v>0</v>
      </c>
      <c r="AC173" s="245"/>
      <c r="AD173" s="355"/>
      <c r="AF173" s="245"/>
      <c r="AG173" s="218">
        <f t="shared" si="68"/>
        <v>0</v>
      </c>
      <c r="AH173" s="218">
        <f t="shared" si="68"/>
        <v>0</v>
      </c>
      <c r="AI173" s="218">
        <f t="shared" si="68"/>
        <v>0</v>
      </c>
      <c r="AJ173" s="218">
        <f t="shared" si="69"/>
        <v>0</v>
      </c>
      <c r="AK173" s="218">
        <f t="shared" si="69"/>
        <v>0</v>
      </c>
      <c r="AL173" s="218">
        <f t="shared" si="69"/>
        <v>0</v>
      </c>
      <c r="AM173" s="218">
        <f t="shared" si="69"/>
        <v>0</v>
      </c>
      <c r="AN173" s="218">
        <f t="shared" si="69"/>
        <v>0</v>
      </c>
      <c r="AO173" s="218">
        <f t="shared" si="69"/>
        <v>0</v>
      </c>
      <c r="AP173" s="218">
        <f t="shared" si="69"/>
        <v>0</v>
      </c>
      <c r="AQ173" s="245"/>
    </row>
    <row r="174" spans="2:43" ht="12.75">
      <c r="B174" s="354"/>
      <c r="C174" s="245"/>
      <c r="D174" s="255"/>
      <c r="E174" s="255"/>
      <c r="F174" s="18"/>
      <c r="G174" s="214"/>
      <c r="H174" s="258"/>
      <c r="I174" s="214"/>
      <c r="J174" s="214"/>
      <c r="K174" s="245"/>
      <c r="L174" s="250">
        <f t="shared" si="70"/>
        <v>0</v>
      </c>
      <c r="M174" s="215">
        <f t="shared" si="71"/>
        <v>0</v>
      </c>
      <c r="N174" s="29">
        <f t="shared" si="72"/>
        <v>0</v>
      </c>
      <c r="O174" s="116" t="str">
        <f t="shared" si="73"/>
        <v>-</v>
      </c>
      <c r="P174" s="29">
        <f t="shared" si="74"/>
        <v>0</v>
      </c>
      <c r="Q174" s="245"/>
      <c r="R174" s="245"/>
      <c r="S174" s="29">
        <f>(IF(S$9&lt;$I174,0,IF($O174&lt;=S$9-1,0,$N174)))</f>
        <v>0</v>
      </c>
      <c r="T174" s="29">
        <f t="shared" si="61"/>
        <v>0</v>
      </c>
      <c r="U174" s="29">
        <f aca="true" t="shared" si="76" ref="U174:X178">(IF(U$9&lt;$I174,0,IF($O174&lt;=U$9-1,0,$N174)))</f>
        <v>0</v>
      </c>
      <c r="V174" s="29">
        <f t="shared" si="76"/>
        <v>0</v>
      </c>
      <c r="W174" s="29">
        <f t="shared" si="76"/>
        <v>0</v>
      </c>
      <c r="X174" s="29">
        <f t="shared" si="76"/>
        <v>0</v>
      </c>
      <c r="Y174" s="29">
        <f t="shared" si="50"/>
        <v>0</v>
      </c>
      <c r="Z174" s="29">
        <f t="shared" si="75"/>
        <v>0</v>
      </c>
      <c r="AA174" s="29">
        <f aca="true" t="shared" si="77" ref="AA174:AB180">(IF(AA$9&lt;$I174,0,IF($O174&lt;=AA$9-1,0,$N174)))</f>
        <v>0</v>
      </c>
      <c r="AB174" s="29">
        <f t="shared" si="77"/>
        <v>0</v>
      </c>
      <c r="AC174" s="245"/>
      <c r="AD174" s="355"/>
      <c r="AF174" s="245"/>
      <c r="AG174" s="218">
        <f t="shared" si="68"/>
        <v>0</v>
      </c>
      <c r="AH174" s="218">
        <f t="shared" si="68"/>
        <v>0</v>
      </c>
      <c r="AI174" s="218">
        <f t="shared" si="68"/>
        <v>0</v>
      </c>
      <c r="AJ174" s="218">
        <f t="shared" si="69"/>
        <v>0</v>
      </c>
      <c r="AK174" s="218">
        <f t="shared" si="69"/>
        <v>0</v>
      </c>
      <c r="AL174" s="218">
        <f t="shared" si="69"/>
        <v>0</v>
      </c>
      <c r="AM174" s="218">
        <f t="shared" si="69"/>
        <v>0</v>
      </c>
      <c r="AN174" s="218">
        <f t="shared" si="69"/>
        <v>0</v>
      </c>
      <c r="AO174" s="218">
        <f t="shared" si="69"/>
        <v>0</v>
      </c>
      <c r="AP174" s="218">
        <f t="shared" si="69"/>
        <v>0</v>
      </c>
      <c r="AQ174" s="245"/>
    </row>
    <row r="175" spans="2:43" ht="12.75">
      <c r="B175" s="354"/>
      <c r="C175" s="245"/>
      <c r="D175" s="255"/>
      <c r="E175" s="255"/>
      <c r="F175" s="18"/>
      <c r="G175" s="214"/>
      <c r="H175" s="258"/>
      <c r="I175" s="214"/>
      <c r="J175" s="214"/>
      <c r="K175" s="245"/>
      <c r="L175" s="250">
        <f t="shared" si="70"/>
        <v>0</v>
      </c>
      <c r="M175" s="215">
        <f t="shared" si="71"/>
        <v>0</v>
      </c>
      <c r="N175" s="29">
        <f t="shared" si="72"/>
        <v>0</v>
      </c>
      <c r="O175" s="116" t="str">
        <f t="shared" si="73"/>
        <v>-</v>
      </c>
      <c r="P175" s="29">
        <f t="shared" si="74"/>
        <v>0</v>
      </c>
      <c r="Q175" s="245"/>
      <c r="R175" s="245"/>
      <c r="S175" s="29">
        <f>(IF(S$9&lt;$I175,0,IF($O175&lt;=S$9-1,0,$N175)))</f>
        <v>0</v>
      </c>
      <c r="T175" s="29">
        <f t="shared" si="61"/>
        <v>0</v>
      </c>
      <c r="U175" s="29">
        <f t="shared" si="76"/>
        <v>0</v>
      </c>
      <c r="V175" s="29">
        <f t="shared" si="76"/>
        <v>0</v>
      </c>
      <c r="W175" s="29">
        <f t="shared" si="76"/>
        <v>0</v>
      </c>
      <c r="X175" s="29">
        <f t="shared" si="76"/>
        <v>0</v>
      </c>
      <c r="Y175" s="29">
        <f>(IF(Y$9&lt;$I175,0,IF($O175&lt;=Y$9-1,0,$N175)))</f>
        <v>0</v>
      </c>
      <c r="Z175" s="29">
        <f t="shared" si="75"/>
        <v>0</v>
      </c>
      <c r="AA175" s="29">
        <f t="shared" si="77"/>
        <v>0</v>
      </c>
      <c r="AB175" s="29">
        <f t="shared" si="77"/>
        <v>0</v>
      </c>
      <c r="AC175" s="245"/>
      <c r="AD175" s="355"/>
      <c r="AF175" s="245"/>
      <c r="AG175" s="218">
        <f t="shared" si="68"/>
        <v>0</v>
      </c>
      <c r="AH175" s="218">
        <f t="shared" si="68"/>
        <v>0</v>
      </c>
      <c r="AI175" s="218">
        <f t="shared" si="68"/>
        <v>0</v>
      </c>
      <c r="AJ175" s="218">
        <f t="shared" si="69"/>
        <v>0</v>
      </c>
      <c r="AK175" s="218">
        <f t="shared" si="69"/>
        <v>0</v>
      </c>
      <c r="AL175" s="218">
        <f t="shared" si="69"/>
        <v>0</v>
      </c>
      <c r="AM175" s="218">
        <f t="shared" si="69"/>
        <v>0</v>
      </c>
      <c r="AN175" s="218">
        <f t="shared" si="69"/>
        <v>0</v>
      </c>
      <c r="AO175" s="218">
        <f t="shared" si="69"/>
        <v>0</v>
      </c>
      <c r="AP175" s="218">
        <f t="shared" si="69"/>
        <v>0</v>
      </c>
      <c r="AQ175" s="245"/>
    </row>
    <row r="176" spans="2:43" ht="12.75">
      <c r="B176" s="354"/>
      <c r="C176" s="245"/>
      <c r="D176" s="255"/>
      <c r="E176" s="255"/>
      <c r="F176" s="18"/>
      <c r="G176" s="214"/>
      <c r="H176" s="258"/>
      <c r="I176" s="214"/>
      <c r="J176" s="214"/>
      <c r="K176" s="245"/>
      <c r="L176" s="250">
        <f t="shared" si="70"/>
        <v>0</v>
      </c>
      <c r="M176" s="215">
        <f t="shared" si="71"/>
        <v>0</v>
      </c>
      <c r="N176" s="29">
        <f t="shared" si="72"/>
        <v>0</v>
      </c>
      <c r="O176" s="116" t="str">
        <f t="shared" si="73"/>
        <v>-</v>
      </c>
      <c r="P176" s="29">
        <f t="shared" si="74"/>
        <v>0</v>
      </c>
      <c r="Q176" s="245"/>
      <c r="R176" s="245"/>
      <c r="S176" s="29">
        <f>(IF(S$9&lt;$I176,0,IF($O176&lt;=S$9-1,0,$N176)))</f>
        <v>0</v>
      </c>
      <c r="T176" s="29">
        <f t="shared" si="61"/>
        <v>0</v>
      </c>
      <c r="U176" s="29">
        <f t="shared" si="76"/>
        <v>0</v>
      </c>
      <c r="V176" s="29">
        <f t="shared" si="76"/>
        <v>0</v>
      </c>
      <c r="W176" s="29">
        <f t="shared" si="76"/>
        <v>0</v>
      </c>
      <c r="X176" s="29">
        <f t="shared" si="76"/>
        <v>0</v>
      </c>
      <c r="Y176" s="29">
        <f>(IF(Y$9&lt;$I176,0,IF($O176&lt;=Y$9-1,0,$N176)))</f>
        <v>0</v>
      </c>
      <c r="Z176" s="29">
        <f t="shared" si="75"/>
        <v>0</v>
      </c>
      <c r="AA176" s="29">
        <f t="shared" si="77"/>
        <v>0</v>
      </c>
      <c r="AB176" s="29">
        <f t="shared" si="77"/>
        <v>0</v>
      </c>
      <c r="AC176" s="245"/>
      <c r="AD176" s="355"/>
      <c r="AF176" s="245"/>
      <c r="AG176" s="218">
        <f t="shared" si="68"/>
        <v>0</v>
      </c>
      <c r="AH176" s="218">
        <f t="shared" si="68"/>
        <v>0</v>
      </c>
      <c r="AI176" s="218">
        <f t="shared" si="68"/>
        <v>0</v>
      </c>
      <c r="AJ176" s="218">
        <f t="shared" si="69"/>
        <v>0</v>
      </c>
      <c r="AK176" s="218">
        <f t="shared" si="69"/>
        <v>0</v>
      </c>
      <c r="AL176" s="218">
        <f t="shared" si="69"/>
        <v>0</v>
      </c>
      <c r="AM176" s="218">
        <f t="shared" si="69"/>
        <v>0</v>
      </c>
      <c r="AN176" s="218">
        <f t="shared" si="69"/>
        <v>0</v>
      </c>
      <c r="AO176" s="218">
        <f t="shared" si="69"/>
        <v>0</v>
      </c>
      <c r="AP176" s="218">
        <f t="shared" si="69"/>
        <v>0</v>
      </c>
      <c r="AQ176" s="245"/>
    </row>
    <row r="177" spans="2:43" ht="12.75">
      <c r="B177" s="354"/>
      <c r="C177" s="245"/>
      <c r="D177" s="255"/>
      <c r="E177" s="255"/>
      <c r="F177" s="18"/>
      <c r="G177" s="214"/>
      <c r="H177" s="258"/>
      <c r="I177" s="214"/>
      <c r="J177" s="214"/>
      <c r="K177" s="245"/>
      <c r="L177" s="250">
        <f t="shared" si="70"/>
        <v>0</v>
      </c>
      <c r="M177" s="215">
        <f t="shared" si="71"/>
        <v>0</v>
      </c>
      <c r="N177" s="29">
        <f t="shared" si="72"/>
        <v>0</v>
      </c>
      <c r="O177" s="116" t="str">
        <f t="shared" si="73"/>
        <v>-</v>
      </c>
      <c r="P177" s="29">
        <f t="shared" si="74"/>
        <v>0</v>
      </c>
      <c r="Q177" s="245"/>
      <c r="R177" s="245"/>
      <c r="S177" s="29">
        <f>(IF(S$9&lt;$I177,0,IF($O177&lt;=S$9-1,0,$N177)))</f>
        <v>0</v>
      </c>
      <c r="T177" s="29">
        <f t="shared" si="61"/>
        <v>0</v>
      </c>
      <c r="U177" s="29">
        <f t="shared" si="76"/>
        <v>0</v>
      </c>
      <c r="V177" s="29">
        <f t="shared" si="76"/>
        <v>0</v>
      </c>
      <c r="W177" s="29">
        <f t="shared" si="76"/>
        <v>0</v>
      </c>
      <c r="X177" s="29">
        <f t="shared" si="76"/>
        <v>0</v>
      </c>
      <c r="Y177" s="29">
        <f>(IF(Y$9&lt;$I177,0,IF($O177&lt;=Y$9-1,0,$N177)))</f>
        <v>0</v>
      </c>
      <c r="Z177" s="29">
        <f t="shared" si="75"/>
        <v>0</v>
      </c>
      <c r="AA177" s="29">
        <f t="shared" si="77"/>
        <v>0</v>
      </c>
      <c r="AB177" s="29">
        <f t="shared" si="77"/>
        <v>0</v>
      </c>
      <c r="AC177" s="245"/>
      <c r="AD177" s="355"/>
      <c r="AF177" s="245"/>
      <c r="AG177" s="218">
        <f t="shared" si="68"/>
        <v>0</v>
      </c>
      <c r="AH177" s="218">
        <f t="shared" si="68"/>
        <v>0</v>
      </c>
      <c r="AI177" s="218">
        <f t="shared" si="68"/>
        <v>0</v>
      </c>
      <c r="AJ177" s="218">
        <f t="shared" si="69"/>
        <v>0</v>
      </c>
      <c r="AK177" s="218">
        <f t="shared" si="69"/>
        <v>0</v>
      </c>
      <c r="AL177" s="218">
        <f t="shared" si="69"/>
        <v>0</v>
      </c>
      <c r="AM177" s="218">
        <f t="shared" si="69"/>
        <v>0</v>
      </c>
      <c r="AN177" s="218">
        <f t="shared" si="69"/>
        <v>0</v>
      </c>
      <c r="AO177" s="218">
        <f t="shared" si="69"/>
        <v>0</v>
      </c>
      <c r="AP177" s="218">
        <f t="shared" si="69"/>
        <v>0</v>
      </c>
      <c r="AQ177" s="245"/>
    </row>
    <row r="178" spans="2:43" ht="12.75">
      <c r="B178" s="354"/>
      <c r="C178" s="245"/>
      <c r="D178" s="255"/>
      <c r="E178" s="255"/>
      <c r="F178" s="18"/>
      <c r="G178" s="214"/>
      <c r="H178" s="258"/>
      <c r="I178" s="214"/>
      <c r="J178" s="214"/>
      <c r="K178" s="245"/>
      <c r="L178" s="250">
        <f t="shared" si="70"/>
        <v>0</v>
      </c>
      <c r="M178" s="215">
        <f t="shared" si="71"/>
        <v>0</v>
      </c>
      <c r="N178" s="29">
        <f t="shared" si="72"/>
        <v>0</v>
      </c>
      <c r="O178" s="116" t="str">
        <f t="shared" si="73"/>
        <v>-</v>
      </c>
      <c r="P178" s="29">
        <f t="shared" si="74"/>
        <v>0</v>
      </c>
      <c r="Q178" s="245"/>
      <c r="R178" s="245"/>
      <c r="S178" s="29">
        <f>(IF(S$9&lt;$I178,0,IF($O178&lt;=S$9-1,0,$N178)))</f>
        <v>0</v>
      </c>
      <c r="T178" s="29">
        <f t="shared" si="61"/>
        <v>0</v>
      </c>
      <c r="U178" s="29">
        <f t="shared" si="76"/>
        <v>0</v>
      </c>
      <c r="V178" s="29">
        <f t="shared" si="76"/>
        <v>0</v>
      </c>
      <c r="W178" s="29">
        <f t="shared" si="76"/>
        <v>0</v>
      </c>
      <c r="X178" s="29">
        <f t="shared" si="76"/>
        <v>0</v>
      </c>
      <c r="Y178" s="29">
        <f>(IF(Y$9&lt;$I178,0,IF($O178&lt;=Y$9-1,0,$N178)))</f>
        <v>0</v>
      </c>
      <c r="Z178" s="29">
        <f t="shared" si="75"/>
        <v>0</v>
      </c>
      <c r="AA178" s="29">
        <f t="shared" si="77"/>
        <v>0</v>
      </c>
      <c r="AB178" s="29">
        <f t="shared" si="77"/>
        <v>0</v>
      </c>
      <c r="AC178" s="245"/>
      <c r="AD178" s="355"/>
      <c r="AF178" s="245"/>
      <c r="AG178" s="218">
        <f t="shared" si="68"/>
        <v>0</v>
      </c>
      <c r="AH178" s="218">
        <f t="shared" si="68"/>
        <v>0</v>
      </c>
      <c r="AI178" s="218">
        <f t="shared" si="68"/>
        <v>0</v>
      </c>
      <c r="AJ178" s="218">
        <f t="shared" si="69"/>
        <v>0</v>
      </c>
      <c r="AK178" s="218">
        <f t="shared" si="69"/>
        <v>0</v>
      </c>
      <c r="AL178" s="218">
        <f t="shared" si="69"/>
        <v>0</v>
      </c>
      <c r="AM178" s="218">
        <f t="shared" si="69"/>
        <v>0</v>
      </c>
      <c r="AN178" s="218">
        <f t="shared" si="69"/>
        <v>0</v>
      </c>
      <c r="AO178" s="218">
        <f t="shared" si="69"/>
        <v>0</v>
      </c>
      <c r="AP178" s="218">
        <f t="shared" si="69"/>
        <v>0</v>
      </c>
      <c r="AQ178" s="245"/>
    </row>
    <row r="179" spans="2:43" ht="12.75">
      <c r="B179" s="354"/>
      <c r="C179" s="245"/>
      <c r="D179" s="255"/>
      <c r="E179" s="255"/>
      <c r="F179" s="18"/>
      <c r="G179" s="214"/>
      <c r="H179" s="258"/>
      <c r="I179" s="214"/>
      <c r="J179" s="214"/>
      <c r="K179" s="245"/>
      <c r="L179" s="250">
        <f t="shared" si="63"/>
        <v>0</v>
      </c>
      <c r="M179" s="215">
        <f>G179*H179</f>
        <v>0</v>
      </c>
      <c r="N179" s="29">
        <f>IF(G179=0,0,(G179*H179)/L179)</f>
        <v>0</v>
      </c>
      <c r="O179" s="116" t="str">
        <f>IF(L179=0,"-",(IF(L179&gt;3000,"-",I179+L179-1)))</f>
        <v>-</v>
      </c>
      <c r="P179" s="29">
        <f>IF(J179="geen",IF(I179&lt;$S$9,G179*H179,0),IF(I179&gt;=$S$9,0,IF((H179*G179-(S$9-I179)*N179)&lt;0,0,H179*G179-(S$9-I179)*N179)))</f>
        <v>0</v>
      </c>
      <c r="Q179" s="245"/>
      <c r="R179" s="245"/>
      <c r="S179" s="29">
        <f aca="true" t="shared" si="78" ref="S179:V180">(IF(S$9&lt;$I179,0,IF($O179&lt;=S$9-1,0,$N179)))</f>
        <v>0</v>
      </c>
      <c r="T179" s="29">
        <f t="shared" si="78"/>
        <v>0</v>
      </c>
      <c r="U179" s="29">
        <f t="shared" si="78"/>
        <v>0</v>
      </c>
      <c r="V179" s="29">
        <f t="shared" si="78"/>
        <v>0</v>
      </c>
      <c r="W179" s="29">
        <f aca="true" t="shared" si="79" ref="W179:Z180">(IF(W$9&lt;$I179,0,IF($O179&lt;=W$9-1,0,$N179)))</f>
        <v>0</v>
      </c>
      <c r="X179" s="29">
        <f t="shared" si="79"/>
        <v>0</v>
      </c>
      <c r="Y179" s="29">
        <f t="shared" si="79"/>
        <v>0</v>
      </c>
      <c r="Z179" s="29">
        <f t="shared" si="79"/>
        <v>0</v>
      </c>
      <c r="AA179" s="29">
        <f t="shared" si="77"/>
        <v>0</v>
      </c>
      <c r="AB179" s="29">
        <f t="shared" si="77"/>
        <v>0</v>
      </c>
      <c r="AC179" s="245"/>
      <c r="AD179" s="355"/>
      <c r="AF179" s="245"/>
      <c r="AG179" s="218">
        <f t="shared" si="68"/>
        <v>0</v>
      </c>
      <c r="AH179" s="218">
        <f t="shared" si="68"/>
        <v>0</v>
      </c>
      <c r="AI179" s="218">
        <f t="shared" si="68"/>
        <v>0</v>
      </c>
      <c r="AJ179" s="218">
        <f t="shared" si="69"/>
        <v>0</v>
      </c>
      <c r="AK179" s="218">
        <f t="shared" si="69"/>
        <v>0</v>
      </c>
      <c r="AL179" s="218">
        <f t="shared" si="69"/>
        <v>0</v>
      </c>
      <c r="AM179" s="218">
        <f t="shared" si="69"/>
        <v>0</v>
      </c>
      <c r="AN179" s="218">
        <f t="shared" si="69"/>
        <v>0</v>
      </c>
      <c r="AO179" s="218">
        <f t="shared" si="69"/>
        <v>0</v>
      </c>
      <c r="AP179" s="218">
        <f t="shared" si="69"/>
        <v>0</v>
      </c>
      <c r="AQ179" s="245"/>
    </row>
    <row r="180" spans="2:43" ht="12.75">
      <c r="B180" s="354"/>
      <c r="C180" s="245"/>
      <c r="D180" s="255"/>
      <c r="E180" s="255"/>
      <c r="F180" s="18"/>
      <c r="G180" s="214"/>
      <c r="H180" s="258"/>
      <c r="I180" s="214"/>
      <c r="J180" s="214"/>
      <c r="K180" s="245"/>
      <c r="L180" s="250">
        <f t="shared" si="63"/>
        <v>0</v>
      </c>
      <c r="M180" s="215">
        <f>G180*H180</f>
        <v>0</v>
      </c>
      <c r="N180" s="29">
        <f>IF(G180=0,0,(G180*H180)/L180)</f>
        <v>0</v>
      </c>
      <c r="O180" s="116" t="str">
        <f>IF(L180=0,"-",(IF(L180&gt;3000,"-",I180+L180-1)))</f>
        <v>-</v>
      </c>
      <c r="P180" s="29">
        <f>IF(J180="geen",IF(I180&lt;$S$9,G180*H180,0),IF(I180&gt;=$S$9,0,IF((H180*G180-(S$9-I180)*N180)&lt;0,0,H180*G180-(S$9-I180)*N180)))</f>
        <v>0</v>
      </c>
      <c r="Q180" s="245"/>
      <c r="R180" s="245"/>
      <c r="S180" s="29">
        <f t="shared" si="78"/>
        <v>0</v>
      </c>
      <c r="T180" s="29">
        <f t="shared" si="78"/>
        <v>0</v>
      </c>
      <c r="U180" s="29">
        <f t="shared" si="78"/>
        <v>0</v>
      </c>
      <c r="V180" s="29">
        <f t="shared" si="78"/>
        <v>0</v>
      </c>
      <c r="W180" s="29">
        <f t="shared" si="79"/>
        <v>0</v>
      </c>
      <c r="X180" s="29">
        <f t="shared" si="79"/>
        <v>0</v>
      </c>
      <c r="Y180" s="29">
        <f t="shared" si="79"/>
        <v>0</v>
      </c>
      <c r="Z180" s="29">
        <f t="shared" si="79"/>
        <v>0</v>
      </c>
      <c r="AA180" s="29">
        <f t="shared" si="77"/>
        <v>0</v>
      </c>
      <c r="AB180" s="29">
        <f t="shared" si="77"/>
        <v>0</v>
      </c>
      <c r="AC180" s="245"/>
      <c r="AD180" s="355"/>
      <c r="AF180" s="245"/>
      <c r="AG180" s="218">
        <f t="shared" si="68"/>
        <v>0</v>
      </c>
      <c r="AH180" s="218">
        <f t="shared" si="68"/>
        <v>0</v>
      </c>
      <c r="AI180" s="218">
        <f t="shared" si="68"/>
        <v>0</v>
      </c>
      <c r="AJ180" s="218">
        <f t="shared" si="69"/>
        <v>0</v>
      </c>
      <c r="AK180" s="218">
        <f t="shared" si="69"/>
        <v>0</v>
      </c>
      <c r="AL180" s="218">
        <f t="shared" si="69"/>
        <v>0</v>
      </c>
      <c r="AM180" s="218">
        <f t="shared" si="69"/>
        <v>0</v>
      </c>
      <c r="AN180" s="218">
        <f t="shared" si="69"/>
        <v>0</v>
      </c>
      <c r="AO180" s="218">
        <f t="shared" si="69"/>
        <v>0</v>
      </c>
      <c r="AP180" s="218">
        <f t="shared" si="69"/>
        <v>0</v>
      </c>
      <c r="AQ180" s="245"/>
    </row>
    <row r="181" spans="2:43" ht="12.75">
      <c r="B181" s="354"/>
      <c r="C181" s="245"/>
      <c r="D181" s="245"/>
      <c r="E181" s="245"/>
      <c r="F181" s="44"/>
      <c r="G181" s="245"/>
      <c r="H181" s="245"/>
      <c r="I181" s="245"/>
      <c r="J181" s="245"/>
      <c r="K181" s="245"/>
      <c r="L181" s="245"/>
      <c r="M181" s="245"/>
      <c r="N181" s="245"/>
      <c r="O181" s="245"/>
      <c r="P181" s="140">
        <f>SUM(P12:P180)</f>
        <v>0</v>
      </c>
      <c r="Q181" s="245"/>
      <c r="R181" s="245"/>
      <c r="S181" s="140">
        <f aca="true" t="shared" si="80" ref="S181:AB181">SUM(S12:S180)</f>
        <v>25000</v>
      </c>
      <c r="T181" s="140">
        <f t="shared" si="80"/>
        <v>25000</v>
      </c>
      <c r="U181" s="140">
        <f t="shared" si="80"/>
        <v>25000</v>
      </c>
      <c r="V181" s="140">
        <f t="shared" si="80"/>
        <v>25000</v>
      </c>
      <c r="W181" s="140">
        <f t="shared" si="80"/>
        <v>25000</v>
      </c>
      <c r="X181" s="140">
        <f t="shared" si="80"/>
        <v>25000</v>
      </c>
      <c r="Y181" s="140">
        <f t="shared" si="80"/>
        <v>25000</v>
      </c>
      <c r="Z181" s="140">
        <f t="shared" si="80"/>
        <v>25000</v>
      </c>
      <c r="AA181" s="140">
        <f t="shared" si="80"/>
        <v>25000</v>
      </c>
      <c r="AB181" s="140">
        <f t="shared" si="80"/>
        <v>25000</v>
      </c>
      <c r="AC181" s="245"/>
      <c r="AD181" s="355"/>
      <c r="AF181" s="245"/>
      <c r="AG181" s="399">
        <f aca="true" t="shared" si="81" ref="AG181:AP181">SUM(AG12:AG180)</f>
        <v>250000</v>
      </c>
      <c r="AH181" s="399">
        <f t="shared" si="81"/>
        <v>0</v>
      </c>
      <c r="AI181" s="399">
        <f t="shared" si="81"/>
        <v>0</v>
      </c>
      <c r="AJ181" s="399">
        <f t="shared" si="81"/>
        <v>0</v>
      </c>
      <c r="AK181" s="399">
        <f t="shared" si="81"/>
        <v>0</v>
      </c>
      <c r="AL181" s="399">
        <f t="shared" si="81"/>
        <v>0</v>
      </c>
      <c r="AM181" s="399">
        <f t="shared" si="81"/>
        <v>0</v>
      </c>
      <c r="AN181" s="399">
        <f t="shared" si="81"/>
        <v>0</v>
      </c>
      <c r="AO181" s="399">
        <f t="shared" si="81"/>
        <v>0</v>
      </c>
      <c r="AP181" s="399">
        <f t="shared" si="81"/>
        <v>0</v>
      </c>
      <c r="AQ181" s="245"/>
    </row>
    <row r="182" spans="2:43" ht="12.75">
      <c r="B182" s="354"/>
      <c r="C182" s="245"/>
      <c r="D182" s="245"/>
      <c r="E182" s="245"/>
      <c r="F182" s="44"/>
      <c r="G182" s="245"/>
      <c r="H182" s="245"/>
      <c r="I182" s="245"/>
      <c r="J182" s="245"/>
      <c r="K182" s="245"/>
      <c r="L182" s="245"/>
      <c r="M182" s="245"/>
      <c r="N182" s="245"/>
      <c r="O182" s="245"/>
      <c r="P182" s="245"/>
      <c r="Q182" s="245"/>
      <c r="R182" s="245"/>
      <c r="S182" s="245"/>
      <c r="T182" s="245"/>
      <c r="U182" s="245"/>
      <c r="V182" s="245"/>
      <c r="W182" s="245"/>
      <c r="X182" s="245"/>
      <c r="Y182" s="245"/>
      <c r="Z182" s="245"/>
      <c r="AA182" s="245"/>
      <c r="AB182" s="245"/>
      <c r="AC182" s="245"/>
      <c r="AD182" s="355"/>
      <c r="AF182" s="245"/>
      <c r="AG182" s="253"/>
      <c r="AH182" s="253"/>
      <c r="AI182" s="253"/>
      <c r="AJ182" s="253"/>
      <c r="AK182" s="253"/>
      <c r="AL182" s="253"/>
      <c r="AM182" s="253"/>
      <c r="AN182" s="253"/>
      <c r="AO182" s="253"/>
      <c r="AP182" s="253"/>
      <c r="AQ182" s="245"/>
    </row>
    <row r="183" spans="2:30" ht="13.5" thickBot="1">
      <c r="B183" s="359"/>
      <c r="C183" s="360"/>
      <c r="D183" s="360"/>
      <c r="E183" s="360"/>
      <c r="F183" s="328"/>
      <c r="G183" s="360"/>
      <c r="H183" s="360"/>
      <c r="I183" s="360"/>
      <c r="J183" s="360"/>
      <c r="K183" s="360"/>
      <c r="L183" s="360"/>
      <c r="M183" s="360"/>
      <c r="N183" s="360"/>
      <c r="O183" s="360"/>
      <c r="P183" s="360"/>
      <c r="Q183" s="360"/>
      <c r="R183" s="360"/>
      <c r="S183" s="360"/>
      <c r="T183" s="360"/>
      <c r="U183" s="360"/>
      <c r="V183" s="360"/>
      <c r="W183" s="360"/>
      <c r="X183" s="360"/>
      <c r="Y183" s="360"/>
      <c r="Z183" s="360"/>
      <c r="AA183" s="360"/>
      <c r="AB183" s="360"/>
      <c r="AC183" s="360"/>
      <c r="AD183" s="361"/>
    </row>
  </sheetData>
  <sheetProtection password="DE55" sheet="1" objects="1" scenarios="1"/>
  <dataValidations count="2">
    <dataValidation type="list" allowBlank="1" showInputMessage="1" showErrorMessage="1" sqref="J12:J180">
      <formula1>"geen,1,2,3,4,5,6,7,8,9,10,11,12,13,14,15,16,17,18,19,20,21,22,23,24,25,26,27,28,29,30,31,32,33,34,35,36,37,38,39,40,41,42,43,44,45,46,47,48,49,50"</formula1>
    </dataValidation>
    <dataValidation type="list" allowBlank="1" showInputMessage="1" showErrorMessage="1" sqref="D12:D180">
      <formula1>"gebouwen en terreinen, inventaris en apparatuur, leermiddelen PO, overige materiële vaste activa,meubilair, ICT"</formula1>
    </dataValidation>
  </dataValidations>
  <printOptions/>
  <pageMargins left="0.75" right="0.75" top="1" bottom="1" header="0.5" footer="0.5"/>
  <pageSetup horizontalDpi="600" verticalDpi="600" orientation="landscape" paperSize="9" scale="40" r:id="rId4"/>
  <headerFooter alignWithMargins="0">
    <oddHeader>&amp;CVOS/ABB</oddHeader>
    <oddFooter>&amp;L&amp;D&amp;C&amp;F / &amp;A&amp;Rpagina &amp;P</oddFooter>
  </headerFooter>
  <colBreaks count="1" manualBreakCount="1">
    <brk id="30" min="1" max="413" man="1"/>
  </colBreaks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B2:Q83"/>
  <sheetViews>
    <sheetView zoomScale="85" zoomScaleNormal="85" workbookViewId="0" topLeftCell="A1">
      <pane ySplit="9" topLeftCell="BM10" activePane="bottomLeft" state="frozen"/>
      <selection pane="topLeft" activeCell="D44" sqref="D44"/>
      <selection pane="bottomLeft" activeCell="B2" sqref="B2"/>
    </sheetView>
  </sheetViews>
  <sheetFormatPr defaultColWidth="9.140625" defaultRowHeight="12.75"/>
  <cols>
    <col min="1" max="1" width="5.7109375" style="407" customWidth="1"/>
    <col min="2" max="3" width="2.7109375" style="407" customWidth="1"/>
    <col min="4" max="4" width="45.7109375" style="407" customWidth="1"/>
    <col min="5" max="5" width="2.7109375" style="407" customWidth="1"/>
    <col min="6" max="15" width="16.8515625" style="407" customWidth="1"/>
    <col min="16" max="17" width="2.7109375" style="407" customWidth="1"/>
    <col min="18" max="16384" width="9.140625" style="407" customWidth="1"/>
  </cols>
  <sheetData>
    <row r="1" ht="13.5" thickBot="1"/>
    <row r="2" spans="2:17" ht="12.75">
      <c r="B2" s="16"/>
      <c r="C2" s="1"/>
      <c r="D2" s="1"/>
      <c r="E2" s="1"/>
      <c r="F2" s="1"/>
      <c r="G2" s="1"/>
      <c r="H2" s="222"/>
      <c r="I2" s="1"/>
      <c r="J2" s="1"/>
      <c r="K2" s="1"/>
      <c r="L2" s="1"/>
      <c r="M2" s="1"/>
      <c r="N2" s="1"/>
      <c r="O2" s="1"/>
      <c r="P2" s="1"/>
      <c r="Q2" s="2"/>
    </row>
    <row r="3" spans="2:17" ht="12.75">
      <c r="B3" s="3"/>
      <c r="C3" s="5"/>
      <c r="D3" s="5"/>
      <c r="E3" s="5"/>
      <c r="F3" s="5"/>
      <c r="G3" s="5"/>
      <c r="H3" s="17"/>
      <c r="I3" s="5"/>
      <c r="J3" s="5"/>
      <c r="K3" s="5"/>
      <c r="L3" s="5"/>
      <c r="M3" s="5"/>
      <c r="N3" s="5"/>
      <c r="O3" s="5"/>
      <c r="P3" s="5"/>
      <c r="Q3" s="6"/>
    </row>
    <row r="4" spans="2:17" ht="18">
      <c r="B4" s="26"/>
      <c r="C4" s="159" t="s">
        <v>133</v>
      </c>
      <c r="D4" s="159"/>
      <c r="E4" s="155"/>
      <c r="F4" s="155"/>
      <c r="G4" s="5"/>
      <c r="H4" s="5"/>
      <c r="I4" s="5"/>
      <c r="J4" s="5"/>
      <c r="K4" s="5"/>
      <c r="L4" s="5"/>
      <c r="M4" s="5"/>
      <c r="N4" s="5"/>
      <c r="O4" s="5"/>
      <c r="P4" s="155"/>
      <c r="Q4" s="219"/>
    </row>
    <row r="5" spans="2:17" ht="12" customHeight="1">
      <c r="B5" s="223"/>
      <c r="C5" s="7"/>
      <c r="D5" s="51"/>
      <c r="E5" s="5"/>
      <c r="F5" s="9"/>
      <c r="G5" s="5"/>
      <c r="H5" s="5"/>
      <c r="I5" s="5"/>
      <c r="J5" s="5"/>
      <c r="K5" s="5"/>
      <c r="L5" s="5"/>
      <c r="M5" s="5"/>
      <c r="N5" s="5"/>
      <c r="O5" s="5"/>
      <c r="P5" s="5"/>
      <c r="Q5" s="6"/>
    </row>
    <row r="6" spans="2:17" ht="12" customHeight="1">
      <c r="B6" s="223"/>
      <c r="C6" s="7"/>
      <c r="D6" s="51"/>
      <c r="E6" s="5"/>
      <c r="F6" s="9"/>
      <c r="G6" s="5"/>
      <c r="H6" s="5"/>
      <c r="I6" s="5"/>
      <c r="J6" s="5"/>
      <c r="K6" s="5"/>
      <c r="L6" s="5"/>
      <c r="M6" s="5"/>
      <c r="N6" s="5"/>
      <c r="O6" s="5"/>
      <c r="P6" s="5"/>
      <c r="Q6" s="6"/>
    </row>
    <row r="7" spans="2:17" ht="12" customHeight="1">
      <c r="B7" s="223"/>
      <c r="C7" s="7"/>
      <c r="D7" s="51"/>
      <c r="E7" s="5"/>
      <c r="F7" s="9"/>
      <c r="G7" s="5"/>
      <c r="H7" s="5"/>
      <c r="I7" s="5"/>
      <c r="J7" s="5"/>
      <c r="K7" s="5"/>
      <c r="L7" s="5"/>
      <c r="M7" s="5"/>
      <c r="N7" s="5"/>
      <c r="O7" s="5"/>
      <c r="P7" s="5"/>
      <c r="Q7" s="6"/>
    </row>
    <row r="8" spans="2:17" ht="12" customHeight="1">
      <c r="B8" s="10"/>
      <c r="C8" s="4"/>
      <c r="D8" s="56" t="s">
        <v>98</v>
      </c>
      <c r="E8" s="5"/>
      <c r="F8" s="25">
        <f>tab!F12</f>
        <v>2006</v>
      </c>
      <c r="G8" s="25">
        <f aca="true" t="shared" si="0" ref="G8:O8">F8+1</f>
        <v>2007</v>
      </c>
      <c r="H8" s="25">
        <f t="shared" si="0"/>
        <v>2008</v>
      </c>
      <c r="I8" s="25">
        <f t="shared" si="0"/>
        <v>2009</v>
      </c>
      <c r="J8" s="25">
        <f t="shared" si="0"/>
        <v>2010</v>
      </c>
      <c r="K8" s="25">
        <f t="shared" si="0"/>
        <v>2011</v>
      </c>
      <c r="L8" s="25">
        <f t="shared" si="0"/>
        <v>2012</v>
      </c>
      <c r="M8" s="25">
        <f t="shared" si="0"/>
        <v>2013</v>
      </c>
      <c r="N8" s="25">
        <f t="shared" si="0"/>
        <v>2014</v>
      </c>
      <c r="O8" s="25">
        <f t="shared" si="0"/>
        <v>2015</v>
      </c>
      <c r="P8" s="5"/>
      <c r="Q8" s="6"/>
    </row>
    <row r="9" spans="2:17" ht="12" customHeight="1">
      <c r="B9" s="223"/>
      <c r="C9" s="7"/>
      <c r="D9" s="51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6"/>
    </row>
    <row r="10" spans="2:17" ht="12" customHeight="1">
      <c r="B10" s="223"/>
      <c r="C10" s="7"/>
      <c r="D10" s="51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6"/>
    </row>
    <row r="11" spans="2:17" ht="12" customHeight="1">
      <c r="B11" s="223"/>
      <c r="C11" s="41"/>
      <c r="D11" s="6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6"/>
    </row>
    <row r="12" spans="2:17" ht="12" customHeight="1">
      <c r="B12" s="223"/>
      <c r="C12" s="41"/>
      <c r="D12" s="37" t="s">
        <v>113</v>
      </c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6"/>
    </row>
    <row r="13" spans="2:17" ht="12" customHeight="1">
      <c r="B13" s="223"/>
      <c r="C13" s="41"/>
      <c r="D13" s="37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6"/>
    </row>
    <row r="14" spans="2:17" ht="12" customHeight="1">
      <c r="B14" s="223"/>
      <c r="C14" s="41"/>
      <c r="D14" s="36" t="s">
        <v>88</v>
      </c>
      <c r="E14" s="42"/>
      <c r="F14" s="19">
        <v>0</v>
      </c>
      <c r="G14" s="165">
        <f aca="true" t="shared" si="1" ref="G14:O14">F74</f>
        <v>0</v>
      </c>
      <c r="H14" s="165">
        <f t="shared" si="1"/>
        <v>0</v>
      </c>
      <c r="I14" s="165">
        <f t="shared" si="1"/>
        <v>0</v>
      </c>
      <c r="J14" s="165">
        <f t="shared" si="1"/>
        <v>0</v>
      </c>
      <c r="K14" s="165">
        <f t="shared" si="1"/>
        <v>0</v>
      </c>
      <c r="L14" s="165">
        <f t="shared" si="1"/>
        <v>0</v>
      </c>
      <c r="M14" s="165">
        <f t="shared" si="1"/>
        <v>0</v>
      </c>
      <c r="N14" s="165">
        <f t="shared" si="1"/>
        <v>0</v>
      </c>
      <c r="O14" s="165">
        <f t="shared" si="1"/>
        <v>0</v>
      </c>
      <c r="P14" s="42"/>
      <c r="Q14" s="6"/>
    </row>
    <row r="15" spans="2:17" ht="12" customHeight="1">
      <c r="B15" s="223"/>
      <c r="C15" s="41"/>
      <c r="D15" s="36" t="s">
        <v>89</v>
      </c>
      <c r="E15" s="42"/>
      <c r="F15" s="220">
        <v>0</v>
      </c>
      <c r="G15" s="165">
        <f aca="true" t="shared" si="2" ref="G15:O15">F75</f>
        <v>225000</v>
      </c>
      <c r="H15" s="165">
        <f t="shared" si="2"/>
        <v>200000</v>
      </c>
      <c r="I15" s="165">
        <f t="shared" si="2"/>
        <v>175000</v>
      </c>
      <c r="J15" s="165">
        <f t="shared" si="2"/>
        <v>150000</v>
      </c>
      <c r="K15" s="165">
        <f t="shared" si="2"/>
        <v>125000</v>
      </c>
      <c r="L15" s="165">
        <f t="shared" si="2"/>
        <v>100000</v>
      </c>
      <c r="M15" s="165">
        <f t="shared" si="2"/>
        <v>75000</v>
      </c>
      <c r="N15" s="165">
        <f t="shared" si="2"/>
        <v>50000</v>
      </c>
      <c r="O15" s="165">
        <f t="shared" si="2"/>
        <v>25000</v>
      </c>
      <c r="P15" s="42"/>
      <c r="Q15" s="6"/>
    </row>
    <row r="16" spans="2:17" ht="12" customHeight="1">
      <c r="B16" s="223"/>
      <c r="C16" s="41"/>
      <c r="D16" s="377" t="s">
        <v>283</v>
      </c>
      <c r="E16" s="42"/>
      <c r="F16" s="220">
        <v>0</v>
      </c>
      <c r="G16" s="165">
        <f aca="true" t="shared" si="3" ref="G16:O16">F76</f>
        <v>0</v>
      </c>
      <c r="H16" s="165">
        <f t="shared" si="3"/>
        <v>0</v>
      </c>
      <c r="I16" s="165">
        <f t="shared" si="3"/>
        <v>0</v>
      </c>
      <c r="J16" s="165">
        <f t="shared" si="3"/>
        <v>0</v>
      </c>
      <c r="K16" s="165">
        <f t="shared" si="3"/>
        <v>0</v>
      </c>
      <c r="L16" s="165">
        <f t="shared" si="3"/>
        <v>0</v>
      </c>
      <c r="M16" s="165">
        <f t="shared" si="3"/>
        <v>0</v>
      </c>
      <c r="N16" s="165">
        <f t="shared" si="3"/>
        <v>0</v>
      </c>
      <c r="O16" s="165">
        <f t="shared" si="3"/>
        <v>0</v>
      </c>
      <c r="P16" s="42"/>
      <c r="Q16" s="6"/>
    </row>
    <row r="17" spans="2:17" ht="12" customHeight="1">
      <c r="B17" s="223"/>
      <c r="C17" s="41"/>
      <c r="D17" s="377" t="s">
        <v>284</v>
      </c>
      <c r="E17" s="42"/>
      <c r="F17" s="220">
        <v>0</v>
      </c>
      <c r="G17" s="165">
        <f aca="true" t="shared" si="4" ref="G17:O17">F77</f>
        <v>0</v>
      </c>
      <c r="H17" s="165">
        <f t="shared" si="4"/>
        <v>0</v>
      </c>
      <c r="I17" s="165">
        <f t="shared" si="4"/>
        <v>0</v>
      </c>
      <c r="J17" s="165">
        <f t="shared" si="4"/>
        <v>0</v>
      </c>
      <c r="K17" s="165">
        <f t="shared" si="4"/>
        <v>0</v>
      </c>
      <c r="L17" s="165">
        <f t="shared" si="4"/>
        <v>0</v>
      </c>
      <c r="M17" s="165">
        <f t="shared" si="4"/>
        <v>0</v>
      </c>
      <c r="N17" s="165">
        <f t="shared" si="4"/>
        <v>0</v>
      </c>
      <c r="O17" s="165">
        <f t="shared" si="4"/>
        <v>0</v>
      </c>
      <c r="P17" s="42"/>
      <c r="Q17" s="6"/>
    </row>
    <row r="18" spans="2:17" ht="12" customHeight="1">
      <c r="B18" s="223"/>
      <c r="C18" s="41"/>
      <c r="D18" s="36" t="s">
        <v>105</v>
      </c>
      <c r="E18" s="42"/>
      <c r="F18" s="220">
        <v>0</v>
      </c>
      <c r="G18" s="165">
        <f aca="true" t="shared" si="5" ref="G18:O18">F78</f>
        <v>0</v>
      </c>
      <c r="H18" s="165">
        <f t="shared" si="5"/>
        <v>0</v>
      </c>
      <c r="I18" s="165">
        <f t="shared" si="5"/>
        <v>0</v>
      </c>
      <c r="J18" s="165">
        <f t="shared" si="5"/>
        <v>0</v>
      </c>
      <c r="K18" s="165">
        <f t="shared" si="5"/>
        <v>0</v>
      </c>
      <c r="L18" s="165">
        <f t="shared" si="5"/>
        <v>0</v>
      </c>
      <c r="M18" s="165">
        <f t="shared" si="5"/>
        <v>0</v>
      </c>
      <c r="N18" s="165">
        <f t="shared" si="5"/>
        <v>0</v>
      </c>
      <c r="O18" s="165">
        <f t="shared" si="5"/>
        <v>0</v>
      </c>
      <c r="P18" s="42"/>
      <c r="Q18" s="6"/>
    </row>
    <row r="19" spans="2:17" ht="12" customHeight="1">
      <c r="B19" s="223"/>
      <c r="C19" s="41"/>
      <c r="D19" s="36" t="s">
        <v>90</v>
      </c>
      <c r="E19" s="42"/>
      <c r="F19" s="220">
        <v>0</v>
      </c>
      <c r="G19" s="165">
        <f aca="true" t="shared" si="6" ref="G19:O19">F79</f>
        <v>0</v>
      </c>
      <c r="H19" s="165">
        <f t="shared" si="6"/>
        <v>0</v>
      </c>
      <c r="I19" s="165">
        <f t="shared" si="6"/>
        <v>0</v>
      </c>
      <c r="J19" s="165">
        <f t="shared" si="6"/>
        <v>0</v>
      </c>
      <c r="K19" s="165">
        <f t="shared" si="6"/>
        <v>0</v>
      </c>
      <c r="L19" s="165">
        <f t="shared" si="6"/>
        <v>0</v>
      </c>
      <c r="M19" s="165">
        <f t="shared" si="6"/>
        <v>0</v>
      </c>
      <c r="N19" s="165">
        <f t="shared" si="6"/>
        <v>0</v>
      </c>
      <c r="O19" s="165">
        <f t="shared" si="6"/>
        <v>0</v>
      </c>
      <c r="P19" s="42"/>
      <c r="Q19" s="6"/>
    </row>
    <row r="20" spans="2:17" ht="12" customHeight="1">
      <c r="B20" s="223"/>
      <c r="C20" s="41"/>
      <c r="D20" s="62" t="s">
        <v>112</v>
      </c>
      <c r="E20" s="42"/>
      <c r="F20" s="28">
        <f aca="true" t="shared" si="7" ref="F20:O20">SUM(F14:F19)</f>
        <v>0</v>
      </c>
      <c r="G20" s="28">
        <f t="shared" si="7"/>
        <v>225000</v>
      </c>
      <c r="H20" s="28">
        <f t="shared" si="7"/>
        <v>200000</v>
      </c>
      <c r="I20" s="28">
        <f t="shared" si="7"/>
        <v>175000</v>
      </c>
      <c r="J20" s="28">
        <f t="shared" si="7"/>
        <v>150000</v>
      </c>
      <c r="K20" s="28">
        <f t="shared" si="7"/>
        <v>125000</v>
      </c>
      <c r="L20" s="28">
        <f t="shared" si="7"/>
        <v>100000</v>
      </c>
      <c r="M20" s="28">
        <f t="shared" si="7"/>
        <v>75000</v>
      </c>
      <c r="N20" s="28">
        <f t="shared" si="7"/>
        <v>50000</v>
      </c>
      <c r="O20" s="28">
        <f t="shared" si="7"/>
        <v>25000</v>
      </c>
      <c r="P20" s="42"/>
      <c r="Q20" s="6"/>
    </row>
    <row r="21" spans="2:17" ht="12" customHeight="1">
      <c r="B21" s="223"/>
      <c r="C21" s="41"/>
      <c r="D21" s="6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6"/>
    </row>
    <row r="22" spans="2:17" ht="12" customHeight="1">
      <c r="B22" s="223"/>
      <c r="C22" s="7"/>
      <c r="D22" s="51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6"/>
    </row>
    <row r="23" spans="2:17" ht="12" customHeight="1">
      <c r="B23" s="223"/>
      <c r="C23" s="41"/>
      <c r="D23" s="6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6"/>
    </row>
    <row r="24" spans="2:17" ht="12" customHeight="1">
      <c r="B24" s="223"/>
      <c r="C24" s="41"/>
      <c r="D24" s="37" t="s">
        <v>139</v>
      </c>
      <c r="E24" s="42"/>
      <c r="F24" s="6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6"/>
    </row>
    <row r="25" spans="2:17" ht="12" customHeight="1">
      <c r="B25" s="223"/>
      <c r="C25" s="41"/>
      <c r="D25" s="37"/>
      <c r="E25" s="42"/>
      <c r="F25" s="6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6"/>
    </row>
    <row r="26" spans="2:17" ht="12" customHeight="1">
      <c r="B26" s="223"/>
      <c r="C26" s="41"/>
      <c r="D26" s="36" t="s">
        <v>88</v>
      </c>
      <c r="E26" s="42"/>
      <c r="F26" s="29">
        <f>(SUMIF(mip!$D12:$D180,"gebouwen en terreinen",mip!AG12:AG180))</f>
        <v>0</v>
      </c>
      <c r="G26" s="29">
        <f>(SUMIF(mip!$D12:$D180,"gebouwen en terreinen",mip!AH12:AH180))</f>
        <v>0</v>
      </c>
      <c r="H26" s="29">
        <f>(SUMIF(mip!$D12:$D180,"gebouwen en terreinen",mip!AI12:AI180))</f>
        <v>0</v>
      </c>
      <c r="I26" s="29">
        <f>(SUMIF(mip!$D12:$D180,"gebouwen en terreinen",mip!AJ12:AJ180))</f>
        <v>0</v>
      </c>
      <c r="J26" s="29">
        <f>(SUMIF(mip!$D12:$D180,"gebouwen en terreinen",mip!AK12:AK180))</f>
        <v>0</v>
      </c>
      <c r="K26" s="29">
        <f>(SUMIF(mip!$D12:$D180,"gebouwen en terreinen",mip!AL12:AL180))</f>
        <v>0</v>
      </c>
      <c r="L26" s="29">
        <f>(SUMIF(mip!$D12:$D180,"gebouwen en terreinen",mip!AM12:AM180))</f>
        <v>0</v>
      </c>
      <c r="M26" s="29">
        <f>(SUMIF(mip!$D12:$D180,"gebouwen en terreinen",mip!AN12:AN180))</f>
        <v>0</v>
      </c>
      <c r="N26" s="29">
        <f>(SUMIF(mip!$D12:$D180,"gebouwen en terreinen",mip!AO12:AO180))</f>
        <v>0</v>
      </c>
      <c r="O26" s="29">
        <f>(SUMIF(mip!$D12:$D180,"gebouwen en terreinen",mip!AP12:AP180))</f>
        <v>0</v>
      </c>
      <c r="P26" s="42"/>
      <c r="Q26" s="6"/>
    </row>
    <row r="27" spans="2:17" ht="12" customHeight="1">
      <c r="B27" s="223"/>
      <c r="C27" s="41"/>
      <c r="D27" s="36" t="s">
        <v>89</v>
      </c>
      <c r="E27" s="42"/>
      <c r="F27" s="33">
        <f>(SUMIF(mip!$D12:$D180,"inventaris en apparatuur",mip!AG12:AG180))</f>
        <v>250000</v>
      </c>
      <c r="G27" s="33">
        <f>(SUMIF(mip!$D12:$D180,"inventaris en apparatuur",mip!AH12:AH180))</f>
        <v>0</v>
      </c>
      <c r="H27" s="33">
        <f>(SUMIF(mip!$D12:$D180,"inventaris en apparatuur",mip!AI12:AI180))</f>
        <v>0</v>
      </c>
      <c r="I27" s="33">
        <f>(SUMIF(mip!$D12:$D180,"inventaris en apparatuur",mip!AJ12:AJ180))</f>
        <v>0</v>
      </c>
      <c r="J27" s="33">
        <f>(SUMIF(mip!$D12:$D180,"inventaris en apparatuur",mip!AK12:AK180))</f>
        <v>0</v>
      </c>
      <c r="K27" s="33">
        <f>(SUMIF(mip!$D12:$D180,"inventaris en apparatuur",mip!AL12:AL180))</f>
        <v>0</v>
      </c>
      <c r="L27" s="33">
        <f>(SUMIF(mip!$D12:$D180,"inventaris en apparatuur",mip!AM12:AM180))</f>
        <v>0</v>
      </c>
      <c r="M27" s="33">
        <f>(SUMIF(mip!$D12:$D180,"inventaris en apparatuur",mip!AN12:AN180))</f>
        <v>0</v>
      </c>
      <c r="N27" s="33">
        <f>(SUMIF(mip!$D12:$D180,"inventaris en apparatuur",mip!AO12:AO180))</f>
        <v>0</v>
      </c>
      <c r="O27" s="33">
        <f>(SUMIF(mip!$D12:$D180,"inventaris en apparatuur",mip!AP12:AP180))</f>
        <v>0</v>
      </c>
      <c r="P27" s="42"/>
      <c r="Q27" s="6"/>
    </row>
    <row r="28" spans="2:17" ht="12" customHeight="1">
      <c r="B28" s="223"/>
      <c r="C28" s="41"/>
      <c r="D28" s="377" t="s">
        <v>283</v>
      </c>
      <c r="E28" s="42"/>
      <c r="F28" s="33">
        <f>(SUMIF(mip!$D12:$D180,"meubilair",mip!AG12:AG180))</f>
        <v>0</v>
      </c>
      <c r="G28" s="33">
        <f>(SUMIF(mip!$D12:$D180,"meubilair",mip!AH12:AH180))</f>
        <v>0</v>
      </c>
      <c r="H28" s="33">
        <f>(SUMIF(mip!$D12:$D180,"meubilair",mip!AI12:AI180))</f>
        <v>0</v>
      </c>
      <c r="I28" s="33">
        <f>(SUMIF(mip!$D12:$D180,"meubilair",mip!AJ12:AJ180))</f>
        <v>0</v>
      </c>
      <c r="J28" s="33">
        <f>(SUMIF(mip!$D12:$D180,"meubilair",mip!AK12:AK180))</f>
        <v>0</v>
      </c>
      <c r="K28" s="33">
        <f>(SUMIF(mip!$D12:$D180,"meubilair",mip!AL12:AL180))</f>
        <v>0</v>
      </c>
      <c r="L28" s="33">
        <f>(SUMIF(mip!$D12:$D180,"meubilair",mip!AM12:AM180))</f>
        <v>0</v>
      </c>
      <c r="M28" s="33">
        <f>(SUMIF(mip!$D12:$D180,"meubilair",mip!AN12:AN180))</f>
        <v>0</v>
      </c>
      <c r="N28" s="33">
        <f>(SUMIF(mip!$D12:$D180,"meubilair",mip!AO12:AO180))</f>
        <v>0</v>
      </c>
      <c r="O28" s="33">
        <f>(SUMIF(mip!$D12:$D180,"meubilair",mip!AP12:AP180))</f>
        <v>0</v>
      </c>
      <c r="P28" s="42"/>
      <c r="Q28" s="6"/>
    </row>
    <row r="29" spans="2:17" ht="12" customHeight="1">
      <c r="B29" s="223"/>
      <c r="C29" s="41"/>
      <c r="D29" s="377" t="s">
        <v>284</v>
      </c>
      <c r="E29" s="42"/>
      <c r="F29" s="33">
        <f>(SUMIF(mip!$D12:$D180,"ICT",mip!AG12:AG180))</f>
        <v>0</v>
      </c>
      <c r="G29" s="33">
        <f>(SUMIF(mip!$D12:$D180,"ICT",mip!AH12:AH180))</f>
        <v>0</v>
      </c>
      <c r="H29" s="33">
        <f>(SUMIF(mip!$D12:$D180,"ICT",mip!AI12:AI180))</f>
        <v>0</v>
      </c>
      <c r="I29" s="33">
        <f>(SUMIF(mip!$D12:$D180,"ICT",mip!AJ12:AJ180))</f>
        <v>0</v>
      </c>
      <c r="J29" s="33">
        <f>(SUMIF(mip!$D12:$D180,"ICT",mip!AK12:AK180))</f>
        <v>0</v>
      </c>
      <c r="K29" s="33">
        <f>(SUMIF(mip!$D12:$D180,"ICT",mip!AL12:AL180))</f>
        <v>0</v>
      </c>
      <c r="L29" s="33">
        <f>(SUMIF(mip!$D12:$D180,"ICT",mip!AM12:AM180))</f>
        <v>0</v>
      </c>
      <c r="M29" s="33">
        <f>(SUMIF(mip!$D12:$D180,"ICT",mip!AN12:AN180))</f>
        <v>0</v>
      </c>
      <c r="N29" s="33">
        <f>(SUMIF(mip!$D12:$D180,"ICT",mip!AO12:AO180))</f>
        <v>0</v>
      </c>
      <c r="O29" s="33">
        <f>(SUMIF(mip!$D12:$D180,"ICT",mip!AP12:AP180))</f>
        <v>0</v>
      </c>
      <c r="P29" s="42"/>
      <c r="Q29" s="6"/>
    </row>
    <row r="30" spans="2:17" ht="12" customHeight="1">
      <c r="B30" s="223"/>
      <c r="C30" s="41"/>
      <c r="D30" s="36" t="s">
        <v>105</v>
      </c>
      <c r="E30" s="42"/>
      <c r="F30" s="33">
        <f>(SUMIF(mip!$D12:$D180,"Leermiddelen PO",mip!AG12:AG180))</f>
        <v>0</v>
      </c>
      <c r="G30" s="33">
        <f>(SUMIF(mip!$D12:$D180,"Leermiddelen PO",mip!AH12:AH180))</f>
        <v>0</v>
      </c>
      <c r="H30" s="33">
        <f>(SUMIF(mip!$D12:$D180,"Leermiddelen PO",mip!AI12:AI180))</f>
        <v>0</v>
      </c>
      <c r="I30" s="33">
        <f>(SUMIF(mip!$D12:$D180,"Leermiddelen PO",mip!AJ12:AJ180))</f>
        <v>0</v>
      </c>
      <c r="J30" s="33">
        <f>(SUMIF(mip!$D12:$D180,"Leermiddelen PO",mip!AK12:AK180))</f>
        <v>0</v>
      </c>
      <c r="K30" s="33">
        <f>(SUMIF(mip!$D12:$D180,"Leermiddelen PO",mip!AL12:AL180))</f>
        <v>0</v>
      </c>
      <c r="L30" s="33">
        <f>(SUMIF(mip!$D12:$D180,"Leermiddelen PO",mip!AM12:AM180))</f>
        <v>0</v>
      </c>
      <c r="M30" s="33">
        <f>(SUMIF(mip!$D12:$D180,"Leermiddelen PO",mip!AN12:AN180))</f>
        <v>0</v>
      </c>
      <c r="N30" s="33">
        <f>(SUMIF(mip!$D12:$D180,"Leermiddelen PO",mip!AO12:AO180))</f>
        <v>0</v>
      </c>
      <c r="O30" s="33">
        <f>(SUMIF(mip!$D12:$D180,"Leermiddelen PO",mip!AP12:AP180))</f>
        <v>0</v>
      </c>
      <c r="P30" s="42"/>
      <c r="Q30" s="6"/>
    </row>
    <row r="31" spans="2:17" ht="12" customHeight="1">
      <c r="B31" s="223"/>
      <c r="C31" s="41"/>
      <c r="D31" s="36" t="s">
        <v>90</v>
      </c>
      <c r="E31" s="42"/>
      <c r="F31" s="33">
        <f>(SUMIF(mip!$D12:$D180,"overige materiële vaste activa",mip!AG12:AG180))</f>
        <v>0</v>
      </c>
      <c r="G31" s="33">
        <f>(SUMIF(mip!$D12:$D180,"overige materiële vaste activa",mip!AH12:AH180))</f>
        <v>0</v>
      </c>
      <c r="H31" s="33">
        <f>(SUMIF(mip!$D12:$D180,"overige materiële vaste activa",mip!AI12:AI180))</f>
        <v>0</v>
      </c>
      <c r="I31" s="33">
        <f>(SUMIF(mip!$D12:$D180,"overige materiële vaste activa",mip!AJ12:AJ180))</f>
        <v>0</v>
      </c>
      <c r="J31" s="33">
        <f>(SUMIF(mip!$D12:$D180,"overige materiële vaste activa",mip!AK12:AK180))</f>
        <v>0</v>
      </c>
      <c r="K31" s="33">
        <f>(SUMIF(mip!$D12:$D180,"overige materiële vaste activa",mip!AL12:AL180))</f>
        <v>0</v>
      </c>
      <c r="L31" s="33">
        <f>(SUMIF(mip!$D12:$D180,"overige materiële vaste activa",mip!AM12:AM180))</f>
        <v>0</v>
      </c>
      <c r="M31" s="33">
        <f>(SUMIF(mip!$D12:$D180,"overige materiële vaste activa",mip!AN12:AN180))</f>
        <v>0</v>
      </c>
      <c r="N31" s="33">
        <f>(SUMIF(mip!$D12:$D180,"overige materiële vaste activa",mip!AO12:AO180))</f>
        <v>0</v>
      </c>
      <c r="O31" s="33">
        <f>(SUMIF(mip!$D12:$D180,"overige materiële vaste activa",mip!AP12:AP180))</f>
        <v>0</v>
      </c>
      <c r="P31" s="42"/>
      <c r="Q31" s="6"/>
    </row>
    <row r="32" spans="2:17" ht="12" customHeight="1">
      <c r="B32" s="223"/>
      <c r="C32" s="41"/>
      <c r="D32" s="62" t="s">
        <v>112</v>
      </c>
      <c r="E32" s="42"/>
      <c r="F32" s="28">
        <f>SUM(F26:F31)</f>
        <v>250000</v>
      </c>
      <c r="G32" s="28">
        <f aca="true" t="shared" si="8" ref="G32:O32">SUM(G26:G31)</f>
        <v>0</v>
      </c>
      <c r="H32" s="28">
        <f t="shared" si="8"/>
        <v>0</v>
      </c>
      <c r="I32" s="28">
        <f t="shared" si="8"/>
        <v>0</v>
      </c>
      <c r="J32" s="28">
        <f t="shared" si="8"/>
        <v>0</v>
      </c>
      <c r="K32" s="28">
        <f t="shared" si="8"/>
        <v>0</v>
      </c>
      <c r="L32" s="28">
        <f t="shared" si="8"/>
        <v>0</v>
      </c>
      <c r="M32" s="28">
        <f t="shared" si="8"/>
        <v>0</v>
      </c>
      <c r="N32" s="28">
        <f t="shared" si="8"/>
        <v>0</v>
      </c>
      <c r="O32" s="28">
        <f t="shared" si="8"/>
        <v>0</v>
      </c>
      <c r="P32" s="42"/>
      <c r="Q32" s="6"/>
    </row>
    <row r="33" spans="2:17" ht="12" customHeight="1">
      <c r="B33" s="223"/>
      <c r="C33" s="41"/>
      <c r="D33" s="36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6"/>
    </row>
    <row r="34" spans="2:17" ht="12" customHeight="1" hidden="1">
      <c r="B34" s="223"/>
      <c r="C34" s="41"/>
      <c r="D34" s="36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6"/>
    </row>
    <row r="35" spans="2:17" ht="12" customHeight="1" hidden="1">
      <c r="B35" s="223"/>
      <c r="C35" s="41"/>
      <c r="D35" s="37" t="s">
        <v>140</v>
      </c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6"/>
    </row>
    <row r="36" spans="2:17" ht="12" customHeight="1" hidden="1">
      <c r="B36" s="223"/>
      <c r="C36" s="41"/>
      <c r="D36" s="37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6"/>
    </row>
    <row r="37" spans="2:17" ht="12" customHeight="1" hidden="1">
      <c r="B37" s="223"/>
      <c r="C37" s="41"/>
      <c r="D37" s="36" t="s">
        <v>88</v>
      </c>
      <c r="E37" s="42"/>
      <c r="F37" s="221">
        <v>0</v>
      </c>
      <c r="G37" s="221">
        <v>0</v>
      </c>
      <c r="H37" s="221">
        <v>0</v>
      </c>
      <c r="I37" s="221">
        <v>0</v>
      </c>
      <c r="J37" s="221">
        <v>0</v>
      </c>
      <c r="K37" s="221">
        <v>0</v>
      </c>
      <c r="L37" s="221">
        <v>0</v>
      </c>
      <c r="M37" s="221">
        <v>0</v>
      </c>
      <c r="N37" s="221">
        <v>0</v>
      </c>
      <c r="O37" s="221">
        <v>0</v>
      </c>
      <c r="P37" s="42"/>
      <c r="Q37" s="6"/>
    </row>
    <row r="38" spans="2:17" ht="12" customHeight="1" hidden="1">
      <c r="B38" s="223"/>
      <c r="C38" s="41"/>
      <c r="D38" s="36" t="s">
        <v>89</v>
      </c>
      <c r="E38" s="42"/>
      <c r="F38" s="221">
        <v>0</v>
      </c>
      <c r="G38" s="221">
        <v>0</v>
      </c>
      <c r="H38" s="221">
        <v>0</v>
      </c>
      <c r="I38" s="221">
        <v>0</v>
      </c>
      <c r="J38" s="221">
        <v>0</v>
      </c>
      <c r="K38" s="221">
        <v>0</v>
      </c>
      <c r="L38" s="221">
        <v>0</v>
      </c>
      <c r="M38" s="221">
        <v>0</v>
      </c>
      <c r="N38" s="221">
        <v>0</v>
      </c>
      <c r="O38" s="221">
        <v>0</v>
      </c>
      <c r="P38" s="42"/>
      <c r="Q38" s="6"/>
    </row>
    <row r="39" spans="2:17" ht="12" customHeight="1" hidden="1">
      <c r="B39" s="223"/>
      <c r="C39" s="41"/>
      <c r="D39" s="377" t="s">
        <v>283</v>
      </c>
      <c r="E39" s="42"/>
      <c r="F39" s="221">
        <v>0</v>
      </c>
      <c r="G39" s="221">
        <v>0</v>
      </c>
      <c r="H39" s="221">
        <v>0</v>
      </c>
      <c r="I39" s="221">
        <v>0</v>
      </c>
      <c r="J39" s="221">
        <v>0</v>
      </c>
      <c r="K39" s="221">
        <v>0</v>
      </c>
      <c r="L39" s="221">
        <v>0</v>
      </c>
      <c r="M39" s="221">
        <v>0</v>
      </c>
      <c r="N39" s="221">
        <v>0</v>
      </c>
      <c r="O39" s="221">
        <v>0</v>
      </c>
      <c r="P39" s="132">
        <v>0</v>
      </c>
      <c r="Q39" s="6"/>
    </row>
    <row r="40" spans="2:17" ht="12" customHeight="1" hidden="1">
      <c r="B40" s="223"/>
      <c r="C40" s="41"/>
      <c r="D40" s="377" t="s">
        <v>284</v>
      </c>
      <c r="E40" s="42"/>
      <c r="F40" s="221">
        <v>0</v>
      </c>
      <c r="G40" s="221">
        <v>0</v>
      </c>
      <c r="H40" s="221">
        <v>0</v>
      </c>
      <c r="I40" s="221">
        <v>0</v>
      </c>
      <c r="J40" s="221">
        <v>0</v>
      </c>
      <c r="K40" s="221">
        <v>0</v>
      </c>
      <c r="L40" s="221">
        <v>0</v>
      </c>
      <c r="M40" s="221">
        <v>0</v>
      </c>
      <c r="N40" s="221">
        <v>0</v>
      </c>
      <c r="O40" s="221">
        <v>0</v>
      </c>
      <c r="P40" s="132">
        <v>0</v>
      </c>
      <c r="Q40" s="6"/>
    </row>
    <row r="41" spans="2:17" ht="12" customHeight="1" hidden="1">
      <c r="B41" s="223"/>
      <c r="C41" s="41"/>
      <c r="D41" s="36" t="s">
        <v>105</v>
      </c>
      <c r="E41" s="42"/>
      <c r="F41" s="221">
        <v>0</v>
      </c>
      <c r="G41" s="221">
        <v>0</v>
      </c>
      <c r="H41" s="221">
        <v>0</v>
      </c>
      <c r="I41" s="221">
        <v>0</v>
      </c>
      <c r="J41" s="221">
        <v>0</v>
      </c>
      <c r="K41" s="221">
        <v>0</v>
      </c>
      <c r="L41" s="221">
        <v>0</v>
      </c>
      <c r="M41" s="221">
        <v>0</v>
      </c>
      <c r="N41" s="221">
        <v>0</v>
      </c>
      <c r="O41" s="221">
        <v>0</v>
      </c>
      <c r="P41" s="42"/>
      <c r="Q41" s="6"/>
    </row>
    <row r="42" spans="2:17" ht="12" customHeight="1" hidden="1">
      <c r="B42" s="223"/>
      <c r="C42" s="41"/>
      <c r="D42" s="36" t="s">
        <v>90</v>
      </c>
      <c r="E42" s="42"/>
      <c r="F42" s="221">
        <v>0</v>
      </c>
      <c r="G42" s="221">
        <v>0</v>
      </c>
      <c r="H42" s="221">
        <v>0</v>
      </c>
      <c r="I42" s="221">
        <v>0</v>
      </c>
      <c r="J42" s="221">
        <v>0</v>
      </c>
      <c r="K42" s="221">
        <v>0</v>
      </c>
      <c r="L42" s="221">
        <v>0</v>
      </c>
      <c r="M42" s="221">
        <v>0</v>
      </c>
      <c r="N42" s="221">
        <v>0</v>
      </c>
      <c r="O42" s="221">
        <v>0</v>
      </c>
      <c r="P42" s="42"/>
      <c r="Q42" s="6"/>
    </row>
    <row r="43" spans="2:17" ht="12" customHeight="1" hidden="1">
      <c r="B43" s="223"/>
      <c r="C43" s="41"/>
      <c r="D43" s="62" t="s">
        <v>112</v>
      </c>
      <c r="E43" s="42"/>
      <c r="F43" s="28">
        <f>SUM(F37:F42)</f>
        <v>0</v>
      </c>
      <c r="G43" s="28">
        <f aca="true" t="shared" si="9" ref="G43:O43">SUM(G37:G42)</f>
        <v>0</v>
      </c>
      <c r="H43" s="28">
        <f t="shared" si="9"/>
        <v>0</v>
      </c>
      <c r="I43" s="28">
        <f>SUM(I37:I42)</f>
        <v>0</v>
      </c>
      <c r="J43" s="28">
        <f t="shared" si="9"/>
        <v>0</v>
      </c>
      <c r="K43" s="28">
        <f t="shared" si="9"/>
        <v>0</v>
      </c>
      <c r="L43" s="28">
        <f t="shared" si="9"/>
        <v>0</v>
      </c>
      <c r="M43" s="28">
        <f t="shared" si="9"/>
        <v>0</v>
      </c>
      <c r="N43" s="28">
        <f t="shared" si="9"/>
        <v>0</v>
      </c>
      <c r="O43" s="28">
        <f t="shared" si="9"/>
        <v>0</v>
      </c>
      <c r="P43" s="42"/>
      <c r="Q43" s="6"/>
    </row>
    <row r="44" spans="2:17" ht="12" customHeight="1" hidden="1">
      <c r="B44" s="223"/>
      <c r="C44" s="41"/>
      <c r="D44" s="62"/>
      <c r="E44" s="42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42"/>
      <c r="Q44" s="6"/>
    </row>
    <row r="45" spans="2:17" ht="12" customHeight="1">
      <c r="B45" s="3"/>
      <c r="C45" s="5"/>
      <c r="D45" s="5"/>
      <c r="E45" s="5"/>
      <c r="F45" s="5"/>
      <c r="G45" s="5"/>
      <c r="H45" s="17"/>
      <c r="I45" s="5"/>
      <c r="J45" s="5"/>
      <c r="K45" s="5"/>
      <c r="L45" s="5"/>
      <c r="M45" s="5"/>
      <c r="N45" s="5"/>
      <c r="O45" s="5"/>
      <c r="P45" s="5"/>
      <c r="Q45" s="6"/>
    </row>
    <row r="46" spans="2:17" ht="12" customHeight="1">
      <c r="B46" s="3"/>
      <c r="C46" s="42"/>
      <c r="D46" s="42"/>
      <c r="E46" s="42"/>
      <c r="F46" s="42"/>
      <c r="G46" s="42"/>
      <c r="H46" s="60"/>
      <c r="I46" s="42"/>
      <c r="J46" s="42"/>
      <c r="K46" s="42"/>
      <c r="L46" s="42"/>
      <c r="M46" s="42"/>
      <c r="N46" s="42"/>
      <c r="O46" s="42"/>
      <c r="P46" s="42"/>
      <c r="Q46" s="6"/>
    </row>
    <row r="47" spans="2:17" ht="12" customHeight="1">
      <c r="B47" s="223"/>
      <c r="C47" s="41"/>
      <c r="D47" s="37" t="s">
        <v>101</v>
      </c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6"/>
    </row>
    <row r="48" spans="2:17" ht="12" customHeight="1">
      <c r="B48" s="223"/>
      <c r="C48" s="41"/>
      <c r="D48" s="37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6"/>
    </row>
    <row r="49" spans="2:17" ht="12" customHeight="1">
      <c r="B49" s="223"/>
      <c r="C49" s="41"/>
      <c r="D49" s="36" t="s">
        <v>88</v>
      </c>
      <c r="E49" s="42"/>
      <c r="F49" s="29">
        <f>(SUMIF(mip!$D12:$D180,"gebouwen en terreinen",mip!S12:S180))</f>
        <v>0</v>
      </c>
      <c r="G49" s="29">
        <f>(SUMIF(mip!$D12:$D180,"gebouwen en terreinen",mip!T12:T180))</f>
        <v>0</v>
      </c>
      <c r="H49" s="29">
        <f>(SUMIF(mip!$D12:$D180,"gebouwen en terreinen",mip!U12:U180))</f>
        <v>0</v>
      </c>
      <c r="I49" s="29">
        <f>(SUMIF(mip!$D12:$D180,"gebouwen en terreinen",mip!V12:V180))</f>
        <v>0</v>
      </c>
      <c r="J49" s="29">
        <f>(SUMIF(mip!$D12:$D180,"gebouwen en terreinen",mip!W12:W180))</f>
        <v>0</v>
      </c>
      <c r="K49" s="29">
        <f>(SUMIF(mip!$D12:$D180,"gebouwen en terreinen",mip!X12:X180))</f>
        <v>0</v>
      </c>
      <c r="L49" s="29">
        <f>(SUMIF(mip!$D12:$D180,"gebouwen en terreinen",mip!Y12:Y180))</f>
        <v>0</v>
      </c>
      <c r="M49" s="29">
        <f>(SUMIF(mip!$D12:$D180,"gebouwen en terreinen",mip!Z12:Z180))</f>
        <v>0</v>
      </c>
      <c r="N49" s="29">
        <f>(SUMIF(mip!$D12:$D180,"gebouwen en terreinen",mip!AA12:AA180))</f>
        <v>0</v>
      </c>
      <c r="O49" s="29">
        <f>(SUMIF(mip!$D12:$D180,"gebouwen en terreinen",mip!AB12:AB180))</f>
        <v>0</v>
      </c>
      <c r="P49" s="42"/>
      <c r="Q49" s="6"/>
    </row>
    <row r="50" spans="2:17" ht="12" customHeight="1">
      <c r="B50" s="223"/>
      <c r="C50" s="41"/>
      <c r="D50" s="36" t="s">
        <v>89</v>
      </c>
      <c r="E50" s="42"/>
      <c r="F50" s="33">
        <f>(SUMIF(mip!$D12:$D180,"inventaris en apparatuur",mip!S12:S180))</f>
        <v>25000</v>
      </c>
      <c r="G50" s="33">
        <f>(SUMIF(mip!$D12:$D180,"inventaris en apparatuur",mip!T12:T180))</f>
        <v>25000</v>
      </c>
      <c r="H50" s="33">
        <f>(SUMIF(mip!$D12:$D180,"inventaris en apparatuur",mip!U12:U180))</f>
        <v>25000</v>
      </c>
      <c r="I50" s="33">
        <f>(SUMIF(mip!$D12:$D180,"inventaris en apparatuur",mip!V12:V180))</f>
        <v>25000</v>
      </c>
      <c r="J50" s="33">
        <f>(SUMIF(mip!$D12:$D180,"inventaris en apparatuur",mip!W12:W180))</f>
        <v>25000</v>
      </c>
      <c r="K50" s="33">
        <f>(SUMIF(mip!$D12:$D180,"inventaris en apparatuur",mip!X12:X180))</f>
        <v>25000</v>
      </c>
      <c r="L50" s="33">
        <f>(SUMIF(mip!$D12:$D180,"inventaris en apparatuur",mip!Y12:Y180))</f>
        <v>25000</v>
      </c>
      <c r="M50" s="33">
        <f>(SUMIF(mip!$D12:$D180,"inventaris en apparatuur",mip!Z12:Z180))</f>
        <v>25000</v>
      </c>
      <c r="N50" s="33">
        <f>(SUMIF(mip!$D12:$D180,"inventaris en apparatuur",mip!AA12:AA180))</f>
        <v>25000</v>
      </c>
      <c r="O50" s="33">
        <f>(SUMIF(mip!$D12:$D180,"inventaris en apparatuur",mip!AB12:AB180))</f>
        <v>25000</v>
      </c>
      <c r="P50" s="42"/>
      <c r="Q50" s="6"/>
    </row>
    <row r="51" spans="2:17" ht="12" customHeight="1">
      <c r="B51" s="223"/>
      <c r="C51" s="41"/>
      <c r="D51" s="377" t="s">
        <v>283</v>
      </c>
      <c r="E51" s="42"/>
      <c r="F51" s="33">
        <f>(SUMIF(mip!$D12:$D180,"meubilair",mip!S12:S180))</f>
        <v>0</v>
      </c>
      <c r="G51" s="33">
        <f>(SUMIF(mip!$D12:$D180,"meubilair",mip!T12:T180))</f>
        <v>0</v>
      </c>
      <c r="H51" s="33">
        <f>(SUMIF(mip!$D12:$D180,"meubilair",mip!U12:U180))</f>
        <v>0</v>
      </c>
      <c r="I51" s="33">
        <f>(SUMIF(mip!$D12:$D180,"meubilair",mip!V12:V180))</f>
        <v>0</v>
      </c>
      <c r="J51" s="33">
        <f>(SUMIF(mip!$D12:$D180,"meubilair",mip!W12:W180))</f>
        <v>0</v>
      </c>
      <c r="K51" s="33">
        <f>(SUMIF(mip!$D12:$D180,"meubilair",mip!X12:X180))</f>
        <v>0</v>
      </c>
      <c r="L51" s="33">
        <f>(SUMIF(mip!$D12:$D180,"meubilair",mip!Y12:Y180))</f>
        <v>0</v>
      </c>
      <c r="M51" s="33">
        <f>(SUMIF(mip!$D12:$D180,"meubilair",mip!Z12:Z180))</f>
        <v>0</v>
      </c>
      <c r="N51" s="33">
        <f>(SUMIF(mip!$D12:$D180,"meubilair",mip!AA12:AA180))</f>
        <v>0</v>
      </c>
      <c r="O51" s="33">
        <f>(SUMIF(mip!$D12:$D180,"meubilair",mip!AB12:AB180))</f>
        <v>0</v>
      </c>
      <c r="P51" s="42"/>
      <c r="Q51" s="6"/>
    </row>
    <row r="52" spans="2:17" ht="12" customHeight="1">
      <c r="B52" s="223"/>
      <c r="C52" s="41"/>
      <c r="D52" s="377" t="s">
        <v>284</v>
      </c>
      <c r="E52" s="42"/>
      <c r="F52" s="33">
        <f>(SUMIF(mip!$D12:$D180,"ICT",mip!S12:S180))</f>
        <v>0</v>
      </c>
      <c r="G52" s="33">
        <f>(SUMIF(mip!$D12:$D180,"ICT",mip!T12:T180))</f>
        <v>0</v>
      </c>
      <c r="H52" s="33">
        <f>(SUMIF(mip!$D12:$D180,"ICT",mip!U12:U180))</f>
        <v>0</v>
      </c>
      <c r="I52" s="33">
        <f>(SUMIF(mip!$D12:$D180,"ICT",mip!V12:V180))</f>
        <v>0</v>
      </c>
      <c r="J52" s="33">
        <f>(SUMIF(mip!$D12:$D180,"ICT",mip!W12:W180))</f>
        <v>0</v>
      </c>
      <c r="K52" s="33">
        <f>(SUMIF(mip!$D12:$D180,"ICT",mip!X12:X180))</f>
        <v>0</v>
      </c>
      <c r="L52" s="33">
        <f>(SUMIF(mip!$D12:$D180,"ICT",mip!Y12:Y180))</f>
        <v>0</v>
      </c>
      <c r="M52" s="33">
        <f>(SUMIF(mip!$D12:$D180,"ICT",mip!Z12:Z180))</f>
        <v>0</v>
      </c>
      <c r="N52" s="33">
        <f>(SUMIF(mip!$D12:$D180,"ICT",mip!AA12:AA180))</f>
        <v>0</v>
      </c>
      <c r="O52" s="33">
        <f>(SUMIF(mip!$D12:$D180,"ICT",mip!AB12:AB180))</f>
        <v>0</v>
      </c>
      <c r="P52" s="42"/>
      <c r="Q52" s="6"/>
    </row>
    <row r="53" spans="2:17" ht="12" customHeight="1">
      <c r="B53" s="223"/>
      <c r="C53" s="41"/>
      <c r="D53" s="36" t="s">
        <v>105</v>
      </c>
      <c r="E53" s="42"/>
      <c r="F53" s="33">
        <f>(SUMIF(mip!$D12:$D180,"Leermiddelen PO",mip!S12:S180))</f>
        <v>0</v>
      </c>
      <c r="G53" s="33">
        <f>(SUMIF(mip!$D12:$D180,"Leermiddelen PO",mip!T12:T180))</f>
        <v>0</v>
      </c>
      <c r="H53" s="33">
        <f>(SUMIF(mip!$D12:$D180,"Leermiddelen PO",mip!U12:U180))</f>
        <v>0</v>
      </c>
      <c r="I53" s="33">
        <f>(SUMIF(mip!$D12:$D180,"Leermiddelen PO",mip!V12:V180))</f>
        <v>0</v>
      </c>
      <c r="J53" s="33">
        <f>(SUMIF(mip!$D12:$D180,"Leermiddelen PO",mip!W12:W180))</f>
        <v>0</v>
      </c>
      <c r="K53" s="33">
        <f>(SUMIF(mip!$D12:$D180,"Leermiddelen PO",mip!X12:X180))</f>
        <v>0</v>
      </c>
      <c r="L53" s="33">
        <f>(SUMIF(mip!$D12:$D180,"Leermiddelen PO",mip!Y12:Y180))</f>
        <v>0</v>
      </c>
      <c r="M53" s="33">
        <f>(SUMIF(mip!$D12:$D180,"Leermiddelen PO",mip!Z12:Z180))</f>
        <v>0</v>
      </c>
      <c r="N53" s="33">
        <f>(SUMIF(mip!$D12:$D180,"Leermiddelen PO",mip!AA12:AA180))</f>
        <v>0</v>
      </c>
      <c r="O53" s="33">
        <f>(SUMIF(mip!$D12:$D180,"Leermiddelen PO",mip!AB12:AB180))</f>
        <v>0</v>
      </c>
      <c r="P53" s="42"/>
      <c r="Q53" s="6"/>
    </row>
    <row r="54" spans="2:17" ht="12" customHeight="1">
      <c r="B54" s="223"/>
      <c r="C54" s="41"/>
      <c r="D54" s="36" t="s">
        <v>90</v>
      </c>
      <c r="E54" s="42"/>
      <c r="F54" s="33">
        <f>(SUMIF(mip!$D12:$D180,"overige materiële vaste activa",mip!S12:S180))</f>
        <v>0</v>
      </c>
      <c r="G54" s="33">
        <f>(SUMIF(mip!$D12:$D180,"overige materiële vaste activa",mip!T12:T180))</f>
        <v>0</v>
      </c>
      <c r="H54" s="33">
        <f>(SUMIF(mip!$D12:$D180,"overige materiële vaste activa",mip!U12:U180))</f>
        <v>0</v>
      </c>
      <c r="I54" s="33">
        <f>(SUMIF(mip!$D12:$D180,"overige materiële vaste activa",mip!V12:V180))</f>
        <v>0</v>
      </c>
      <c r="J54" s="33">
        <f>(SUMIF(mip!$D12:$D180,"overige materiële vaste activa",mip!W12:W180))</f>
        <v>0</v>
      </c>
      <c r="K54" s="33">
        <f>(SUMIF(mip!$D12:$D180,"overige materiële vaste activa",mip!X12:X180))</f>
        <v>0</v>
      </c>
      <c r="L54" s="33">
        <f>(SUMIF(mip!$D12:$D180,"overige materiële vaste activa",mip!Y12:Y180))</f>
        <v>0</v>
      </c>
      <c r="M54" s="33">
        <f>(SUMIF(mip!$D12:$D180,"overige materiële vaste activa",mip!Z12:Z180))</f>
        <v>0</v>
      </c>
      <c r="N54" s="33">
        <f>(SUMIF(mip!$D12:$D180,"overige materiële vaste activa",mip!AA12:AA180))</f>
        <v>0</v>
      </c>
      <c r="O54" s="33">
        <f>(SUMIF(mip!$D12:$D180,"overige materiële vaste activa",mip!AB12:AB180))</f>
        <v>0</v>
      </c>
      <c r="P54" s="42"/>
      <c r="Q54" s="6"/>
    </row>
    <row r="55" spans="2:17" ht="12" customHeight="1">
      <c r="B55" s="223"/>
      <c r="C55" s="41"/>
      <c r="D55" s="62" t="s">
        <v>112</v>
      </c>
      <c r="E55" s="42"/>
      <c r="F55" s="28">
        <f aca="true" t="shared" si="10" ref="F55:O55">SUM(F49:F54)</f>
        <v>25000</v>
      </c>
      <c r="G55" s="28">
        <f t="shared" si="10"/>
        <v>25000</v>
      </c>
      <c r="H55" s="28">
        <f t="shared" si="10"/>
        <v>25000</v>
      </c>
      <c r="I55" s="28">
        <f t="shared" si="10"/>
        <v>25000</v>
      </c>
      <c r="J55" s="28">
        <f t="shared" si="10"/>
        <v>25000</v>
      </c>
      <c r="K55" s="28">
        <f t="shared" si="10"/>
        <v>25000</v>
      </c>
      <c r="L55" s="28">
        <f t="shared" si="10"/>
        <v>25000</v>
      </c>
      <c r="M55" s="28">
        <f t="shared" si="10"/>
        <v>25000</v>
      </c>
      <c r="N55" s="28">
        <f t="shared" si="10"/>
        <v>25000</v>
      </c>
      <c r="O55" s="28">
        <f t="shared" si="10"/>
        <v>25000</v>
      </c>
      <c r="P55" s="42"/>
      <c r="Q55" s="6"/>
    </row>
    <row r="56" spans="2:17" ht="12" customHeight="1">
      <c r="B56" s="3"/>
      <c r="C56" s="42"/>
      <c r="D56" s="42"/>
      <c r="E56" s="42"/>
      <c r="F56" s="42"/>
      <c r="G56" s="42"/>
      <c r="H56" s="60"/>
      <c r="I56" s="42"/>
      <c r="J56" s="42"/>
      <c r="K56" s="42"/>
      <c r="L56" s="42"/>
      <c r="M56" s="42"/>
      <c r="N56" s="42"/>
      <c r="O56" s="42"/>
      <c r="P56" s="42"/>
      <c r="Q56" s="6"/>
    </row>
    <row r="57" spans="2:17" ht="12" customHeight="1">
      <c r="B57" s="3"/>
      <c r="C57" s="42"/>
      <c r="D57" s="42"/>
      <c r="E57" s="42"/>
      <c r="F57" s="42"/>
      <c r="G57" s="42"/>
      <c r="H57" s="60"/>
      <c r="I57" s="42"/>
      <c r="J57" s="42"/>
      <c r="K57" s="42"/>
      <c r="L57" s="42"/>
      <c r="M57" s="42"/>
      <c r="N57" s="42"/>
      <c r="O57" s="42"/>
      <c r="P57" s="42"/>
      <c r="Q57" s="6"/>
    </row>
    <row r="58" spans="2:17" ht="12" customHeight="1">
      <c r="B58" s="223"/>
      <c r="C58" s="41"/>
      <c r="D58" s="37" t="s">
        <v>142</v>
      </c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6"/>
    </row>
    <row r="59" spans="2:17" ht="12" customHeight="1">
      <c r="B59" s="223"/>
      <c r="C59" s="41"/>
      <c r="D59" s="37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6"/>
    </row>
    <row r="60" spans="2:17" ht="12" customHeight="1">
      <c r="B60" s="223"/>
      <c r="C60" s="41"/>
      <c r="D60" s="36" t="s">
        <v>88</v>
      </c>
      <c r="E60" s="42"/>
      <c r="F60" s="221">
        <v>0</v>
      </c>
      <c r="G60" s="221">
        <v>0</v>
      </c>
      <c r="H60" s="221">
        <v>0</v>
      </c>
      <c r="I60" s="221">
        <v>0</v>
      </c>
      <c r="J60" s="221">
        <v>0</v>
      </c>
      <c r="K60" s="221">
        <v>0</v>
      </c>
      <c r="L60" s="221">
        <v>0</v>
      </c>
      <c r="M60" s="221">
        <v>0</v>
      </c>
      <c r="N60" s="221">
        <v>0</v>
      </c>
      <c r="O60" s="221">
        <v>0</v>
      </c>
      <c r="P60" s="42"/>
      <c r="Q60" s="6"/>
    </row>
    <row r="61" spans="2:17" ht="12" customHeight="1">
      <c r="B61" s="223"/>
      <c r="C61" s="41"/>
      <c r="D61" s="36" t="s">
        <v>89</v>
      </c>
      <c r="E61" s="42"/>
      <c r="F61" s="221">
        <v>0</v>
      </c>
      <c r="G61" s="221">
        <v>0</v>
      </c>
      <c r="H61" s="221">
        <v>0</v>
      </c>
      <c r="I61" s="221">
        <v>0</v>
      </c>
      <c r="J61" s="221">
        <v>0</v>
      </c>
      <c r="K61" s="221">
        <v>0</v>
      </c>
      <c r="L61" s="221">
        <v>0</v>
      </c>
      <c r="M61" s="221">
        <v>0</v>
      </c>
      <c r="N61" s="221">
        <v>0</v>
      </c>
      <c r="O61" s="221">
        <v>0</v>
      </c>
      <c r="P61" s="42"/>
      <c r="Q61" s="6"/>
    </row>
    <row r="62" spans="2:17" ht="12" customHeight="1">
      <c r="B62" s="223"/>
      <c r="C62" s="41"/>
      <c r="D62" s="377" t="s">
        <v>283</v>
      </c>
      <c r="E62" s="42"/>
      <c r="F62" s="221">
        <v>0</v>
      </c>
      <c r="G62" s="221">
        <v>0</v>
      </c>
      <c r="H62" s="221">
        <v>0</v>
      </c>
      <c r="I62" s="221">
        <v>0</v>
      </c>
      <c r="J62" s="221">
        <v>0</v>
      </c>
      <c r="K62" s="221">
        <v>0</v>
      </c>
      <c r="L62" s="221">
        <v>0</v>
      </c>
      <c r="M62" s="221">
        <v>0</v>
      </c>
      <c r="N62" s="221">
        <v>0</v>
      </c>
      <c r="O62" s="221">
        <v>0</v>
      </c>
      <c r="P62" s="42"/>
      <c r="Q62" s="6"/>
    </row>
    <row r="63" spans="2:17" ht="12" customHeight="1">
      <c r="B63" s="223"/>
      <c r="C63" s="41"/>
      <c r="D63" s="377" t="s">
        <v>284</v>
      </c>
      <c r="E63" s="42"/>
      <c r="F63" s="221">
        <v>0</v>
      </c>
      <c r="G63" s="221">
        <v>0</v>
      </c>
      <c r="H63" s="221">
        <v>0</v>
      </c>
      <c r="I63" s="221">
        <v>0</v>
      </c>
      <c r="J63" s="221">
        <v>0</v>
      </c>
      <c r="K63" s="221">
        <v>0</v>
      </c>
      <c r="L63" s="221">
        <v>0</v>
      </c>
      <c r="M63" s="221">
        <v>0</v>
      </c>
      <c r="N63" s="221">
        <v>0</v>
      </c>
      <c r="O63" s="221">
        <v>0</v>
      </c>
      <c r="P63" s="42"/>
      <c r="Q63" s="6"/>
    </row>
    <row r="64" spans="2:17" ht="12" customHeight="1">
      <c r="B64" s="223"/>
      <c r="C64" s="41"/>
      <c r="D64" s="36" t="s">
        <v>105</v>
      </c>
      <c r="E64" s="42"/>
      <c r="F64" s="221">
        <v>0</v>
      </c>
      <c r="G64" s="221">
        <v>0</v>
      </c>
      <c r="H64" s="221">
        <v>0</v>
      </c>
      <c r="I64" s="221">
        <v>0</v>
      </c>
      <c r="J64" s="221">
        <v>0</v>
      </c>
      <c r="K64" s="221">
        <v>0</v>
      </c>
      <c r="L64" s="221">
        <v>0</v>
      </c>
      <c r="M64" s="221">
        <v>0</v>
      </c>
      <c r="N64" s="221">
        <v>0</v>
      </c>
      <c r="O64" s="221">
        <v>0</v>
      </c>
      <c r="P64" s="42"/>
      <c r="Q64" s="6"/>
    </row>
    <row r="65" spans="2:17" ht="12" customHeight="1">
      <c r="B65" s="223"/>
      <c r="C65" s="41"/>
      <c r="D65" s="36" t="s">
        <v>90</v>
      </c>
      <c r="E65" s="42"/>
      <c r="F65" s="221">
        <v>0</v>
      </c>
      <c r="G65" s="221">
        <v>0</v>
      </c>
      <c r="H65" s="221">
        <v>0</v>
      </c>
      <c r="I65" s="221">
        <v>0</v>
      </c>
      <c r="J65" s="221">
        <v>0</v>
      </c>
      <c r="K65" s="221">
        <v>0</v>
      </c>
      <c r="L65" s="221">
        <v>0</v>
      </c>
      <c r="M65" s="221">
        <v>0</v>
      </c>
      <c r="N65" s="221">
        <v>0</v>
      </c>
      <c r="O65" s="221">
        <v>0</v>
      </c>
      <c r="P65" s="42"/>
      <c r="Q65" s="6"/>
    </row>
    <row r="66" spans="2:17" ht="12" customHeight="1">
      <c r="B66" s="223"/>
      <c r="C66" s="41"/>
      <c r="D66" s="62" t="s">
        <v>112</v>
      </c>
      <c r="E66" s="42"/>
      <c r="F66" s="28">
        <f>SUM(F60:F65)</f>
        <v>0</v>
      </c>
      <c r="G66" s="28">
        <f aca="true" t="shared" si="11" ref="G66:O66">SUM(G60:G65)</f>
        <v>0</v>
      </c>
      <c r="H66" s="28">
        <f t="shared" si="11"/>
        <v>0</v>
      </c>
      <c r="I66" s="28">
        <f t="shared" si="11"/>
        <v>0</v>
      </c>
      <c r="J66" s="28">
        <f t="shared" si="11"/>
        <v>0</v>
      </c>
      <c r="K66" s="28">
        <f t="shared" si="11"/>
        <v>0</v>
      </c>
      <c r="L66" s="28">
        <f t="shared" si="11"/>
        <v>0</v>
      </c>
      <c r="M66" s="28">
        <f t="shared" si="11"/>
        <v>0</v>
      </c>
      <c r="N66" s="28">
        <f t="shared" si="11"/>
        <v>0</v>
      </c>
      <c r="O66" s="28">
        <f t="shared" si="11"/>
        <v>0</v>
      </c>
      <c r="P66" s="42"/>
      <c r="Q66" s="6"/>
    </row>
    <row r="67" spans="2:17" ht="12" customHeight="1">
      <c r="B67" s="3"/>
      <c r="C67" s="42"/>
      <c r="D67" s="42"/>
      <c r="E67" s="42"/>
      <c r="F67" s="42"/>
      <c r="G67" s="42"/>
      <c r="H67" s="60"/>
      <c r="I67" s="42"/>
      <c r="J67" s="42"/>
      <c r="K67" s="42"/>
      <c r="L67" s="42"/>
      <c r="M67" s="42"/>
      <c r="N67" s="42"/>
      <c r="O67" s="42"/>
      <c r="P67" s="42"/>
      <c r="Q67" s="6"/>
    </row>
    <row r="68" spans="2:17" ht="12" customHeight="1">
      <c r="B68" s="50"/>
      <c r="C68" s="64"/>
      <c r="D68" s="64" t="s">
        <v>114</v>
      </c>
      <c r="E68" s="64"/>
      <c r="F68" s="170">
        <f>F55+F66</f>
        <v>25000</v>
      </c>
      <c r="G68" s="170">
        <f aca="true" t="shared" si="12" ref="G68:O68">G55+G66</f>
        <v>25000</v>
      </c>
      <c r="H68" s="170">
        <f t="shared" si="12"/>
        <v>25000</v>
      </c>
      <c r="I68" s="170">
        <f t="shared" si="12"/>
        <v>25000</v>
      </c>
      <c r="J68" s="170">
        <f t="shared" si="12"/>
        <v>25000</v>
      </c>
      <c r="K68" s="170">
        <f t="shared" si="12"/>
        <v>25000</v>
      </c>
      <c r="L68" s="170">
        <f t="shared" si="12"/>
        <v>25000</v>
      </c>
      <c r="M68" s="170">
        <f t="shared" si="12"/>
        <v>25000</v>
      </c>
      <c r="N68" s="170">
        <f t="shared" si="12"/>
        <v>25000</v>
      </c>
      <c r="O68" s="170">
        <f t="shared" si="12"/>
        <v>25000</v>
      </c>
      <c r="P68" s="64"/>
      <c r="Q68" s="52"/>
    </row>
    <row r="69" spans="2:17" ht="12" customHeight="1">
      <c r="B69" s="3"/>
      <c r="C69" s="42"/>
      <c r="D69" s="42"/>
      <c r="E69" s="42"/>
      <c r="F69" s="42"/>
      <c r="G69" s="42"/>
      <c r="H69" s="60"/>
      <c r="I69" s="42"/>
      <c r="J69" s="42"/>
      <c r="K69" s="42"/>
      <c r="L69" s="42"/>
      <c r="M69" s="42"/>
      <c r="N69" s="42"/>
      <c r="O69" s="42"/>
      <c r="P69" s="42"/>
      <c r="Q69" s="6"/>
    </row>
    <row r="70" spans="2:17" ht="12" customHeight="1">
      <c r="B70" s="223"/>
      <c r="C70" s="7"/>
      <c r="D70" s="51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6"/>
    </row>
    <row r="71" spans="2:17" ht="12" customHeight="1">
      <c r="B71" s="223"/>
      <c r="C71" s="41"/>
      <c r="D71" s="6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6"/>
    </row>
    <row r="72" spans="2:17" ht="12" customHeight="1">
      <c r="B72" s="223"/>
      <c r="C72" s="41"/>
      <c r="D72" s="37" t="s">
        <v>108</v>
      </c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6"/>
    </row>
    <row r="73" spans="2:17" ht="12" customHeight="1">
      <c r="B73" s="223"/>
      <c r="C73" s="41"/>
      <c r="D73" s="37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6"/>
    </row>
    <row r="74" spans="2:17" ht="12" customHeight="1">
      <c r="B74" s="223"/>
      <c r="C74" s="41"/>
      <c r="D74" s="36" t="s">
        <v>88</v>
      </c>
      <c r="E74" s="42"/>
      <c r="F74" s="140">
        <f aca="true" t="shared" si="13" ref="F74:O77">F14+F26-F37-F49-F60</f>
        <v>0</v>
      </c>
      <c r="G74" s="140">
        <f t="shared" si="13"/>
        <v>0</v>
      </c>
      <c r="H74" s="140">
        <f t="shared" si="13"/>
        <v>0</v>
      </c>
      <c r="I74" s="140">
        <f t="shared" si="13"/>
        <v>0</v>
      </c>
      <c r="J74" s="140">
        <f t="shared" si="13"/>
        <v>0</v>
      </c>
      <c r="K74" s="140">
        <f t="shared" si="13"/>
        <v>0</v>
      </c>
      <c r="L74" s="140">
        <f t="shared" si="13"/>
        <v>0</v>
      </c>
      <c r="M74" s="140">
        <f t="shared" si="13"/>
        <v>0</v>
      </c>
      <c r="N74" s="140">
        <f t="shared" si="13"/>
        <v>0</v>
      </c>
      <c r="O74" s="140">
        <f t="shared" si="13"/>
        <v>0</v>
      </c>
      <c r="P74" s="42"/>
      <c r="Q74" s="6"/>
    </row>
    <row r="75" spans="2:17" ht="12" customHeight="1">
      <c r="B75" s="223"/>
      <c r="C75" s="41"/>
      <c r="D75" s="36" t="s">
        <v>89</v>
      </c>
      <c r="E75" s="42"/>
      <c r="F75" s="140">
        <f>F15+F27-F38-F50-F61</f>
        <v>225000</v>
      </c>
      <c r="G75" s="140">
        <f aca="true" t="shared" si="14" ref="G75:O75">G15+G27-G38-G50-G61</f>
        <v>200000</v>
      </c>
      <c r="H75" s="140">
        <f t="shared" si="14"/>
        <v>175000</v>
      </c>
      <c r="I75" s="140">
        <f t="shared" si="14"/>
        <v>150000</v>
      </c>
      <c r="J75" s="140">
        <f t="shared" si="14"/>
        <v>125000</v>
      </c>
      <c r="K75" s="140">
        <f t="shared" si="14"/>
        <v>100000</v>
      </c>
      <c r="L75" s="140">
        <f t="shared" si="14"/>
        <v>75000</v>
      </c>
      <c r="M75" s="140">
        <f t="shared" si="14"/>
        <v>50000</v>
      </c>
      <c r="N75" s="140">
        <f t="shared" si="14"/>
        <v>25000</v>
      </c>
      <c r="O75" s="140">
        <f t="shared" si="14"/>
        <v>0</v>
      </c>
      <c r="P75" s="42"/>
      <c r="Q75" s="6"/>
    </row>
    <row r="76" spans="2:17" ht="12" customHeight="1">
      <c r="B76" s="223"/>
      <c r="C76" s="41"/>
      <c r="D76" s="377" t="s">
        <v>283</v>
      </c>
      <c r="E76" s="42"/>
      <c r="F76" s="140">
        <f t="shared" si="13"/>
        <v>0</v>
      </c>
      <c r="G76" s="140">
        <f t="shared" si="13"/>
        <v>0</v>
      </c>
      <c r="H76" s="140">
        <f t="shared" si="13"/>
        <v>0</v>
      </c>
      <c r="I76" s="140">
        <f t="shared" si="13"/>
        <v>0</v>
      </c>
      <c r="J76" s="140">
        <f t="shared" si="13"/>
        <v>0</v>
      </c>
      <c r="K76" s="140">
        <f t="shared" si="13"/>
        <v>0</v>
      </c>
      <c r="L76" s="140">
        <f t="shared" si="13"/>
        <v>0</v>
      </c>
      <c r="M76" s="140">
        <f t="shared" si="13"/>
        <v>0</v>
      </c>
      <c r="N76" s="140">
        <f t="shared" si="13"/>
        <v>0</v>
      </c>
      <c r="O76" s="140">
        <f t="shared" si="13"/>
        <v>0</v>
      </c>
      <c r="P76" s="42"/>
      <c r="Q76" s="6"/>
    </row>
    <row r="77" spans="2:17" ht="12" customHeight="1">
      <c r="B77" s="223"/>
      <c r="C77" s="41"/>
      <c r="D77" s="377" t="s">
        <v>284</v>
      </c>
      <c r="E77" s="42"/>
      <c r="F77" s="140">
        <f t="shared" si="13"/>
        <v>0</v>
      </c>
      <c r="G77" s="140">
        <f t="shared" si="13"/>
        <v>0</v>
      </c>
      <c r="H77" s="140">
        <f t="shared" si="13"/>
        <v>0</v>
      </c>
      <c r="I77" s="140">
        <f t="shared" si="13"/>
        <v>0</v>
      </c>
      <c r="J77" s="140">
        <f t="shared" si="13"/>
        <v>0</v>
      </c>
      <c r="K77" s="140">
        <f t="shared" si="13"/>
        <v>0</v>
      </c>
      <c r="L77" s="140">
        <f t="shared" si="13"/>
        <v>0</v>
      </c>
      <c r="M77" s="140">
        <f t="shared" si="13"/>
        <v>0</v>
      </c>
      <c r="N77" s="140">
        <f t="shared" si="13"/>
        <v>0</v>
      </c>
      <c r="O77" s="140">
        <f t="shared" si="13"/>
        <v>0</v>
      </c>
      <c r="P77" s="42"/>
      <c r="Q77" s="6"/>
    </row>
    <row r="78" spans="2:17" ht="12" customHeight="1">
      <c r="B78" s="223"/>
      <c r="C78" s="41"/>
      <c r="D78" s="36" t="s">
        <v>105</v>
      </c>
      <c r="E78" s="42"/>
      <c r="F78" s="140">
        <f aca="true" t="shared" si="15" ref="F78:O78">F18+F30-F41-F53-F64</f>
        <v>0</v>
      </c>
      <c r="G78" s="140">
        <f t="shared" si="15"/>
        <v>0</v>
      </c>
      <c r="H78" s="140">
        <f t="shared" si="15"/>
        <v>0</v>
      </c>
      <c r="I78" s="140">
        <f t="shared" si="15"/>
        <v>0</v>
      </c>
      <c r="J78" s="140">
        <f t="shared" si="15"/>
        <v>0</v>
      </c>
      <c r="K78" s="140">
        <f t="shared" si="15"/>
        <v>0</v>
      </c>
      <c r="L78" s="140">
        <f t="shared" si="15"/>
        <v>0</v>
      </c>
      <c r="M78" s="140">
        <f t="shared" si="15"/>
        <v>0</v>
      </c>
      <c r="N78" s="140">
        <f t="shared" si="15"/>
        <v>0</v>
      </c>
      <c r="O78" s="140">
        <f t="shared" si="15"/>
        <v>0</v>
      </c>
      <c r="P78" s="42"/>
      <c r="Q78" s="6"/>
    </row>
    <row r="79" spans="2:17" ht="12" customHeight="1">
      <c r="B79" s="223"/>
      <c r="C79" s="41"/>
      <c r="D79" s="36" t="s">
        <v>90</v>
      </c>
      <c r="E79" s="42"/>
      <c r="F79" s="140">
        <f>F19+F31-F42-F54-F65</f>
        <v>0</v>
      </c>
      <c r="G79" s="140">
        <f aca="true" t="shared" si="16" ref="G79:O79">G19+G31-G42-G54-G65</f>
        <v>0</v>
      </c>
      <c r="H79" s="140">
        <f t="shared" si="16"/>
        <v>0</v>
      </c>
      <c r="I79" s="140">
        <f t="shared" si="16"/>
        <v>0</v>
      </c>
      <c r="J79" s="140">
        <f t="shared" si="16"/>
        <v>0</v>
      </c>
      <c r="K79" s="140">
        <f t="shared" si="16"/>
        <v>0</v>
      </c>
      <c r="L79" s="140">
        <f t="shared" si="16"/>
        <v>0</v>
      </c>
      <c r="M79" s="140">
        <f t="shared" si="16"/>
        <v>0</v>
      </c>
      <c r="N79" s="140">
        <f t="shared" si="16"/>
        <v>0</v>
      </c>
      <c r="O79" s="140">
        <f t="shared" si="16"/>
        <v>0</v>
      </c>
      <c r="P79" s="42"/>
      <c r="Q79" s="6"/>
    </row>
    <row r="80" spans="2:17" ht="12" customHeight="1">
      <c r="B80" s="224"/>
      <c r="C80" s="164"/>
      <c r="D80" s="62" t="s">
        <v>112</v>
      </c>
      <c r="E80" s="64"/>
      <c r="F80" s="170">
        <f>SUM(F74:F79)</f>
        <v>225000</v>
      </c>
      <c r="G80" s="170">
        <f aca="true" t="shared" si="17" ref="G80:O80">SUM(G74:G79)</f>
        <v>200000</v>
      </c>
      <c r="H80" s="170">
        <f t="shared" si="17"/>
        <v>175000</v>
      </c>
      <c r="I80" s="170">
        <f t="shared" si="17"/>
        <v>150000</v>
      </c>
      <c r="J80" s="170">
        <f t="shared" si="17"/>
        <v>125000</v>
      </c>
      <c r="K80" s="170">
        <f t="shared" si="17"/>
        <v>100000</v>
      </c>
      <c r="L80" s="170">
        <f t="shared" si="17"/>
        <v>75000</v>
      </c>
      <c r="M80" s="170">
        <f t="shared" si="17"/>
        <v>50000</v>
      </c>
      <c r="N80" s="170">
        <f t="shared" si="17"/>
        <v>25000</v>
      </c>
      <c r="O80" s="170">
        <f t="shared" si="17"/>
        <v>0</v>
      </c>
      <c r="P80" s="64"/>
      <c r="Q80" s="52"/>
    </row>
    <row r="81" spans="2:17" ht="12" customHeight="1">
      <c r="B81" s="3"/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6"/>
    </row>
    <row r="82" spans="2:17" ht="12" customHeight="1">
      <c r="B82" s="3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6"/>
    </row>
    <row r="83" spans="2:17" ht="12" customHeight="1" thickBot="1">
      <c r="B83" s="225"/>
      <c r="C83" s="226"/>
      <c r="D83" s="226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7"/>
    </row>
  </sheetData>
  <sheetProtection password="DE55" sheet="1" objects="1" scenarios="1"/>
  <printOptions/>
  <pageMargins left="0.75" right="0.75" top="1" bottom="1" header="0.5" footer="0.5"/>
  <pageSetup horizontalDpi="600" verticalDpi="600" orientation="landscape" paperSize="9" scale="54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VOS/ABB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Consolidatiemodel geld 2007</dc:title>
  <dc:subject/>
  <dc:creator>drs. R.M. Goedhart/ Bé Keizer</dc:creator>
  <cp:keywords/>
  <dc:description/>
  <cp:lastModifiedBy>Goedhart, R.</cp:lastModifiedBy>
  <cp:lastPrinted>2007-05-12T20:26:01Z</cp:lastPrinted>
  <dcterms:created xsi:type="dcterms:W3CDTF">2002-03-02T17:48:17Z</dcterms:created>
  <dcterms:modified xsi:type="dcterms:W3CDTF">2007-05-15T08:24:57Z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