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955" activeTab="0"/>
  </bookViews>
  <sheets>
    <sheet name="bapo" sheetId="1" r:id="rId1"/>
    <sheet name="jubilea" sheetId="2" r:id="rId2"/>
    <sheet name="tabellen" sheetId="3" r:id="rId3"/>
    <sheet name="toelichting" sheetId="4" r:id="rId4"/>
  </sheets>
  <definedNames>
    <definedName name="_xlnm.Print_Area" localSheetId="0">'bapo'!$B$2:$Y$100</definedName>
    <definedName name="_xlnm.Print_Area" localSheetId="1">'jubilea'!$B$2:$Z$232</definedName>
    <definedName name="_xlnm.Print_Area" localSheetId="2">'tabellen'!$A$1:$L$116</definedName>
    <definedName name="_xlnm.Print_Area" localSheetId="3">'toelichting'!$B$1:$L$127</definedName>
    <definedName name="loonsom">'tabellen'!$A$10:$C$12</definedName>
    <definedName name="maxschaal">'tabellen'!$A$75:$C$116</definedName>
  </definedNames>
  <calcPr fullCalcOnLoad="1"/>
</workbook>
</file>

<file path=xl/comments1.xml><?xml version="1.0" encoding="utf-8"?>
<comments xmlns="http://schemas.openxmlformats.org/spreadsheetml/2006/main">
  <authors>
    <author>B? Keizer</author>
  </authors>
  <commentList>
    <comment ref="O14" authorId="0">
      <text>
        <r>
          <rPr>
            <sz val="9"/>
            <rFont val="Tahoma"/>
            <family val="2"/>
          </rPr>
          <t xml:space="preserve">
De bekostiging voor het PO is per schooljaar, die voor het VO per kalenderjaar.
Voor het PO daarom een omrekening met 5/12e resp. 7/12e. Het VO kan de opgave per kalenderjaar hier invullen door deze cel te overschrijven.</t>
        </r>
      </text>
    </comment>
    <comment ref="D44" authorId="0">
      <text>
        <r>
          <rPr>
            <sz val="9"/>
            <rFont val="Tahoma"/>
            <family val="2"/>
          </rPr>
          <t xml:space="preserve">
De hier cursief vermelde waarden houden rekening met een groei van de voorziening op basis van de opgegeven marktrente in het tab-blad.</t>
        </r>
      </text>
    </comment>
    <comment ref="D87" authorId="0">
      <text>
        <r>
          <rPr>
            <sz val="9"/>
            <rFont val="Tahoma"/>
            <family val="2"/>
          </rPr>
          <t xml:space="preserve">
De hier cursief vermelde waarden houden rekening met een groei van de voorziening op basis van de opgegeven marktrente in het tab-blad.</t>
        </r>
      </text>
    </comment>
    <comment ref="F28" authorId="0">
      <text>
        <r>
          <rPr>
            <sz val="9"/>
            <rFont val="Tahoma"/>
            <family val="2"/>
          </rPr>
          <t xml:space="preserve">
Het gaat hier om het verwachte gemiddelde bapogebruik dat het beste op basis van historische gegevens kan worden bepaald. De betreffende percentages zijn eenmalig in het tabellenblad opgenomen. U kunt ze hier overschrijven.</t>
        </r>
      </text>
    </comment>
    <comment ref="F77" authorId="0">
      <text>
        <r>
          <rPr>
            <sz val="9"/>
            <rFont val="Tahoma"/>
            <family val="2"/>
          </rPr>
          <t xml:space="preserve">
Het gaat hier om het verwachte gemiddelde bapogebruik dat het beste op basis van historische gegevens kan worden bepaald. De betreffende percentages zijn eenmalig in het tabellenblad opgenomen. U kunt ze hier overschrijven.</t>
        </r>
      </text>
    </comment>
    <comment ref="F18" authorId="0">
      <text>
        <r>
          <rPr>
            <b/>
            <sz val="9"/>
            <rFont val="Tahoma"/>
            <family val="0"/>
          </rPr>
          <t xml:space="preserve">
</t>
        </r>
        <r>
          <rPr>
            <sz val="9"/>
            <rFont val="Tahoma"/>
            <family val="2"/>
          </rPr>
          <t>Dit percentage kunt u aanpassen in het blad Tabellen cel B19</t>
        </r>
      </text>
    </comment>
  </commentList>
</comments>
</file>

<file path=xl/comments2.xml><?xml version="1.0" encoding="utf-8"?>
<comments xmlns="http://schemas.openxmlformats.org/spreadsheetml/2006/main">
  <authors>
    <author>goedhartr</author>
    <author>B? Keizer</author>
  </authors>
  <commentList>
    <comment ref="P16" authorId="0">
      <text>
        <r>
          <rPr>
            <sz val="8"/>
            <rFont val="Tahoma"/>
            <family val="0"/>
          </rPr>
          <t xml:space="preserve">
D</t>
        </r>
        <r>
          <rPr>
            <sz val="10"/>
            <rFont val="Tahoma"/>
            <family val="2"/>
          </rPr>
          <t xml:space="preserve">e contante waarde berekening gaat uit van een marktrente dat in het het werkblad tabellen kan worden bijgesteld.
</t>
        </r>
      </text>
    </comment>
    <comment ref="AI25" authorId="1">
      <text>
        <r>
          <rPr>
            <sz val="9"/>
            <rFont val="Tahoma"/>
            <family val="2"/>
          </rPr>
          <t xml:space="preserve">
Aanloopschalen a1 en a2 achterwege gelaten.</t>
        </r>
      </text>
    </comment>
    <comment ref="AK25" authorId="1">
      <text>
        <r>
          <rPr>
            <sz val="9"/>
            <rFont val="Tahoma"/>
            <family val="2"/>
          </rPr>
          <t xml:space="preserve">
Aanloopschalen a1 en a2 achterwege gelaten.</t>
        </r>
      </text>
    </comment>
    <comment ref="U16" authorId="0">
      <text>
        <r>
          <rPr>
            <sz val="8"/>
            <rFont val="Tahoma"/>
            <family val="0"/>
          </rPr>
          <t xml:space="preserve">
D</t>
        </r>
        <r>
          <rPr>
            <sz val="10"/>
            <rFont val="Tahoma"/>
            <family val="2"/>
          </rPr>
          <t xml:space="preserve">e contante waarde berekening gaat uit van een marktrente dat in het het werkblad tabellen kan worden bijgesteld.
</t>
        </r>
      </text>
    </comment>
    <comment ref="L16" authorId="0">
      <text>
        <r>
          <rPr>
            <sz val="8"/>
            <rFont val="Tahoma"/>
            <family val="0"/>
          </rPr>
          <t xml:space="preserve">FPU leeftijd kan aangepast worden in het werkblad tabellen
</t>
        </r>
      </text>
    </comment>
  </commentList>
</comments>
</file>

<file path=xl/comments3.xml><?xml version="1.0" encoding="utf-8"?>
<comments xmlns="http://schemas.openxmlformats.org/spreadsheetml/2006/main">
  <authors>
    <author>B? Keizer</author>
    <author>goedhartr</author>
  </authors>
  <commentList>
    <comment ref="A87" authorId="0">
      <text>
        <r>
          <rPr>
            <sz val="9"/>
            <rFont val="Tahoma"/>
            <family val="2"/>
          </rPr>
          <t xml:space="preserve">
Aanloopschalen a1 en a2 achterwege gelaten.</t>
        </r>
      </text>
    </comment>
    <comment ref="B4" authorId="0">
      <text>
        <r>
          <rPr>
            <sz val="9"/>
            <rFont val="Tahoma"/>
            <family val="2"/>
          </rPr>
          <t xml:space="preserve">
Hierbij is rekening gehouden met de eigen bijdrage van de werknemer plus de doorlopende verplichtingen van de werkgever. Dat geeft als resultaat een kostendeel voor de werkgeve van globaal 75%.
Op grond van eigen ervaringsgegevens kan dit percentage nauwkeuriger worden vastgesteld. </t>
        </r>
      </text>
    </comment>
    <comment ref="B9" authorId="0">
      <text>
        <r>
          <rPr>
            <sz val="9"/>
            <rFont val="Tahoma"/>
            <family val="0"/>
          </rPr>
          <t xml:space="preserve">
De kosten per functiecategorie zijn geraamd op basis van de GPL-waarden die zijn vastgesteld voor 08-09. Daarbij is rekening gehouden met het gegeven dat de betreffende werknemers meestal de schaal (vrijwel volledig) doorlopen hebben.
Op grond van eigen ervaringsgegevens is bijstelling voor de eigen situatie raadzaam.</t>
        </r>
      </text>
    </comment>
    <comment ref="C9" authorId="0">
      <text>
        <r>
          <rPr>
            <sz val="9"/>
            <rFont val="Tahoma"/>
            <family val="0"/>
          </rPr>
          <t xml:space="preserve">
De kosten per functiecategorie zijn geraamd op basis van de GPL-waarden die zijn vastgesteld voor 2008. Daarbij is rekening gehouden met het gegeven dat de betreffende werknemers meestal de schaal (vrijwel volledig) doorlopen hebben.
Op grond van eigen ervaringsgegevens is bijstelling voor de eigen situatie raadzaam.</t>
        </r>
      </text>
    </comment>
    <comment ref="B15" authorId="0">
      <text>
        <r>
          <rPr>
            <sz val="9"/>
            <rFont val="Tahoma"/>
            <family val="2"/>
          </rPr>
          <t xml:space="preserve">
Voor de bepaling van het percentage, zie de toelichting. </t>
        </r>
      </text>
    </comment>
    <comment ref="B74" authorId="0">
      <text>
        <r>
          <rPr>
            <sz val="9"/>
            <rFont val="Tahoma"/>
            <family val="2"/>
          </rPr>
          <t xml:space="preserve">
Deze bedragen worden gehanteerd voor de berekening van de jubilea uitkeringen. Bij een 25- resp. 40-jarig jubileum is de veronderstelling gewettigd dat de betrokkene op het maximum van zijn schaal zit.
</t>
        </r>
      </text>
    </comment>
    <comment ref="C74" authorId="0">
      <text>
        <r>
          <rPr>
            <sz val="9"/>
            <rFont val="Tahoma"/>
            <family val="2"/>
          </rPr>
          <t xml:space="preserve">
Deze bedragen worden gehanteerd voor de berekening van de jubilea uitkeringen. Bij een 25- resp. 40-jarig jubileum is de veronderstelling gewettigd dat de betrokkene op het maximum van zijn schaal zit.
</t>
        </r>
      </text>
    </comment>
    <comment ref="B19" authorId="1">
      <text>
        <r>
          <rPr>
            <sz val="8"/>
            <rFont val="Tahoma"/>
            <family val="0"/>
          </rPr>
          <t xml:space="preserve">
percentage is gebaseerd op de van overheidswege vastgestelde risicovrije reële discontovoet in maatschappelijke kosten - batenanalyses voor investeringsprojecten (2,5%)</t>
        </r>
      </text>
    </comment>
  </commentList>
</comments>
</file>

<file path=xl/sharedStrings.xml><?xml version="1.0" encoding="utf-8"?>
<sst xmlns="http://schemas.openxmlformats.org/spreadsheetml/2006/main" count="296" uniqueCount="226">
  <si>
    <t>blijfkans</t>
  </si>
  <si>
    <t>future value</t>
  </si>
  <si>
    <t>jaar</t>
  </si>
  <si>
    <t>marktrente</t>
  </si>
  <si>
    <t>present value</t>
  </si>
  <si>
    <t>Hoogte personele lumpsum 2007/2008</t>
  </si>
  <si>
    <t>Hoogte personele lumpsum 2008/2009</t>
  </si>
  <si>
    <t>Hoogte personele lumpsum 2008</t>
  </si>
  <si>
    <t>PO</t>
  </si>
  <si>
    <t>kans bapogebruik</t>
  </si>
  <si>
    <t>verwachte duur regeling</t>
  </si>
  <si>
    <t>Aantal WTF directie</t>
  </si>
  <si>
    <t>Aantal WTF OP</t>
  </si>
  <si>
    <t>Aantal WTF OOP</t>
  </si>
  <si>
    <t>Geraamde loonkosten</t>
  </si>
  <si>
    <t>Totaal WTF bapo * loonkosten</t>
  </si>
  <si>
    <t>(situatie per 31/12/2008)</t>
  </si>
  <si>
    <t>werkgeversdeel</t>
  </si>
  <si>
    <t>Uitgangspunten berekening</t>
  </si>
  <si>
    <t>percentage bapo PO</t>
  </si>
  <si>
    <t>Bapolasten * werkgeversdeel (75%)</t>
  </si>
  <si>
    <t>Gecorrigeerde WTF bapo</t>
  </si>
  <si>
    <t>Contante waarde</t>
  </si>
  <si>
    <t>Onderwijssector (PO/VO)</t>
  </si>
  <si>
    <t>Toelichting</t>
  </si>
  <si>
    <t xml:space="preserve">Loonsom directie </t>
  </si>
  <si>
    <t xml:space="preserve">Loonsom OP </t>
  </si>
  <si>
    <t xml:space="preserve">Loonsom OOP </t>
  </si>
  <si>
    <t>% GPL bekostiging bapo</t>
  </si>
  <si>
    <t>voorz</t>
  </si>
  <si>
    <t>jaren</t>
  </si>
  <si>
    <t>dienstv.</t>
  </si>
  <si>
    <t>voorziening</t>
  </si>
  <si>
    <t>40 jarig jubileum</t>
  </si>
  <si>
    <t>25 jarig jubileum</t>
  </si>
  <si>
    <t>FPU</t>
  </si>
  <si>
    <t>opbouw</t>
  </si>
  <si>
    <t>schaal</t>
  </si>
  <si>
    <t>aanv.</t>
  </si>
  <si>
    <t>35 t/m 39 jaar</t>
  </si>
  <si>
    <t>25 t/m 34 jaar</t>
  </si>
  <si>
    <t>15 t/m 24 jaar</t>
  </si>
  <si>
    <t>6 t/m 14 jaar</t>
  </si>
  <si>
    <t xml:space="preserve"> t/m 5 jaar</t>
  </si>
  <si>
    <t>40 jarig</t>
  </si>
  <si>
    <t>25 jarig</t>
  </si>
  <si>
    <t>BEREKENING VOORZIENING JUBILEA</t>
  </si>
  <si>
    <t>Salaristabel</t>
  </si>
  <si>
    <t>AA</t>
  </si>
  <si>
    <t>AB</t>
  </si>
  <si>
    <t>AC</t>
  </si>
  <si>
    <t>AD</t>
  </si>
  <si>
    <t>AE</t>
  </si>
  <si>
    <t>DA</t>
  </si>
  <si>
    <t>DB</t>
  </si>
  <si>
    <t>DBuit</t>
  </si>
  <si>
    <t>DC</t>
  </si>
  <si>
    <t>DCuit</t>
  </si>
  <si>
    <t>DD</t>
  </si>
  <si>
    <t>DE</t>
  </si>
  <si>
    <t>ID1</t>
  </si>
  <si>
    <t>ID2</t>
  </si>
  <si>
    <t>ID3</t>
  </si>
  <si>
    <t>LA</t>
  </si>
  <si>
    <t>LB</t>
  </si>
  <si>
    <t>LC</t>
  </si>
  <si>
    <t>LD</t>
  </si>
  <si>
    <t>LE</t>
  </si>
  <si>
    <t>meerh bas DA11</t>
  </si>
  <si>
    <t>meerh sbo DB10</t>
  </si>
  <si>
    <t>meerh sbo DB11</t>
  </si>
  <si>
    <t>meerh sbo DC13</t>
  </si>
  <si>
    <t>meerh sbo DCuit15</t>
  </si>
  <si>
    <t>percentage bapo VO</t>
  </si>
  <si>
    <t>CONTANTE WAARDE BEREKENING BAPO</t>
  </si>
  <si>
    <t>berekeningsjaar</t>
  </si>
  <si>
    <t>Naam</t>
  </si>
  <si>
    <t>CW op basis van aantal jaar</t>
  </si>
  <si>
    <t xml:space="preserve">contante waarde </t>
  </si>
  <si>
    <t xml:space="preserve">berekening bij een marktrente van </t>
  </si>
  <si>
    <t>Berekening hoogte voorziening BAPO</t>
  </si>
  <si>
    <t>2. De voorziening wordt in de periode 47 t/m 51 jaar</t>
  </si>
  <si>
    <t>Gemiddelde voorziening per FTE</t>
  </si>
  <si>
    <t>bruto sal.</t>
  </si>
  <si>
    <t>(max)</t>
  </si>
  <si>
    <t>WTF/</t>
  </si>
  <si>
    <t>FTE</t>
  </si>
  <si>
    <t>geboorte</t>
  </si>
  <si>
    <t>cw</t>
  </si>
  <si>
    <t>Aantal WTF/ FTE</t>
  </si>
  <si>
    <t>Berekende hoogte voorziening</t>
  </si>
  <si>
    <t>Bij een schoolorganisatie met meer dan 50 FTE kan worden volstaan met een gemiddelde voorziening van € 550,-- per FTE</t>
  </si>
  <si>
    <t>Hoogte voorziening per 31-12</t>
  </si>
  <si>
    <t>Blijfkans</t>
  </si>
  <si>
    <t>Verwachte duur regeling</t>
  </si>
  <si>
    <t>Maximaal BAPO gebruik 52-55 jaar</t>
  </si>
  <si>
    <t>Maximaal BAPO gebruik na 56 jaar</t>
  </si>
  <si>
    <t>VO</t>
  </si>
  <si>
    <t xml:space="preserve">Gelijkmatige opbouw voorziening </t>
  </si>
  <si>
    <t>zo blijkt uit ervaringsgegevens.</t>
  </si>
  <si>
    <t>Verwachte gemiddelde bapogebruik (kans)</t>
  </si>
  <si>
    <t>(referteperiode) gelijkmatig opgebouwd</t>
  </si>
  <si>
    <t xml:space="preserve">3. Er wordt uitgegaan van een contante waarde </t>
  </si>
  <si>
    <t>G</t>
  </si>
  <si>
    <t>De witte velden kunnen daardoor worden gewijzigd, en bevatten de op te geven variabelen voor de berekeningen.</t>
  </si>
  <si>
    <t>Ook de gele velden kunnen worden gewijzigd, maar dan wordt wel de formule die in die cel zit, overschreven.</t>
  </si>
  <si>
    <t>In het TAB-blad bevatten de gele velden data en die kunnen zo nodig gewijzigd worden.</t>
  </si>
  <si>
    <t>Algemeen</t>
  </si>
  <si>
    <t>De nieuwe voorschriften omtrent de Jaarrekening 2008 (RJ 660) hebben ingrijpende gevolgen voor de personele voorzieningen.</t>
  </si>
  <si>
    <t>Dat betreft voor het onderwijs de BAPO-voorziening, de voorziening voor de jubilea en de voorziening voor de spaarregeling.</t>
  </si>
  <si>
    <t>Van deze drie is die voor de BAPO qua omvang het meest substantieel.</t>
  </si>
  <si>
    <t>Met de brief van 18 december 2008 aan alle besturen van PO- en VO-instellingen is een voorstel geformuleerd om de</t>
  </si>
  <si>
    <t>gevolgen van de omvang van de te treffen voorziening BAPO binnen de perken te houden. Dit voorstel met de toelichting</t>
  </si>
  <si>
    <t>voor de Raad voor de Jaarverslaggeving moet eind januari 2009 nog formeel worden vastgesteld in een te houden vergadering.</t>
  </si>
  <si>
    <t>De verwachting is dat dit voorstel dan wordt overgenomen.</t>
  </si>
  <si>
    <t xml:space="preserve">Op basis van die brief en andere informatie heeft VOS/ABB een instrument ontwikkeld waarmee de omvang van de personele </t>
  </si>
  <si>
    <t xml:space="preserve">voorzieningen betrekelijk eenvoudig kan worden gekwantificeerd. Dat betreft de voorziening voor BAPO en die voor de jubilea. </t>
  </si>
  <si>
    <t xml:space="preserve">De voorziening voor de spaarregeling is eenvoudig te kwantificeren door de specifieke afspraken die met de betreffende </t>
  </si>
  <si>
    <t>Deze afspraken zijn meestal dusdanig specifiek dat dit de eenvoudigste werkwijze lijkt.</t>
  </si>
  <si>
    <t>Werkbladen</t>
  </si>
  <si>
    <t>1.</t>
  </si>
  <si>
    <t>Werkblad BAPO</t>
  </si>
  <si>
    <t>In dit werkblad vindt de contante waarde berekening plaats van de BAPO-verplichtingen per 31 december 2009.</t>
  </si>
  <si>
    <t>Omgerekend</t>
  </si>
  <si>
    <t>Daarbij zijn de gehanteerde uitgangspunten weergegeven.</t>
  </si>
  <si>
    <t>formatietoekenning</t>
  </si>
  <si>
    <t>Daarbij nog een tweetal opmerkingen:</t>
  </si>
  <si>
    <t>schoolprofiel</t>
  </si>
  <si>
    <t>Frictie</t>
  </si>
  <si>
    <t>OUD</t>
  </si>
  <si>
    <t>Herbezetting adv</t>
  </si>
  <si>
    <t>bapo/senioren</t>
  </si>
  <si>
    <t>Totaal</t>
  </si>
  <si>
    <t>2.</t>
  </si>
  <si>
    <t>3.</t>
  </si>
  <si>
    <t>4.</t>
  </si>
  <si>
    <t>Werkblad Tabellen</t>
  </si>
  <si>
    <t xml:space="preserve"> Gemaakt door:</t>
  </si>
  <si>
    <t>Voor nadere info dient men zich te wenden tot de eigen bestuurs- en/of managementorganisatie.</t>
  </si>
  <si>
    <t>(Potentiële) leden van VOS/ABB kunnen zich wenden tot:</t>
  </si>
  <si>
    <t xml:space="preserve">a. Voor het VO gold indertijd een opslag per fte van 1,7% voor de BAPO. Na de vernieuwing van de systematiek van de </t>
  </si>
  <si>
    <t xml:space="preserve">    Dit percentage houdt rekening met de toename van het bedrag door de rentetoerekening die erover plaatsvindt </t>
  </si>
  <si>
    <t xml:space="preserve">    bekostiging per 1 januari 2006 waarin alle opslagen zijn verwerkt in de ratio's, geeft de omrekening het volgende beeld te zien: </t>
  </si>
  <si>
    <t xml:space="preserve">b. De opbouw van de voorziening vindt vanaf 47 jaar geleidelijk plaats. Gekozen is voor de oploop 10% voor 47 jaar </t>
  </si>
  <si>
    <t xml:space="preserve">    naar 90% voor 51 jaar. Eventuele bijstelling kan in het werkblad tabellen.</t>
  </si>
  <si>
    <t>Reinier Goedhart, tel.: 0348-405200 of, bij voorkeur, per e-mail:    rgoedhart@vosabb.nl</t>
  </si>
  <si>
    <t>Bé Keizer,             tel.: 0348-405200 of, bij voorkeur, per e-mail:    bkeizer@vosabb.nl</t>
  </si>
  <si>
    <t xml:space="preserve">De vaststelling van de hoogte van de personele lumpsum vindt voor het PO plaats door middel van de 5/12e en 7/12e toerekening </t>
  </si>
  <si>
    <t>van de beide betrokken schooljaar.</t>
  </si>
  <si>
    <t>Per leeftijdsjaar dient vervolgens het aantal fte per functiecategorie te worden opgegeven voor de leeftijdsjaren 47 t/m 64 jaar.</t>
  </si>
  <si>
    <t>Dat geeft de totale WTF per functiecategorie.</t>
  </si>
  <si>
    <t xml:space="preserve">Het verwachte gemiddelde bapo-gebruik, de blijfkans en de verwachte duur van de regeling zijn variabelen die in het werkblad </t>
  </si>
  <si>
    <t xml:space="preserve">tabellen van een waarde zijn voorzien. Die kunt u in dat blad overschrijven maar ook in dit werkblad. </t>
  </si>
  <si>
    <t xml:space="preserve">verwachte gemiddelde bapo-gebruik bij toename van de leeftijd ook toeneemt, ligt overschrijving bij die betreffende </t>
  </si>
  <si>
    <t>leeftijdsjaren voor de hand.</t>
  </si>
  <si>
    <t>Het ligt in de rede de blijfkans op grond van ervaringsgegevens aan te passen.</t>
  </si>
  <si>
    <t xml:space="preserve">Vooralsnog dient de verwachte duur van de regeling op 100% gesteld te worden in afwachting van nadere </t>
  </si>
  <si>
    <t>berichten van toekomstige CAO-onderhandelingen.</t>
  </si>
  <si>
    <t>van toepassing is (18 jaar).</t>
  </si>
  <si>
    <t>De hoogte van de voorziening wordt op 0 gesteld als de berekening van de BAPO-baten hoger is dan de BAPO-verplichtingen.</t>
  </si>
  <si>
    <t xml:space="preserve">In dit werkblad geeft de opgave van alle werknemers met geboortejaar, jaar van indiensttreding, werktijdfactor en schaal </t>
  </si>
  <si>
    <t>meteen een opgave van de benodigde omvang van de voorziening, plus het gemiddelde bedrag per fte dat daarmee overeenkomt.</t>
  </si>
  <si>
    <t>Uit ervaringsgegevens blijkt dat het voor een bestuur met meer dan 50 fte ongeveer overeenkomt met € 550 per fte.</t>
  </si>
  <si>
    <t>De getallen in de gele velden kunnen worden aangepast.</t>
  </si>
  <si>
    <t>Werkblad Toelichting</t>
  </si>
  <si>
    <t>Dit werkblad spreekt hopelijk voor zich.</t>
  </si>
  <si>
    <t>Werkblad Jubilea</t>
  </si>
  <si>
    <r>
      <t xml:space="preserve">De werkbladen zijn beveiligd met het wachtwoord:    </t>
    </r>
    <r>
      <rPr>
        <b/>
        <sz val="10"/>
        <rFont val="Arial"/>
        <family val="2"/>
      </rPr>
      <t>vosabb</t>
    </r>
  </si>
  <si>
    <t xml:space="preserve">De baten die voor BAPO beschikbaar zijn, worden voor het PO en het VO op 2,0% gesteld. Daarmee volgen we de brief van </t>
  </si>
  <si>
    <t xml:space="preserve">het ministerie van OCW alhoewel de opslag in werkelijkheid 1,5% is. Maar het is formeel mogelijk uit te gaan van 2% in </t>
  </si>
  <si>
    <t xml:space="preserve">deze berekening en dat helpt alleen maar om te voorkomen dat onnodig veel geld in een voorziening wordt gestopt. </t>
  </si>
  <si>
    <t>En dat beoordelen we positief en vandaar het hanteren van deze 2,0%.</t>
  </si>
  <si>
    <t xml:space="preserve">Voor de berekening van de ommvang van de voorziening mag echter wel worden uitgegaan van 2,0% en dat draagt er toe bij dat </t>
  </si>
  <si>
    <t>de omvang van de voorziening geringer kan zijn. Daarom adviseren we om uit te gaan van die 2,0%.</t>
  </si>
  <si>
    <t>De BAPO-opslag is in de nieuwe systematiek dus rond de 1,5%</t>
  </si>
  <si>
    <t>1. Voor PO en VO kan 2,0% van de personele lumpsum</t>
  </si>
  <si>
    <t>berekend worden voor de financiering van de voorziening bapo.</t>
  </si>
  <si>
    <t>Totaal WTF/FTE 47-64 jaar</t>
  </si>
  <si>
    <t>Leeftijd</t>
  </si>
  <si>
    <t>Er is de keuzemogelijkheid in cel O9 van PO of VO.</t>
  </si>
  <si>
    <t>Het opslagpercentage wordt op basis van de keuze vastgesteld in cel M16.</t>
  </si>
  <si>
    <t>Voor het VO kan cel O14 eenvoudig overschreven worden met de juiste opgave.</t>
  </si>
  <si>
    <t xml:space="preserve">In regel 60 is de gelijkmatige opbouw van de voorziening verwerkt voor degenen die nog geen 52 jaar zijn. </t>
  </si>
  <si>
    <t xml:space="preserve">In cel W11 wordt de BAPO-verplichting berekend, terwijl in cel W13 de BAPO-baten worden berekend over de periode die </t>
  </si>
  <si>
    <t>Dit werkblad bevat relevante tabellen, conform de gegevens zoals die per 31 december 2008 gelden.</t>
  </si>
  <si>
    <t xml:space="preserve"> - in het blad BAPO is de 5/12e en 7/12e formule in cel O14 gecorrigeerd zodat nu 2008 goed berekend wordt.</t>
  </si>
  <si>
    <t>max PO</t>
  </si>
  <si>
    <t>max VO</t>
  </si>
  <si>
    <t xml:space="preserve">werknemers gemaakt zijn nader in te vullen. </t>
  </si>
  <si>
    <t>De maxima van de salaristabellen zijn conform de tabellen die van kracht zijn op 31 december 2008.</t>
  </si>
  <si>
    <t xml:space="preserve">Het advies is de waarden in het tabellenblad zo nodig aan te passen, maar als bijv. ervaringsgegevens uitwijzen dat het </t>
  </si>
  <si>
    <t>Houdt u er wel rekening mee, ook met het oog op de liquiditeit, dat de BAPO-verplichtingen van jaar tot jaar fors kunnen verschillen.</t>
  </si>
  <si>
    <t xml:space="preserve">Daarbij is van het blad BAPO de keuze PO of VO overgenomen. Dit is van belang voor de bepaling van de maxima van </t>
  </si>
  <si>
    <t xml:space="preserve">de schalen PO resp. VO die van toepassing is. </t>
  </si>
  <si>
    <t>Toepassing van deze vuistregel kan dus in veel gevallen nog makkelijker zijn.</t>
  </si>
  <si>
    <t>Anders kan veelal met kopieren en plakken de benodigde cellen met personeelsgegevens meestal eenvoudig gevuld worden.</t>
  </si>
  <si>
    <t>Inclusief de maxima van de salarisschalen PO resp. VO per 31 december 2008.</t>
  </si>
  <si>
    <t>Links uitgelijnd is alleen VO</t>
  </si>
  <si>
    <t>Gecentreerd is PO en VO</t>
  </si>
  <si>
    <t>Rechts uitgelijnd is PO</t>
  </si>
  <si>
    <t>2008 vs</t>
  </si>
  <si>
    <t>40&gt;</t>
  </si>
  <si>
    <t>In de versie b zijn t.o.v. versie a de volgende verbeteringen aangebracht:</t>
  </si>
  <si>
    <t xml:space="preserve"> - na het 40-jarig jubileum telt men (uiteraard) niet meer mee voor de opbouw van de voorziening.</t>
  </si>
  <si>
    <t xml:space="preserve">c. De rekenrente is gesteld op </t>
  </si>
  <si>
    <t xml:space="preserve"> In het tabblad kan dit percentage worden bijgesteld.</t>
  </si>
  <si>
    <t>Toepassing van martktrente op de bapo baten</t>
  </si>
  <si>
    <t>ja</t>
  </si>
  <si>
    <t>Verplichtingen</t>
  </si>
  <si>
    <t>Baten</t>
  </si>
  <si>
    <t>Bapo-verplichtingen</t>
  </si>
  <si>
    <t>Bapo baten</t>
  </si>
  <si>
    <r>
      <t>(1 + r)</t>
    </r>
    <r>
      <rPr>
        <i/>
        <vertAlign val="superscript"/>
        <sz val="8"/>
        <rFont val="Arial"/>
        <family val="2"/>
      </rPr>
      <t>t</t>
    </r>
  </si>
  <si>
    <t>Opgebouwde jaren jubilea</t>
  </si>
  <si>
    <t>FPU leeftijd</t>
  </si>
  <si>
    <t xml:space="preserve">leeftijd </t>
  </si>
  <si>
    <t xml:space="preserve"> - de wijziging van het rentepercentage (tabellen B19) werkt nu door in de contante waarde berekening bij BAPO en Jubilea</t>
  </si>
  <si>
    <t xml:space="preserve">In de versie c is de volgende verbetering aangebracht: </t>
  </si>
  <si>
    <t>In versie d zijn het aantal regels voor personeelsleden bij jubilea op verzoek fors uitgebreid.</t>
  </si>
  <si>
    <t xml:space="preserve">In versie e kunnen de BAPO-baten nu ook contant gemaakt worden. Daarvoor is in het werkblad tabellen in regel 48 de </t>
  </si>
  <si>
    <t>keuzemogelijkheid opgenomen daar voor te kiezen. Dan worden consistent de lasten èn de baten contant gemaakt.</t>
  </si>
  <si>
    <t>Er zijn ook argumenten mogelijk om de baten niet contant te maken, vandaar dat het een keuzemogelijkheid is.</t>
  </si>
  <si>
    <t xml:space="preserve">Overleg met uw accountant kan tot uw keuze leiden. </t>
  </si>
  <si>
    <t>f</t>
  </si>
  <si>
    <t xml:space="preserve">In versie f is een verbetering aangebracht waardoor de opbouw voor de jubileumvoorziening niet voortgaat als het </t>
  </si>
  <si>
    <t>jubileumjaar ligt na de 65e verjaardag.</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</si>
</sst>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
    <numFmt numFmtId="173" formatCode="&quot;€&quot;\ #,##0.00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quot;€&quot;\ * #,##0.000_-;_-&quot;€&quot;\ * #,##0.000\-;_-&quot;€&quot;\ * &quot;-&quot;??_-;_-@_-"/>
    <numFmt numFmtId="180" formatCode="_-&quot;€&quot;\ * #,##0.0_-;_-&quot;€&quot;\ * #,##0.0\-;_-&quot;€&quot;\ * &quot;-&quot;??_-;_-@_-"/>
    <numFmt numFmtId="181" formatCode="_-&quot;€&quot;\ * #,##0_-;_-&quot;€&quot;\ * #,##0\-;_-&quot;€&quot;\ * &quot;-&quot;??_-;_-@_-"/>
    <numFmt numFmtId="182" formatCode="0.0000"/>
    <numFmt numFmtId="183" formatCode="_-* #,##0.0000_-;_-* #,##0.0000\-;_-* &quot;-&quot;????_-;_-@_-"/>
    <numFmt numFmtId="184" formatCode="0.0"/>
    <numFmt numFmtId="185" formatCode="0.000"/>
    <numFmt numFmtId="186" formatCode="0.00000"/>
    <numFmt numFmtId="187" formatCode="_-&quot;€&quot;\ * #,##0.0000_-;_-&quot;€&quot;\ * #,##0.0000\-;_-&quot;€&quot;\ * &quot;-&quot;??_-;_-@_-"/>
    <numFmt numFmtId="188" formatCode="_-&quot;€&quot;\ * #,##0.00000_-;_-&quot;€&quot;\ * #,##0.00000\-;_-&quot;€&quot;\ * &quot;-&quot;??_-;_-@_-"/>
    <numFmt numFmtId="189" formatCode="0.0000000"/>
    <numFmt numFmtId="190" formatCode="0.000000"/>
    <numFmt numFmtId="191" formatCode="_-&quot;€&quot;\ * #,##0.0_-;_-&quot;€&quot;\ * #,##0.0\-;_-&quot;€&quot;\ * &quot;-&quot;_-;_-@_-"/>
    <numFmt numFmtId="192" formatCode="_-&quot;€&quot;\ * #,##0.00_-;_-&quot;€&quot;\ * #,##0.00\-;_-&quot;€&quot;\ * &quot;-&quot;_-;_-@_-"/>
    <numFmt numFmtId="193" formatCode="_-&quot;€&quot;\ * #,##0.000_-;_-&quot;€&quot;\ * #,##0.000\-;_-&quot;€&quot;\ * &quot;-&quot;_-;_-@_-"/>
    <numFmt numFmtId="194" formatCode="_-&quot;€&quot;\ * #,##0.0_-;_-&quot;€&quot;\ * #,##0.0\-;_-&quot;€&quot;\ * &quot;-&quot;?_-;_-@_-"/>
    <numFmt numFmtId="195" formatCode="d\ mmmm\ yyyy"/>
    <numFmt numFmtId="196" formatCode="[$-413]dddd\ d\ mmmm\ yyyy"/>
    <numFmt numFmtId="197" formatCode="_-&quot;€&quot;\ * #,##0.0000_-;_-&quot;€&quot;\ * #,##0.0000\-;_-&quot;€&quot;\ * &quot;-&quot;????_-;_-@_-"/>
    <numFmt numFmtId="198" formatCode="&quot;Ja&quot;;&quot;Ja&quot;;&quot;Nee&quot;"/>
    <numFmt numFmtId="199" formatCode="&quot;Waar&quot;;&quot;Waar&quot;;&quot;Niet waar&quot;"/>
    <numFmt numFmtId="200" formatCode="&quot;Aan&quot;;&quot;Aan&quot;;&quot;Uit&quot;"/>
    <numFmt numFmtId="201" formatCode="[$€-2]\ #.##000_);[Red]\([$€-2]\ #.##000\)"/>
  </numFmts>
  <fonts count="28">
    <font>
      <sz val="10"/>
      <name val="Arial"/>
      <family val="0"/>
    </font>
    <font>
      <b/>
      <sz val="10"/>
      <name val="Arial"/>
      <family val="2"/>
    </font>
    <font>
      <i/>
      <sz val="10"/>
      <name val="Arial"/>
      <family val="2"/>
    </font>
    <font>
      <b/>
      <sz val="14"/>
      <name val="Arial"/>
      <family val="2"/>
    </font>
    <font>
      <b/>
      <i/>
      <sz val="10"/>
      <name val="Arial"/>
      <family val="2"/>
    </font>
    <font>
      <sz val="10"/>
      <color indexed="10"/>
      <name val="Arial"/>
      <family val="2"/>
    </font>
    <font>
      <b/>
      <sz val="10"/>
      <color indexed="10"/>
      <name val="Arial"/>
      <family val="2"/>
    </font>
    <font>
      <sz val="10"/>
      <name val="Tahoma"/>
      <family val="2"/>
    </font>
    <font>
      <sz val="8"/>
      <name val="Tahoma"/>
      <family val="0"/>
    </font>
    <font>
      <i/>
      <sz val="12"/>
      <name val="Arial"/>
      <family val="2"/>
    </font>
    <font>
      <sz val="14"/>
      <name val="Arial"/>
      <family val="0"/>
    </font>
    <font>
      <sz val="9"/>
      <name val="Tahoma"/>
      <family val="2"/>
    </font>
    <font>
      <sz val="9"/>
      <name val="Arial"/>
      <family val="2"/>
    </font>
    <font>
      <b/>
      <i/>
      <sz val="12"/>
      <name val="Arial"/>
      <family val="2"/>
    </font>
    <font>
      <i/>
      <sz val="14"/>
      <name val="Arial"/>
      <family val="2"/>
    </font>
    <font>
      <sz val="10"/>
      <color indexed="22"/>
      <name val="Arial"/>
      <family val="0"/>
    </font>
    <font>
      <u val="single"/>
      <sz val="8"/>
      <color indexed="12"/>
      <name val="Arial"/>
      <family val="0"/>
    </font>
    <font>
      <u val="single"/>
      <sz val="8"/>
      <color indexed="36"/>
      <name val="Arial"/>
      <family val="0"/>
    </font>
    <font>
      <b/>
      <sz val="9"/>
      <name val="Tahoma"/>
      <family val="0"/>
    </font>
    <font>
      <b/>
      <sz val="12"/>
      <color indexed="10"/>
      <name val="Arial"/>
      <family val="2"/>
    </font>
    <font>
      <sz val="8"/>
      <name val="Arial"/>
      <family val="2"/>
    </font>
    <font>
      <i/>
      <sz val="8"/>
      <name val="Arial"/>
      <family val="2"/>
    </font>
    <font>
      <b/>
      <sz val="8"/>
      <name val="Arial"/>
      <family val="2"/>
    </font>
    <font>
      <b/>
      <i/>
      <sz val="8"/>
      <name val="Arial"/>
      <family val="2"/>
    </font>
    <font>
      <i/>
      <vertAlign val="superscript"/>
      <sz val="8"/>
      <name val="Arial"/>
      <family val="2"/>
    </font>
    <font>
      <b/>
      <i/>
      <sz val="8"/>
      <color indexed="22"/>
      <name val="Arial"/>
      <family val="2"/>
    </font>
    <font>
      <i/>
      <sz val="8"/>
      <color indexed="22"/>
      <name val="Arial"/>
      <family val="2"/>
    </font>
    <font>
      <sz val="8"/>
      <color indexed="22"/>
      <name val="Arial"/>
      <family val="2"/>
    </font>
  </fonts>
  <fills count="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43"/>
        <bgColor indexed="64"/>
      </patternFill>
    </fill>
  </fills>
  <borders count="1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style="double">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5">
    <xf numFmtId="0" fontId="0" fillId="0" borderId="0" xfId="0" applyAlignment="1">
      <alignment/>
    </xf>
    <xf numFmtId="0" fontId="0" fillId="2" borderId="0" xfId="0" applyFont="1" applyFill="1" applyAlignment="1" applyProtection="1">
      <alignment horizontal="center"/>
      <protection/>
    </xf>
    <xf numFmtId="0" fontId="0" fillId="2" borderId="0" xfId="0" applyFont="1" applyFill="1" applyAlignment="1" applyProtection="1">
      <alignment horizontal="left"/>
      <protection/>
    </xf>
    <xf numFmtId="0" fontId="0" fillId="2" borderId="1" xfId="0" applyFont="1" applyFill="1" applyBorder="1" applyAlignment="1" applyProtection="1">
      <alignment horizontal="center"/>
      <protection/>
    </xf>
    <xf numFmtId="0" fontId="0" fillId="2" borderId="2" xfId="0" applyFont="1" applyFill="1" applyBorder="1" applyAlignment="1" applyProtection="1">
      <alignment horizontal="center"/>
      <protection/>
    </xf>
    <xf numFmtId="0" fontId="0" fillId="2" borderId="2" xfId="0" applyFont="1" applyFill="1" applyBorder="1" applyAlignment="1" applyProtection="1">
      <alignment horizontal="left"/>
      <protection/>
    </xf>
    <xf numFmtId="0" fontId="0" fillId="2" borderId="3" xfId="0" applyFont="1" applyFill="1" applyBorder="1" applyAlignment="1" applyProtection="1">
      <alignment horizontal="center"/>
      <protection/>
    </xf>
    <xf numFmtId="0" fontId="0" fillId="2" borderId="4"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0" fillId="2" borderId="5" xfId="0" applyFont="1" applyFill="1" applyBorder="1" applyAlignment="1" applyProtection="1">
      <alignment horizontal="center"/>
      <protection/>
    </xf>
    <xf numFmtId="0" fontId="3" fillId="2" borderId="0" xfId="0" applyFont="1" applyFill="1" applyBorder="1" applyAlignment="1" applyProtection="1">
      <alignment horizontal="left"/>
      <protection/>
    </xf>
    <xf numFmtId="0" fontId="9" fillId="2" borderId="0" xfId="0" applyFont="1" applyFill="1" applyBorder="1" applyAlignment="1" applyProtection="1">
      <alignment horizontal="left"/>
      <protection/>
    </xf>
    <xf numFmtId="0" fontId="0" fillId="2" borderId="0" xfId="0" applyFont="1" applyFill="1" applyBorder="1" applyAlignment="1" applyProtection="1">
      <alignment horizontal="left"/>
      <protection/>
    </xf>
    <xf numFmtId="0" fontId="0" fillId="3" borderId="0" xfId="0" applyFont="1" applyFill="1" applyBorder="1" applyAlignment="1" applyProtection="1">
      <alignment horizontal="center"/>
      <protection/>
    </xf>
    <xf numFmtId="0" fontId="0" fillId="3" borderId="0" xfId="0" applyFont="1" applyFill="1" applyBorder="1" applyAlignment="1" applyProtection="1">
      <alignment horizontal="left"/>
      <protection/>
    </xf>
    <xf numFmtId="0" fontId="1" fillId="3" borderId="0" xfId="0" applyFont="1" applyFill="1" applyBorder="1" applyAlignment="1" applyProtection="1">
      <alignment/>
      <protection/>
    </xf>
    <xf numFmtId="0" fontId="1" fillId="3" borderId="0" xfId="0" applyFont="1" applyFill="1" applyBorder="1" applyAlignment="1" applyProtection="1">
      <alignment horizontal="center"/>
      <protection/>
    </xf>
    <xf numFmtId="0" fontId="6" fillId="3" borderId="0" xfId="0" applyFont="1" applyFill="1" applyBorder="1" applyAlignment="1" applyProtection="1">
      <alignment horizontal="center"/>
      <protection/>
    </xf>
    <xf numFmtId="181" fontId="1" fillId="3" borderId="0" xfId="0" applyNumberFormat="1" applyFont="1" applyFill="1" applyBorder="1" applyAlignment="1" applyProtection="1">
      <alignment horizontal="left"/>
      <protection/>
    </xf>
    <xf numFmtId="0" fontId="4" fillId="3" borderId="0" xfId="0" applyFont="1" applyFill="1" applyBorder="1" applyAlignment="1" applyProtection="1">
      <alignment horizontal="center"/>
      <protection/>
    </xf>
    <xf numFmtId="0" fontId="1" fillId="3" borderId="0" xfId="0" applyFont="1" applyFill="1" applyBorder="1" applyAlignment="1" applyProtection="1">
      <alignment horizontal="left"/>
      <protection/>
    </xf>
    <xf numFmtId="0" fontId="4" fillId="3" borderId="0" xfId="0" applyFont="1" applyFill="1" applyBorder="1" applyAlignment="1" applyProtection="1">
      <alignment horizontal="center"/>
      <protection/>
    </xf>
    <xf numFmtId="182" fontId="0" fillId="3" borderId="0" xfId="0" applyNumberFormat="1" applyFont="1" applyFill="1" applyBorder="1" applyAlignment="1" applyProtection="1">
      <alignment horizontal="center"/>
      <protection/>
    </xf>
    <xf numFmtId="0" fontId="0" fillId="3" borderId="0" xfId="0" applyFont="1" applyFill="1" applyBorder="1" applyAlignment="1" applyProtection="1">
      <alignment horizontal="left"/>
      <protection/>
    </xf>
    <xf numFmtId="0" fontId="5" fillId="3" borderId="0" xfId="0" applyFont="1" applyFill="1" applyBorder="1" applyAlignment="1" applyProtection="1">
      <alignment horizontal="center"/>
      <protection/>
    </xf>
    <xf numFmtId="0" fontId="0" fillId="3" borderId="0" xfId="0" applyFont="1" applyFill="1" applyBorder="1" applyAlignment="1" applyProtection="1">
      <alignment horizontal="center"/>
      <protection/>
    </xf>
    <xf numFmtId="168" fontId="1" fillId="4" borderId="0" xfId="0" applyNumberFormat="1" applyFont="1" applyFill="1" applyBorder="1" applyAlignment="1" applyProtection="1">
      <alignment horizontal="center"/>
      <protection/>
    </xf>
    <xf numFmtId="168" fontId="1" fillId="3" borderId="0" xfId="0" applyNumberFormat="1" applyFont="1" applyFill="1" applyBorder="1" applyAlignment="1" applyProtection="1">
      <alignment horizontal="center"/>
      <protection/>
    </xf>
    <xf numFmtId="0" fontId="2" fillId="3" borderId="0" xfId="0" applyFont="1" applyFill="1" applyBorder="1" applyAlignment="1" applyProtection="1">
      <alignment horizontal="left"/>
      <protection/>
    </xf>
    <xf numFmtId="0" fontId="0" fillId="4" borderId="0"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182" fontId="0" fillId="4" borderId="0" xfId="0" applyNumberFormat="1" applyFont="1" applyFill="1" applyBorder="1" applyAlignment="1" applyProtection="1">
      <alignment horizontal="center"/>
      <protection/>
    </xf>
    <xf numFmtId="182" fontId="0" fillId="3" borderId="0" xfId="0" applyNumberFormat="1"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1" fillId="2" borderId="0" xfId="0" applyFont="1" applyFill="1" applyAlignment="1" applyProtection="1">
      <alignment horizontal="center"/>
      <protection/>
    </xf>
    <xf numFmtId="181" fontId="0" fillId="3" borderId="0" xfId="15" applyNumberFormat="1" applyFont="1" applyFill="1" applyBorder="1" applyAlignment="1" applyProtection="1">
      <alignment horizontal="center"/>
      <protection/>
    </xf>
    <xf numFmtId="0" fontId="2" fillId="3" borderId="0" xfId="0" applyFont="1" applyFill="1" applyBorder="1" applyAlignment="1" applyProtection="1">
      <alignment/>
      <protection/>
    </xf>
    <xf numFmtId="0" fontId="6" fillId="3" borderId="0" xfId="0" applyFont="1" applyFill="1" applyBorder="1" applyAlignment="1" applyProtection="1">
      <alignment horizontal="center"/>
      <protection/>
    </xf>
    <xf numFmtId="0" fontId="1" fillId="3" borderId="0" xfId="0" applyFont="1" applyFill="1" applyBorder="1" applyAlignment="1" applyProtection="1">
      <alignment horizontal="center"/>
      <protection/>
    </xf>
    <xf numFmtId="0" fontId="0" fillId="2" borderId="5" xfId="0" applyFont="1" applyFill="1" applyBorder="1" applyAlignment="1" applyProtection="1">
      <alignment horizontal="center"/>
      <protection/>
    </xf>
    <xf numFmtId="0" fontId="0" fillId="2" borderId="0" xfId="0" applyFont="1" applyFill="1" applyAlignment="1" applyProtection="1">
      <alignment horizontal="center"/>
      <protection/>
    </xf>
    <xf numFmtId="181" fontId="0" fillId="3" borderId="0" xfId="15" applyNumberFormat="1" applyFont="1" applyFill="1" applyBorder="1" applyAlignment="1" applyProtection="1">
      <alignment horizontal="center"/>
      <protection/>
    </xf>
    <xf numFmtId="170" fontId="0" fillId="3" borderId="0" xfId="15" applyFont="1" applyFill="1" applyBorder="1" applyAlignment="1" applyProtection="1">
      <alignment horizontal="center"/>
      <protection/>
    </xf>
    <xf numFmtId="0" fontId="0" fillId="3" borderId="0" xfId="0" applyFont="1" applyFill="1" applyBorder="1" applyAlignment="1" applyProtection="1">
      <alignment/>
      <protection/>
    </xf>
    <xf numFmtId="168" fontId="0" fillId="3" borderId="0" xfId="0" applyNumberFormat="1" applyFont="1" applyFill="1" applyBorder="1" applyAlignment="1" applyProtection="1">
      <alignment horizontal="center"/>
      <protection/>
    </xf>
    <xf numFmtId="0" fontId="0" fillId="3" borderId="0" xfId="0" applyFont="1" applyFill="1" applyBorder="1" applyAlignment="1" applyProtection="1" quotePrefix="1">
      <alignment/>
      <protection/>
    </xf>
    <xf numFmtId="168" fontId="0" fillId="4" borderId="0" xfId="0" applyNumberFormat="1" applyFont="1" applyFill="1" applyBorder="1" applyAlignment="1" applyProtection="1">
      <alignment horizontal="center"/>
      <protection/>
    </xf>
    <xf numFmtId="181" fontId="0" fillId="3" borderId="0" xfId="0" applyNumberFormat="1" applyFont="1" applyFill="1" applyBorder="1" applyAlignment="1" applyProtection="1">
      <alignment horizontal="center"/>
      <protection/>
    </xf>
    <xf numFmtId="0" fontId="2" fillId="3" borderId="0" xfId="0" applyFont="1" applyFill="1" applyBorder="1" applyAlignment="1" applyProtection="1">
      <alignment horizontal="center"/>
      <protection/>
    </xf>
    <xf numFmtId="181" fontId="0" fillId="4" borderId="0" xfId="0" applyNumberFormat="1" applyFont="1" applyFill="1" applyBorder="1" applyAlignment="1" applyProtection="1">
      <alignment horizontal="center"/>
      <protection/>
    </xf>
    <xf numFmtId="181" fontId="1" fillId="4" borderId="0" xfId="0" applyNumberFormat="1" applyFont="1" applyFill="1" applyBorder="1" applyAlignment="1" applyProtection="1">
      <alignment horizontal="center"/>
      <protection/>
    </xf>
    <xf numFmtId="0" fontId="2" fillId="2" borderId="0" xfId="0" applyFont="1" applyFill="1" applyBorder="1" applyAlignment="1" applyProtection="1">
      <alignment horizontal="center"/>
      <protection/>
    </xf>
    <xf numFmtId="0" fontId="0" fillId="2" borderId="6" xfId="0" applyFont="1" applyFill="1" applyBorder="1" applyAlignment="1" applyProtection="1">
      <alignment horizontal="center"/>
      <protection/>
    </xf>
    <xf numFmtId="0" fontId="0" fillId="2" borderId="7" xfId="0" applyFont="1" applyFill="1" applyBorder="1" applyAlignment="1" applyProtection="1">
      <alignment horizontal="center"/>
      <protection/>
    </xf>
    <xf numFmtId="0" fontId="0" fillId="2" borderId="7" xfId="0" applyFont="1" applyFill="1" applyBorder="1" applyAlignment="1" applyProtection="1">
      <alignment horizontal="left"/>
      <protection/>
    </xf>
    <xf numFmtId="0" fontId="2" fillId="2" borderId="7" xfId="0" applyFont="1" applyFill="1" applyBorder="1" applyAlignment="1" applyProtection="1">
      <alignment horizontal="center"/>
      <protection/>
    </xf>
    <xf numFmtId="0" fontId="0" fillId="2" borderId="8" xfId="0" applyFont="1" applyFill="1" applyBorder="1" applyAlignment="1" applyProtection="1">
      <alignment horizontal="center"/>
      <protection/>
    </xf>
    <xf numFmtId="0" fontId="2" fillId="2" borderId="0" xfId="0" applyFont="1" applyFill="1" applyAlignment="1" applyProtection="1">
      <alignment horizontal="center"/>
      <protection/>
    </xf>
    <xf numFmtId="182" fontId="0" fillId="2" borderId="0" xfId="0" applyNumberFormat="1"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168" fontId="0" fillId="2" borderId="0" xfId="0" applyNumberFormat="1" applyFont="1" applyFill="1" applyBorder="1" applyAlignment="1" applyProtection="1">
      <alignment horizontal="center"/>
      <protection locked="0"/>
    </xf>
    <xf numFmtId="182" fontId="1" fillId="4" borderId="0" xfId="0" applyNumberFormat="1" applyFont="1" applyFill="1" applyBorder="1" applyAlignment="1" applyProtection="1">
      <alignment horizontal="center"/>
      <protection/>
    </xf>
    <xf numFmtId="0" fontId="0" fillId="3" borderId="0" xfId="0" applyFont="1" applyFill="1" applyAlignment="1" applyProtection="1">
      <alignment horizontal="center"/>
      <protection/>
    </xf>
    <xf numFmtId="0" fontId="0" fillId="3" borderId="0" xfId="0" applyFont="1" applyFill="1" applyBorder="1" applyAlignment="1" applyProtection="1">
      <alignment/>
      <protection/>
    </xf>
    <xf numFmtId="0" fontId="0" fillId="3" borderId="0" xfId="0" applyFont="1" applyFill="1" applyBorder="1" applyAlignment="1" applyProtection="1" quotePrefix="1">
      <alignment/>
      <protection/>
    </xf>
    <xf numFmtId="0" fontId="0" fillId="3" borderId="0" xfId="0" applyFont="1" applyFill="1" applyAlignment="1" applyProtection="1">
      <alignment horizontal="left"/>
      <protection/>
    </xf>
    <xf numFmtId="168" fontId="0" fillId="4" borderId="0" xfId="15" applyNumberFormat="1" applyFont="1" applyFill="1" applyBorder="1" applyAlignment="1" applyProtection="1">
      <alignment horizontal="center"/>
      <protection/>
    </xf>
    <xf numFmtId="168" fontId="0" fillId="3" borderId="0" xfId="15" applyNumberFormat="1" applyFont="1" applyFill="1" applyBorder="1" applyAlignment="1" applyProtection="1">
      <alignment horizontal="center"/>
      <protection/>
    </xf>
    <xf numFmtId="168" fontId="0" fillId="4" borderId="0" xfId="15" applyNumberFormat="1" applyFont="1" applyFill="1" applyBorder="1" applyAlignment="1" applyProtection="1">
      <alignment horizontal="center"/>
      <protection/>
    </xf>
    <xf numFmtId="168" fontId="0" fillId="3" borderId="0" xfId="15" applyNumberFormat="1" applyFont="1" applyFill="1" applyBorder="1" applyAlignment="1" applyProtection="1">
      <alignment horizontal="center"/>
      <protection/>
    </xf>
    <xf numFmtId="168" fontId="0" fillId="3" borderId="0" xfId="0" applyNumberFormat="1" applyFont="1" applyFill="1" applyBorder="1" applyAlignment="1" applyProtection="1">
      <alignment horizontal="center"/>
      <protection/>
    </xf>
    <xf numFmtId="168" fontId="1" fillId="4" borderId="0" xfId="0" applyNumberFormat="1" applyFont="1" applyFill="1" applyBorder="1" applyAlignment="1" applyProtection="1">
      <alignment/>
      <protection/>
    </xf>
    <xf numFmtId="168" fontId="1" fillId="5" borderId="0" xfId="0" applyNumberFormat="1" applyFont="1" applyFill="1" applyBorder="1" applyAlignment="1" applyProtection="1">
      <alignment horizontal="center"/>
      <protection locked="0"/>
    </xf>
    <xf numFmtId="0" fontId="0" fillId="2" borderId="0" xfId="0" applyFont="1" applyFill="1" applyBorder="1" applyAlignment="1" applyProtection="1">
      <alignment/>
      <protection/>
    </xf>
    <xf numFmtId="0" fontId="0" fillId="2" borderId="8" xfId="0" applyFont="1" applyFill="1" applyBorder="1" applyAlignment="1" applyProtection="1">
      <alignment/>
      <protection/>
    </xf>
    <xf numFmtId="0" fontId="0" fillId="2" borderId="7" xfId="0" applyFont="1" applyFill="1" applyBorder="1" applyAlignment="1" applyProtection="1">
      <alignment/>
      <protection/>
    </xf>
    <xf numFmtId="0" fontId="0" fillId="2" borderId="6" xfId="0" applyFont="1" applyFill="1" applyBorder="1" applyAlignment="1" applyProtection="1">
      <alignment/>
      <protection/>
    </xf>
    <xf numFmtId="0" fontId="0" fillId="2" borderId="5" xfId="0" applyFont="1" applyFill="1" applyBorder="1" applyAlignment="1" applyProtection="1">
      <alignment/>
      <protection/>
    </xf>
    <xf numFmtId="0" fontId="0" fillId="2" borderId="4" xfId="0" applyFont="1" applyFill="1" applyBorder="1" applyAlignment="1" applyProtection="1">
      <alignment/>
      <protection/>
    </xf>
    <xf numFmtId="0" fontId="0" fillId="3" borderId="0" xfId="0" applyFont="1" applyFill="1" applyBorder="1" applyAlignment="1" applyProtection="1">
      <alignment/>
      <protection/>
    </xf>
    <xf numFmtId="168" fontId="0" fillId="4" borderId="0" xfId="0" applyNumberFormat="1" applyFont="1" applyFill="1" applyBorder="1" applyAlignment="1" applyProtection="1">
      <alignment horizontal="center"/>
      <protection/>
    </xf>
    <xf numFmtId="9" fontId="0" fillId="4" borderId="0" xfId="0" applyNumberFormat="1" applyFont="1" applyFill="1" applyBorder="1" applyAlignment="1" applyProtection="1">
      <alignment horizontal="center"/>
      <protection/>
    </xf>
    <xf numFmtId="0" fontId="0" fillId="4" borderId="0" xfId="0" applyFont="1" applyFill="1" applyBorder="1" applyAlignment="1" applyProtection="1">
      <alignment horizontal="center"/>
      <protection/>
    </xf>
    <xf numFmtId="0" fontId="0" fillId="2" borderId="0" xfId="0" applyFont="1" applyFill="1" applyBorder="1" applyAlignment="1" applyProtection="1">
      <alignment horizontal="center"/>
      <protection locked="0"/>
    </xf>
    <xf numFmtId="0" fontId="0" fillId="2" borderId="0" xfId="0" applyFont="1" applyFill="1" applyBorder="1" applyAlignment="1" applyProtection="1">
      <alignment horizontal="left"/>
      <protection locked="0"/>
    </xf>
    <xf numFmtId="0" fontId="1" fillId="2" borderId="0" xfId="0" applyFont="1" applyFill="1" applyBorder="1" applyAlignment="1" applyProtection="1">
      <alignment horizontal="center"/>
      <protection/>
    </xf>
    <xf numFmtId="0" fontId="1" fillId="2" borderId="5" xfId="0" applyFont="1" applyFill="1" applyBorder="1" applyAlignment="1" applyProtection="1">
      <alignment horizontal="center"/>
      <protection/>
    </xf>
    <xf numFmtId="4" fontId="4" fillId="3" borderId="0" xfId="0" applyNumberFormat="1" applyFont="1" applyFill="1" applyBorder="1" applyAlignment="1" applyProtection="1">
      <alignment horizontal="center"/>
      <protection/>
    </xf>
    <xf numFmtId="4" fontId="2" fillId="3" borderId="0" xfId="0" applyNumberFormat="1"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5" xfId="0" applyFont="1" applyFill="1" applyBorder="1" applyAlignment="1" applyProtection="1">
      <alignment horizontal="center"/>
      <protection/>
    </xf>
    <xf numFmtId="0" fontId="4" fillId="2" borderId="4" xfId="0" applyFont="1" applyFill="1" applyBorder="1" applyAlignment="1" applyProtection="1">
      <alignment horizontal="center"/>
      <protection/>
    </xf>
    <xf numFmtId="0" fontId="4" fillId="3" borderId="0" xfId="0" applyFont="1" applyFill="1" applyBorder="1" applyAlignment="1" applyProtection="1">
      <alignment horizontal="left"/>
      <protection/>
    </xf>
    <xf numFmtId="0" fontId="1" fillId="3" borderId="0" xfId="0" applyFont="1" applyFill="1" applyBorder="1" applyAlignment="1" applyProtection="1">
      <alignment horizontal="left"/>
      <protection/>
    </xf>
    <xf numFmtId="0" fontId="10" fillId="2" borderId="0" xfId="0" applyFont="1" applyFill="1" applyBorder="1" applyAlignment="1" applyProtection="1">
      <alignment/>
      <protection/>
    </xf>
    <xf numFmtId="0" fontId="10" fillId="2" borderId="5" xfId="0" applyFont="1" applyFill="1" applyBorder="1" applyAlignment="1" applyProtection="1">
      <alignment/>
      <protection/>
    </xf>
    <xf numFmtId="0" fontId="10" fillId="2" borderId="0" xfId="0" applyFont="1" applyFill="1" applyBorder="1" applyAlignment="1" applyProtection="1">
      <alignment horizontal="center"/>
      <protection/>
    </xf>
    <xf numFmtId="0" fontId="3" fillId="2" borderId="0" xfId="0" applyFont="1" applyFill="1" applyBorder="1" applyAlignment="1" applyProtection="1">
      <alignment horizontal="left"/>
      <protection/>
    </xf>
    <xf numFmtId="0" fontId="10" fillId="2" borderId="4" xfId="0" applyFont="1" applyFill="1" applyBorder="1" applyAlignment="1" applyProtection="1">
      <alignment/>
      <protection/>
    </xf>
    <xf numFmtId="0" fontId="0" fillId="2" borderId="3" xfId="0" applyFont="1" applyFill="1" applyBorder="1" applyAlignment="1" applyProtection="1">
      <alignment/>
      <protection/>
    </xf>
    <xf numFmtId="0" fontId="0" fillId="2" borderId="2" xfId="0" applyFont="1" applyFill="1" applyBorder="1" applyAlignment="1" applyProtection="1">
      <alignment/>
      <protection/>
    </xf>
    <xf numFmtId="0" fontId="0" fillId="2" borderId="1" xfId="0" applyFont="1" applyFill="1" applyBorder="1" applyAlignment="1" applyProtection="1">
      <alignment/>
      <protection/>
    </xf>
    <xf numFmtId="0" fontId="0" fillId="2" borderId="0" xfId="0" applyFont="1" applyFill="1" applyBorder="1" applyAlignment="1" applyProtection="1">
      <alignment horizontal="center"/>
      <protection locked="0"/>
    </xf>
    <xf numFmtId="0" fontId="9" fillId="2" borderId="0" xfId="0" applyFont="1" applyFill="1" applyBorder="1" applyAlignment="1" applyProtection="1">
      <alignment/>
      <protection/>
    </xf>
    <xf numFmtId="0" fontId="9" fillId="2" borderId="4" xfId="0" applyFont="1" applyFill="1" applyBorder="1" applyAlignment="1" applyProtection="1">
      <alignment/>
      <protection/>
    </xf>
    <xf numFmtId="0" fontId="9" fillId="2" borderId="0" xfId="0" applyFont="1" applyFill="1" applyBorder="1" applyAlignment="1" applyProtection="1">
      <alignment horizontal="center"/>
      <protection/>
    </xf>
    <xf numFmtId="4" fontId="9" fillId="2" borderId="0" xfId="0" applyNumberFormat="1" applyFont="1" applyFill="1" applyBorder="1" applyAlignment="1" applyProtection="1">
      <alignment horizontal="center"/>
      <protection/>
    </xf>
    <xf numFmtId="0" fontId="9" fillId="2" borderId="5" xfId="0" applyFont="1" applyFill="1" applyBorder="1" applyAlignment="1" applyProtection="1">
      <alignment/>
      <protection/>
    </xf>
    <xf numFmtId="9" fontId="0" fillId="5" borderId="0" xfId="0" applyNumberFormat="1" applyFont="1" applyFill="1" applyBorder="1" applyAlignment="1" applyProtection="1">
      <alignment horizontal="center"/>
      <protection locked="0"/>
    </xf>
    <xf numFmtId="9" fontId="0" fillId="3" borderId="0" xfId="15" applyNumberFormat="1" applyFont="1" applyFill="1" applyBorder="1" applyAlignment="1" applyProtection="1">
      <alignment horizontal="center"/>
      <protection/>
    </xf>
    <xf numFmtId="9" fontId="0" fillId="2" borderId="0" xfId="15"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xf>
    <xf numFmtId="9" fontId="0" fillId="2" borderId="7" xfId="15" applyNumberFormat="1" applyFont="1" applyFill="1" applyBorder="1" applyAlignment="1" applyProtection="1">
      <alignment horizontal="center"/>
      <protection/>
    </xf>
    <xf numFmtId="170" fontId="0" fillId="2" borderId="0" xfId="15" applyFont="1" applyFill="1" applyAlignment="1" applyProtection="1">
      <alignment horizontal="center"/>
      <protection/>
    </xf>
    <xf numFmtId="4" fontId="1" fillId="2" borderId="0" xfId="0" applyNumberFormat="1" applyFont="1" applyFill="1" applyBorder="1" applyAlignment="1" applyProtection="1">
      <alignment horizontal="center"/>
      <protection/>
    </xf>
    <xf numFmtId="4" fontId="1" fillId="2" borderId="2" xfId="0" applyNumberFormat="1" applyFont="1" applyFill="1" applyBorder="1" applyAlignment="1" applyProtection="1">
      <alignment horizontal="center"/>
      <protection/>
    </xf>
    <xf numFmtId="4" fontId="3" fillId="2" borderId="0" xfId="0" applyNumberFormat="1" applyFont="1" applyFill="1" applyBorder="1" applyAlignment="1" applyProtection="1">
      <alignment horizontal="center"/>
      <protection/>
    </xf>
    <xf numFmtId="4" fontId="13" fillId="2" borderId="0" xfId="0" applyNumberFormat="1" applyFont="1" applyFill="1" applyBorder="1" applyAlignment="1" applyProtection="1">
      <alignment horizontal="center"/>
      <protection/>
    </xf>
    <xf numFmtId="4" fontId="1" fillId="3" borderId="0" xfId="0" applyNumberFormat="1" applyFont="1" applyFill="1" applyBorder="1" applyAlignment="1" applyProtection="1">
      <alignment horizontal="center"/>
      <protection/>
    </xf>
    <xf numFmtId="4" fontId="1" fillId="2" borderId="7" xfId="0" applyNumberFormat="1" applyFont="1" applyFill="1" applyBorder="1" applyAlignment="1" applyProtection="1">
      <alignment horizontal="center"/>
      <protection/>
    </xf>
    <xf numFmtId="2" fontId="2" fillId="3" borderId="0" xfId="0" applyNumberFormat="1" applyFont="1" applyFill="1" applyBorder="1" applyAlignment="1" applyProtection="1">
      <alignment horizontal="center"/>
      <protection/>
    </xf>
    <xf numFmtId="9" fontId="2" fillId="3" borderId="0" xfId="2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170" fontId="2" fillId="2" borderId="0" xfId="15" applyFont="1" applyFill="1" applyAlignment="1" applyProtection="1">
      <alignment horizontal="center"/>
      <protection/>
    </xf>
    <xf numFmtId="2" fontId="0" fillId="4" borderId="0" xfId="0" applyNumberFormat="1" applyFont="1" applyFill="1" applyBorder="1" applyAlignment="1" applyProtection="1">
      <alignment horizontal="center"/>
      <protection/>
    </xf>
    <xf numFmtId="0" fontId="4" fillId="3" borderId="0" xfId="0" applyFont="1" applyFill="1" applyBorder="1" applyAlignment="1" applyProtection="1">
      <alignment horizontal="center"/>
      <protection locked="0"/>
    </xf>
    <xf numFmtId="9" fontId="0" fillId="3" borderId="0" xfId="15" applyNumberFormat="1" applyFont="1" applyFill="1" applyBorder="1" applyAlignment="1" applyProtection="1">
      <alignment horizontal="center"/>
      <protection locked="0"/>
    </xf>
    <xf numFmtId="0" fontId="1" fillId="2" borderId="4" xfId="0" applyFont="1" applyFill="1" applyBorder="1" applyAlignment="1" applyProtection="1">
      <alignment/>
      <protection/>
    </xf>
    <xf numFmtId="0" fontId="1" fillId="3" borderId="0" xfId="0" applyFont="1" applyFill="1" applyBorder="1" applyAlignment="1" applyProtection="1">
      <alignment/>
      <protection/>
    </xf>
    <xf numFmtId="0" fontId="1" fillId="2" borderId="5" xfId="0" applyFont="1" applyFill="1" applyBorder="1" applyAlignment="1" applyProtection="1">
      <alignment/>
      <protection/>
    </xf>
    <xf numFmtId="0" fontId="1" fillId="2" borderId="0" xfId="0" applyFont="1" applyFill="1" applyBorder="1" applyAlignment="1" applyProtection="1">
      <alignment/>
      <protection/>
    </xf>
    <xf numFmtId="182" fontId="0" fillId="4" borderId="0" xfId="0" applyNumberFormat="1" applyFont="1" applyFill="1" applyBorder="1" applyAlignment="1" applyProtection="1">
      <alignment horizontal="center"/>
      <protection/>
    </xf>
    <xf numFmtId="4" fontId="2" fillId="2" borderId="0" xfId="0" applyNumberFormat="1" applyFont="1" applyFill="1" applyBorder="1" applyAlignment="1" applyProtection="1">
      <alignment horizontal="center"/>
      <protection/>
    </xf>
    <xf numFmtId="4" fontId="2" fillId="2" borderId="2" xfId="0" applyNumberFormat="1" applyFont="1" applyFill="1" applyBorder="1" applyAlignment="1" applyProtection="1">
      <alignment horizontal="center"/>
      <protection/>
    </xf>
    <xf numFmtId="4" fontId="14" fillId="2" borderId="0" xfId="0" applyNumberFormat="1" applyFont="1" applyFill="1" applyBorder="1" applyAlignment="1" applyProtection="1">
      <alignment horizontal="center"/>
      <protection/>
    </xf>
    <xf numFmtId="168" fontId="2" fillId="4" borderId="0" xfId="0" applyNumberFormat="1" applyFont="1" applyFill="1" applyBorder="1" applyAlignment="1" applyProtection="1">
      <alignment horizontal="center"/>
      <protection/>
    </xf>
    <xf numFmtId="168" fontId="2" fillId="3" borderId="0" xfId="0" applyNumberFormat="1" applyFont="1" applyFill="1" applyBorder="1" applyAlignment="1" applyProtection="1">
      <alignment horizontal="center"/>
      <protection/>
    </xf>
    <xf numFmtId="4" fontId="2" fillId="2" borderId="7" xfId="0" applyNumberFormat="1" applyFont="1" applyFill="1" applyBorder="1" applyAlignment="1" applyProtection="1">
      <alignment horizontal="center"/>
      <protection/>
    </xf>
    <xf numFmtId="9" fontId="2" fillId="5" borderId="0" xfId="20" applyFont="1" applyFill="1" applyBorder="1" applyAlignment="1" applyProtection="1">
      <alignment horizontal="center"/>
      <protection locked="0"/>
    </xf>
    <xf numFmtId="178" fontId="1" fillId="3" borderId="0" xfId="20" applyNumberFormat="1" applyFont="1" applyFill="1" applyBorder="1" applyAlignment="1" applyProtection="1">
      <alignment horizontal="center"/>
      <protection/>
    </xf>
    <xf numFmtId="168" fontId="0" fillId="3" borderId="0" xfId="0" applyNumberFormat="1" applyFont="1" applyFill="1" applyAlignment="1" applyProtection="1">
      <alignment horizontal="center"/>
      <protection/>
    </xf>
    <xf numFmtId="0" fontId="1" fillId="0" borderId="0" xfId="0" applyFont="1" applyAlignment="1">
      <alignment/>
    </xf>
    <xf numFmtId="0" fontId="1" fillId="0" borderId="0" xfId="0" applyFont="1" applyAlignment="1">
      <alignment horizontal="right"/>
    </xf>
    <xf numFmtId="0" fontId="5" fillId="0" borderId="0" xfId="0" applyFont="1" applyAlignment="1">
      <alignment/>
    </xf>
    <xf numFmtId="0" fontId="0" fillId="0" borderId="0" xfId="0" applyFont="1" applyAlignment="1">
      <alignment/>
    </xf>
    <xf numFmtId="0" fontId="0" fillId="0" borderId="0" xfId="0" applyAlignment="1">
      <alignment horizontal="center"/>
    </xf>
    <xf numFmtId="10" fontId="0" fillId="0" borderId="0" xfId="0" applyNumberFormat="1" applyAlignment="1">
      <alignment/>
    </xf>
    <xf numFmtId="0" fontId="15" fillId="0" borderId="0" xfId="0" applyFont="1" applyAlignment="1">
      <alignment/>
    </xf>
    <xf numFmtId="10" fontId="0" fillId="0" borderId="0" xfId="0" applyNumberFormat="1" applyAlignment="1">
      <alignment horizontal="left"/>
    </xf>
    <xf numFmtId="10" fontId="15" fillId="0" borderId="0" xfId="0" applyNumberFormat="1" applyFont="1" applyAlignment="1">
      <alignment/>
    </xf>
    <xf numFmtId="0" fontId="0" fillId="0" borderId="9"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1" fontId="0" fillId="0" borderId="0" xfId="0" applyNumberFormat="1" applyBorder="1" applyAlignment="1" applyProtection="1">
      <alignment/>
      <protection/>
    </xf>
    <xf numFmtId="0" fontId="0" fillId="0" borderId="13" xfId="0" applyBorder="1" applyAlignment="1" applyProtection="1">
      <alignment/>
      <protection/>
    </xf>
    <xf numFmtId="0" fontId="1" fillId="0" borderId="12" xfId="0" applyFont="1" applyBorder="1" applyAlignment="1" applyProtection="1">
      <alignment/>
      <protection/>
    </xf>
    <xf numFmtId="0" fontId="0" fillId="0" borderId="0" xfId="0" applyBorder="1" applyAlignment="1">
      <alignment/>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0" borderId="0" xfId="0" applyFont="1" applyFill="1" applyBorder="1" applyAlignment="1">
      <alignment/>
    </xf>
    <xf numFmtId="0" fontId="0" fillId="0" borderId="0" xfId="0" applyNumberFormat="1" applyFont="1" applyAlignment="1">
      <alignment/>
    </xf>
    <xf numFmtId="181" fontId="4" fillId="3" borderId="0" xfId="0" applyNumberFormat="1" applyFont="1" applyFill="1" applyBorder="1" applyAlignment="1" applyProtection="1">
      <alignment horizontal="left"/>
      <protection/>
    </xf>
    <xf numFmtId="0" fontId="1" fillId="5" borderId="0" xfId="0" applyFont="1" applyFill="1" applyBorder="1" applyAlignment="1" applyProtection="1">
      <alignment horizontal="center"/>
      <protection locked="0"/>
    </xf>
    <xf numFmtId="49" fontId="12" fillId="2" borderId="0" xfId="0" applyNumberFormat="1" applyFont="1" applyFill="1" applyBorder="1" applyAlignment="1" applyProtection="1">
      <alignment horizontal="left"/>
      <protection/>
    </xf>
    <xf numFmtId="0" fontId="12" fillId="2" borderId="0" xfId="0" applyFont="1" applyFill="1" applyBorder="1" applyAlignment="1" applyProtection="1">
      <alignment horizontal="left"/>
      <protection/>
    </xf>
    <xf numFmtId="0" fontId="12" fillId="2" borderId="0" xfId="0" applyFont="1" applyFill="1" applyAlignment="1" applyProtection="1">
      <alignment horizontal="left"/>
      <protection/>
    </xf>
    <xf numFmtId="49" fontId="12" fillId="2" borderId="0" xfId="0" applyNumberFormat="1" applyFont="1" applyFill="1" applyBorder="1" applyAlignment="1" applyProtection="1">
      <alignment horizontal="right"/>
      <protection/>
    </xf>
    <xf numFmtId="49" fontId="12" fillId="2" borderId="0" xfId="0" applyNumberFormat="1"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0" xfId="0" applyFont="1" applyFill="1" applyAlignment="1" applyProtection="1">
      <alignment horizontal="right"/>
      <protection/>
    </xf>
    <xf numFmtId="0" fontId="0" fillId="2" borderId="0" xfId="0" applyFont="1" applyFill="1" applyBorder="1" applyAlignment="1" applyProtection="1">
      <alignment/>
      <protection/>
    </xf>
    <xf numFmtId="0" fontId="19" fillId="0" borderId="0" xfId="0" applyFont="1" applyAlignment="1">
      <alignment horizontal="center"/>
    </xf>
    <xf numFmtId="178" fontId="2" fillId="4" borderId="0" xfId="0" applyNumberFormat="1" applyFont="1" applyFill="1" applyBorder="1" applyAlignment="1" applyProtection="1">
      <alignment horizontal="center"/>
      <protection/>
    </xf>
    <xf numFmtId="0" fontId="0" fillId="3" borderId="7" xfId="0" applyFont="1" applyFill="1" applyBorder="1" applyAlignment="1" applyProtection="1">
      <alignment/>
      <protection/>
    </xf>
    <xf numFmtId="0" fontId="0" fillId="2" borderId="7" xfId="0" applyFont="1" applyFill="1" applyBorder="1" applyAlignment="1" applyProtection="1">
      <alignment horizontal="left"/>
      <protection locked="0"/>
    </xf>
    <xf numFmtId="0" fontId="0" fillId="2" borderId="7" xfId="0" applyFont="1" applyFill="1" applyBorder="1" applyAlignment="1" applyProtection="1">
      <alignment horizontal="center"/>
      <protection locked="0"/>
    </xf>
    <xf numFmtId="182" fontId="0" fillId="2" borderId="7" xfId="0" applyNumberFormat="1" applyFont="1" applyFill="1" applyBorder="1" applyAlignment="1" applyProtection="1">
      <alignment horizontal="center"/>
      <protection locked="0"/>
    </xf>
    <xf numFmtId="0" fontId="0" fillId="2" borderId="7" xfId="0" applyFont="1" applyFill="1" applyBorder="1" applyAlignment="1" applyProtection="1">
      <alignment horizontal="center"/>
      <protection locked="0"/>
    </xf>
    <xf numFmtId="168" fontId="0" fillId="4" borderId="7" xfId="0" applyNumberFormat="1" applyFont="1" applyFill="1" applyBorder="1" applyAlignment="1" applyProtection="1">
      <alignment horizontal="center"/>
      <protection/>
    </xf>
    <xf numFmtId="0" fontId="0" fillId="3" borderId="7" xfId="0" applyFont="1" applyFill="1" applyBorder="1" applyAlignment="1" applyProtection="1">
      <alignment horizontal="center"/>
      <protection/>
    </xf>
    <xf numFmtId="0" fontId="0" fillId="4" borderId="7" xfId="0" applyFont="1" applyFill="1" applyBorder="1" applyAlignment="1" applyProtection="1">
      <alignment horizontal="center"/>
      <protection/>
    </xf>
    <xf numFmtId="9" fontId="0" fillId="4" borderId="7" xfId="0" applyNumberFormat="1" applyFont="1" applyFill="1" applyBorder="1" applyAlignment="1" applyProtection="1">
      <alignment horizontal="center"/>
      <protection/>
    </xf>
    <xf numFmtId="2" fontId="0" fillId="4" borderId="7" xfId="0" applyNumberFormat="1" applyFont="1" applyFill="1" applyBorder="1" applyAlignment="1" applyProtection="1">
      <alignment horizontal="center"/>
      <protection/>
    </xf>
    <xf numFmtId="168" fontId="0" fillId="3" borderId="7" xfId="0" applyNumberFormat="1" applyFont="1" applyFill="1" applyBorder="1" applyAlignment="1" applyProtection="1">
      <alignment horizontal="center"/>
      <protection/>
    </xf>
    <xf numFmtId="168" fontId="1" fillId="4" borderId="7" xfId="0" applyNumberFormat="1" applyFont="1" applyFill="1" applyBorder="1" applyAlignment="1" applyProtection="1">
      <alignment horizontal="center"/>
      <protection/>
    </xf>
    <xf numFmtId="0" fontId="0" fillId="3" borderId="2" xfId="0" applyFont="1" applyFill="1" applyBorder="1" applyAlignment="1" applyProtection="1">
      <alignment/>
      <protection/>
    </xf>
    <xf numFmtId="0" fontId="0" fillId="2" borderId="2" xfId="0" applyFont="1" applyFill="1" applyBorder="1" applyAlignment="1" applyProtection="1">
      <alignment horizontal="left"/>
      <protection locked="0"/>
    </xf>
    <xf numFmtId="0" fontId="0" fillId="2" borderId="2" xfId="0" applyFont="1" applyFill="1" applyBorder="1" applyAlignment="1" applyProtection="1">
      <alignment horizontal="center"/>
      <protection locked="0"/>
    </xf>
    <xf numFmtId="182" fontId="0" fillId="2" borderId="2" xfId="0" applyNumberFormat="1" applyFont="1" applyFill="1" applyBorder="1" applyAlignment="1" applyProtection="1">
      <alignment horizontal="center"/>
      <protection locked="0"/>
    </xf>
    <xf numFmtId="0" fontId="0" fillId="2" borderId="2" xfId="0" applyFont="1" applyFill="1" applyBorder="1" applyAlignment="1" applyProtection="1">
      <alignment horizontal="center"/>
      <protection locked="0"/>
    </xf>
    <xf numFmtId="168" fontId="0" fillId="4" borderId="2" xfId="0" applyNumberFormat="1" applyFont="1" applyFill="1" applyBorder="1" applyAlignment="1" applyProtection="1">
      <alignment horizontal="center"/>
      <protection/>
    </xf>
    <xf numFmtId="0" fontId="0" fillId="3" borderId="2" xfId="0" applyFont="1" applyFill="1" applyBorder="1" applyAlignment="1" applyProtection="1">
      <alignment horizontal="center"/>
      <protection/>
    </xf>
    <xf numFmtId="0" fontId="0" fillId="4" borderId="2" xfId="0" applyFont="1" applyFill="1" applyBorder="1" applyAlignment="1" applyProtection="1">
      <alignment horizontal="center"/>
      <protection/>
    </xf>
    <xf numFmtId="9" fontId="0" fillId="4" borderId="2" xfId="0" applyNumberFormat="1" applyFont="1" applyFill="1" applyBorder="1" applyAlignment="1" applyProtection="1">
      <alignment horizontal="center"/>
      <protection/>
    </xf>
    <xf numFmtId="2" fontId="0" fillId="4" borderId="2" xfId="0" applyNumberFormat="1" applyFont="1" applyFill="1" applyBorder="1" applyAlignment="1" applyProtection="1">
      <alignment horizontal="center"/>
      <protection/>
    </xf>
    <xf numFmtId="168" fontId="0" fillId="3" borderId="2" xfId="0" applyNumberFormat="1" applyFont="1" applyFill="1" applyBorder="1" applyAlignment="1" applyProtection="1">
      <alignment horizontal="center"/>
      <protection/>
    </xf>
    <xf numFmtId="168" fontId="1" fillId="4" borderId="2" xfId="0" applyNumberFormat="1" applyFont="1" applyFill="1" applyBorder="1" applyAlignment="1" applyProtection="1">
      <alignment horizontal="center"/>
      <protection/>
    </xf>
    <xf numFmtId="0" fontId="20" fillId="0" borderId="0" xfId="0" applyFont="1" applyFill="1" applyAlignment="1" applyProtection="1">
      <alignment horizontal="left"/>
      <protection/>
    </xf>
    <xf numFmtId="0" fontId="20" fillId="5" borderId="0" xfId="0" applyFont="1" applyFill="1" applyBorder="1" applyAlignment="1" applyProtection="1">
      <alignment horizontal="left"/>
      <protection locked="0"/>
    </xf>
    <xf numFmtId="0" fontId="21" fillId="0" borderId="0" xfId="0" applyFont="1" applyFill="1" applyAlignment="1" applyProtection="1">
      <alignment horizontal="left"/>
      <protection/>
    </xf>
    <xf numFmtId="9" fontId="20" fillId="5" borderId="0" xfId="20" applyFont="1" applyFill="1" applyAlignment="1" applyProtection="1">
      <alignment horizontal="left"/>
      <protection locked="0"/>
    </xf>
    <xf numFmtId="9" fontId="20" fillId="0" borderId="0" xfId="20" applyFont="1" applyFill="1" applyAlignment="1" applyProtection="1">
      <alignment horizontal="center"/>
      <protection/>
    </xf>
    <xf numFmtId="181" fontId="20" fillId="5" borderId="0" xfId="15" applyNumberFormat="1" applyFont="1" applyFill="1" applyAlignment="1" applyProtection="1">
      <alignment horizontal="left"/>
      <protection locked="0"/>
    </xf>
    <xf numFmtId="42" fontId="20" fillId="5" borderId="0" xfId="0" applyNumberFormat="1" applyFont="1" applyFill="1" applyAlignment="1" applyProtection="1">
      <alignment horizontal="left"/>
      <protection locked="0"/>
    </xf>
    <xf numFmtId="178" fontId="20" fillId="5" borderId="0" xfId="20" applyNumberFormat="1" applyFont="1" applyFill="1" applyAlignment="1" applyProtection="1">
      <alignment horizontal="left"/>
      <protection locked="0"/>
    </xf>
    <xf numFmtId="0" fontId="22" fillId="0" borderId="0" xfId="0" applyFont="1" applyFill="1" applyAlignment="1" applyProtection="1">
      <alignment horizontal="left"/>
      <protection/>
    </xf>
    <xf numFmtId="178" fontId="20" fillId="5" borderId="0" xfId="0" applyNumberFormat="1" applyFont="1" applyFill="1" applyAlignment="1" applyProtection="1">
      <alignment horizontal="left"/>
      <protection locked="0"/>
    </xf>
    <xf numFmtId="0" fontId="23" fillId="0" borderId="0" xfId="0" applyFont="1" applyFill="1" applyAlignment="1" applyProtection="1">
      <alignment horizontal="left"/>
      <protection/>
    </xf>
    <xf numFmtId="0" fontId="21" fillId="0" borderId="0" xfId="0" applyFont="1" applyFill="1" applyAlignment="1" applyProtection="1" quotePrefix="1">
      <alignment horizontal="left"/>
      <protection/>
    </xf>
    <xf numFmtId="2" fontId="20" fillId="0" borderId="0" xfId="0" applyNumberFormat="1" applyFont="1" applyFill="1" applyAlignment="1" applyProtection="1">
      <alignment horizontal="left"/>
      <protection/>
    </xf>
    <xf numFmtId="170" fontId="20" fillId="5" borderId="0" xfId="0" applyNumberFormat="1" applyFont="1" applyFill="1" applyAlignment="1" applyProtection="1">
      <alignment horizontal="left"/>
      <protection locked="0"/>
    </xf>
    <xf numFmtId="181" fontId="20" fillId="0" borderId="0" xfId="0" applyNumberFormat="1" applyFont="1" applyFill="1" applyAlignment="1" applyProtection="1">
      <alignment horizontal="left"/>
      <protection/>
    </xf>
    <xf numFmtId="170" fontId="20" fillId="0" borderId="0" xfId="0" applyNumberFormat="1" applyFont="1" applyFill="1" applyAlignment="1" applyProtection="1">
      <alignment horizontal="left"/>
      <protection/>
    </xf>
    <xf numFmtId="0" fontId="22" fillId="0" borderId="0" xfId="0" applyFont="1" applyFill="1" applyBorder="1" applyAlignment="1" applyProtection="1">
      <alignment horizontal="left"/>
      <protection/>
    </xf>
    <xf numFmtId="195" fontId="20" fillId="0" borderId="0" xfId="0" applyNumberFormat="1" applyFont="1" applyFill="1" applyBorder="1" applyAlignment="1" applyProtection="1">
      <alignment horizontal="left"/>
      <protection/>
    </xf>
    <xf numFmtId="0" fontId="20" fillId="0" borderId="0" xfId="0" applyFont="1" applyAlignment="1" applyProtection="1">
      <alignment horizontal="left"/>
      <protection/>
    </xf>
    <xf numFmtId="0" fontId="20" fillId="0" borderId="0" xfId="0" applyFont="1" applyFill="1" applyBorder="1" applyAlignment="1" applyProtection="1">
      <alignment horizontal="left"/>
      <protection/>
    </xf>
    <xf numFmtId="0" fontId="22" fillId="0" borderId="0" xfId="0" applyNumberFormat="1" applyFont="1" applyFill="1" applyBorder="1" applyAlignment="1" applyProtection="1">
      <alignment horizontal="left"/>
      <protection/>
    </xf>
    <xf numFmtId="16" fontId="22" fillId="0" borderId="0" xfId="0" applyNumberFormat="1" applyFont="1" applyFill="1" applyBorder="1" applyAlignment="1" applyProtection="1">
      <alignment horizontal="left"/>
      <protection/>
    </xf>
    <xf numFmtId="9" fontId="22" fillId="0" borderId="0" xfId="20" applyFont="1" applyFill="1" applyBorder="1" applyAlignment="1" applyProtection="1">
      <alignment horizontal="left"/>
      <protection/>
    </xf>
    <xf numFmtId="0" fontId="20" fillId="0" borderId="0" xfId="0" applyNumberFormat="1" applyFont="1" applyFill="1" applyBorder="1" applyAlignment="1" applyProtection="1">
      <alignment horizontal="left"/>
      <protection/>
    </xf>
    <xf numFmtId="1" fontId="22" fillId="0" borderId="0" xfId="0" applyNumberFormat="1" applyFont="1" applyFill="1" applyBorder="1" applyAlignment="1" applyProtection="1">
      <alignment horizontal="left"/>
      <protection/>
    </xf>
    <xf numFmtId="3" fontId="20" fillId="0" borderId="0" xfId="0" applyNumberFormat="1" applyFont="1" applyFill="1" applyBorder="1" applyAlignment="1" applyProtection="1">
      <alignment horizontal="left"/>
      <protection/>
    </xf>
    <xf numFmtId="181" fontId="22" fillId="0" borderId="0" xfId="0" applyNumberFormat="1" applyFont="1" applyFill="1" applyAlignment="1" applyProtection="1">
      <alignment horizontal="left"/>
      <protection/>
    </xf>
    <xf numFmtId="14" fontId="22" fillId="0" borderId="0" xfId="0" applyNumberFormat="1" applyFont="1" applyFill="1" applyBorder="1" applyAlignment="1" applyProtection="1">
      <alignment horizontal="left"/>
      <protection/>
    </xf>
    <xf numFmtId="49" fontId="20" fillId="0" borderId="0" xfId="0" applyNumberFormat="1" applyFont="1" applyFill="1" applyBorder="1" applyAlignment="1" applyProtection="1">
      <alignment horizontal="left"/>
      <protection/>
    </xf>
    <xf numFmtId="3" fontId="20" fillId="5" borderId="0" xfId="0" applyNumberFormat="1" applyFont="1" applyFill="1" applyBorder="1" applyAlignment="1" applyProtection="1">
      <alignment horizontal="left"/>
      <protection locked="0"/>
    </xf>
    <xf numFmtId="0" fontId="23" fillId="0" borderId="0" xfId="0" applyFont="1" applyFill="1" applyBorder="1" applyAlignment="1" applyProtection="1">
      <alignment horizontal="left"/>
      <protection/>
    </xf>
    <xf numFmtId="0" fontId="21" fillId="0" borderId="0" xfId="0" applyFont="1" applyFill="1" applyBorder="1" applyAlignment="1" applyProtection="1">
      <alignment horizontal="left"/>
      <protection/>
    </xf>
    <xf numFmtId="0" fontId="21" fillId="0" borderId="0" xfId="18" applyNumberFormat="1" applyFont="1" applyFill="1" applyBorder="1" applyAlignment="1" applyProtection="1">
      <alignment horizontal="left"/>
      <protection/>
    </xf>
    <xf numFmtId="9" fontId="20" fillId="5" borderId="0" xfId="0" applyNumberFormat="1" applyFont="1" applyFill="1" applyBorder="1" applyAlignment="1" applyProtection="1">
      <alignment horizontal="left"/>
      <protection locked="0"/>
    </xf>
    <xf numFmtId="17" fontId="20" fillId="0" borderId="0" xfId="0" applyNumberFormat="1" applyFont="1" applyFill="1" applyBorder="1" applyAlignment="1" applyProtection="1" quotePrefix="1">
      <alignment horizontal="left"/>
      <protection/>
    </xf>
    <xf numFmtId="0" fontId="21" fillId="0" borderId="0" xfId="18" applyNumberFormat="1" applyFont="1" applyFill="1" applyBorder="1" applyAlignment="1" applyProtection="1" quotePrefix="1">
      <alignment horizontal="left"/>
      <protection/>
    </xf>
    <xf numFmtId="0" fontId="20" fillId="0" borderId="0" xfId="0" applyFont="1" applyFill="1" applyBorder="1" applyAlignment="1" applyProtection="1" quotePrefix="1">
      <alignment horizontal="left"/>
      <protection/>
    </xf>
    <xf numFmtId="0" fontId="25" fillId="0" borderId="0" xfId="0" applyFont="1" applyFill="1" applyAlignment="1" applyProtection="1">
      <alignment horizontal="left"/>
      <protection/>
    </xf>
    <xf numFmtId="0" fontId="25" fillId="0" borderId="0" xfId="0" applyFont="1" applyFill="1" applyBorder="1" applyAlignment="1" applyProtection="1">
      <alignment horizontal="left"/>
      <protection/>
    </xf>
    <xf numFmtId="0" fontId="26" fillId="0" borderId="0" xfId="0" applyFont="1" applyFill="1" applyBorder="1" applyAlignment="1" applyProtection="1">
      <alignment horizontal="left"/>
      <protection/>
    </xf>
    <xf numFmtId="0" fontId="26" fillId="0" borderId="0" xfId="0" applyFont="1" applyFill="1" applyAlignment="1" applyProtection="1">
      <alignment horizontal="left"/>
      <protection/>
    </xf>
    <xf numFmtId="0" fontId="26" fillId="0" borderId="0" xfId="0" applyNumberFormat="1" applyFont="1" applyFill="1" applyBorder="1" applyAlignment="1" applyProtection="1">
      <alignment horizontal="left"/>
      <protection/>
    </xf>
    <xf numFmtId="0" fontId="27" fillId="0" borderId="0" xfId="0" applyFont="1" applyFill="1" applyAlignment="1" applyProtection="1">
      <alignment horizontal="left"/>
      <protection/>
    </xf>
    <xf numFmtId="0" fontId="27" fillId="0" borderId="0" xfId="0" applyFont="1" applyFill="1" applyBorder="1" applyAlignment="1" applyProtection="1">
      <alignment horizontal="left"/>
      <protection/>
    </xf>
    <xf numFmtId="9" fontId="20" fillId="0" borderId="0" xfId="20" applyFont="1" applyFill="1" applyAlignment="1" applyProtection="1">
      <alignment horizontal="left"/>
      <protection/>
    </xf>
    <xf numFmtId="170" fontId="20" fillId="5" borderId="0" xfId="0" applyNumberFormat="1" applyFont="1" applyFill="1" applyAlignment="1" applyProtection="1">
      <alignment horizontal="center"/>
      <protection locked="0"/>
    </xf>
    <xf numFmtId="0" fontId="20" fillId="5" borderId="0" xfId="0" applyFont="1" applyFill="1" applyAlignment="1" applyProtection="1">
      <alignment horizontal="left"/>
      <protection locked="0"/>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20" fillId="5" borderId="0" xfId="0" applyFont="1" applyFill="1" applyAlignment="1" applyProtection="1">
      <alignment horizontal="center"/>
      <protection locked="0"/>
    </xf>
    <xf numFmtId="0" fontId="4" fillId="3" borderId="0" xfId="0" applyFont="1" applyFill="1" applyBorder="1" applyAlignment="1" applyProtection="1">
      <alignment horizontal="center"/>
      <protection/>
    </xf>
    <xf numFmtId="0" fontId="0" fillId="0" borderId="0" xfId="0" applyBorder="1" applyAlignment="1" applyProtection="1">
      <alignment horizontal="center"/>
      <protection/>
    </xf>
  </cellXfs>
  <cellStyles count="9">
    <cellStyle name="Normal" xfId="0"/>
    <cellStyle name="Euro" xfId="15"/>
    <cellStyle name="Followed Hyperlink" xfId="16"/>
    <cellStyle name="Hyperlink"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704850</xdr:colOff>
      <xdr:row>2</xdr:row>
      <xdr:rowOff>104775</xdr:rowOff>
    </xdr:from>
    <xdr:to>
      <xdr:col>23</xdr:col>
      <xdr:colOff>133350</xdr:colOff>
      <xdr:row>5</xdr:row>
      <xdr:rowOff>19050</xdr:rowOff>
    </xdr:to>
    <xdr:pic>
      <xdr:nvPicPr>
        <xdr:cNvPr id="1" name="Picture 12"/>
        <xdr:cNvPicPr preferRelativeResize="1">
          <a:picLocks noChangeAspect="1"/>
        </xdr:cNvPicPr>
      </xdr:nvPicPr>
      <xdr:blipFill>
        <a:blip r:embed="rId1"/>
        <a:stretch>
          <a:fillRect/>
        </a:stretch>
      </xdr:blipFill>
      <xdr:spPr>
        <a:xfrm>
          <a:off x="12849225" y="438150"/>
          <a:ext cx="1504950" cy="495300"/>
        </a:xfrm>
        <a:prstGeom prst="rect">
          <a:avLst/>
        </a:prstGeom>
        <a:noFill/>
        <a:ln w="9525" cmpd="sng">
          <a:noFill/>
        </a:ln>
      </xdr:spPr>
    </xdr:pic>
    <xdr:clientData/>
  </xdr:twoCellAnchor>
  <xdr:twoCellAnchor>
    <xdr:from>
      <xdr:col>20</xdr:col>
      <xdr:colOff>695325</xdr:colOff>
      <xdr:row>64</xdr:row>
      <xdr:rowOff>95250</xdr:rowOff>
    </xdr:from>
    <xdr:to>
      <xdr:col>23</xdr:col>
      <xdr:colOff>123825</xdr:colOff>
      <xdr:row>67</xdr:row>
      <xdr:rowOff>9525</xdr:rowOff>
    </xdr:to>
    <xdr:pic>
      <xdr:nvPicPr>
        <xdr:cNvPr id="2" name="Picture 29"/>
        <xdr:cNvPicPr preferRelativeResize="1">
          <a:picLocks noChangeAspect="1"/>
        </xdr:cNvPicPr>
      </xdr:nvPicPr>
      <xdr:blipFill>
        <a:blip r:embed="rId1"/>
        <a:stretch>
          <a:fillRect/>
        </a:stretch>
      </xdr:blipFill>
      <xdr:spPr>
        <a:xfrm>
          <a:off x="12839700" y="10467975"/>
          <a:ext cx="15049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2</xdr:row>
      <xdr:rowOff>104775</xdr:rowOff>
    </xdr:from>
    <xdr:to>
      <xdr:col>24</xdr:col>
      <xdr:colOff>114300</xdr:colOff>
      <xdr:row>5</xdr:row>
      <xdr:rowOff>9525</xdr:rowOff>
    </xdr:to>
    <xdr:pic>
      <xdr:nvPicPr>
        <xdr:cNvPr id="1" name="Picture 11"/>
        <xdr:cNvPicPr preferRelativeResize="1">
          <a:picLocks noChangeAspect="1"/>
        </xdr:cNvPicPr>
      </xdr:nvPicPr>
      <xdr:blipFill>
        <a:blip r:embed="rId1"/>
        <a:stretch>
          <a:fillRect/>
        </a:stretch>
      </xdr:blipFill>
      <xdr:spPr>
        <a:xfrm>
          <a:off x="10439400" y="438150"/>
          <a:ext cx="15049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117</xdr:row>
      <xdr:rowOff>142875</xdr:rowOff>
    </xdr:from>
    <xdr:to>
      <xdr:col>8</xdr:col>
      <xdr:colOff>571500</xdr:colOff>
      <xdr:row>121</xdr:row>
      <xdr:rowOff>28575</xdr:rowOff>
    </xdr:to>
    <xdr:pic>
      <xdr:nvPicPr>
        <xdr:cNvPr id="1" name="Picture 1"/>
        <xdr:cNvPicPr preferRelativeResize="1">
          <a:picLocks noChangeAspect="1"/>
        </xdr:cNvPicPr>
      </xdr:nvPicPr>
      <xdr:blipFill>
        <a:blip r:embed="rId1"/>
        <a:stretch>
          <a:fillRect/>
        </a:stretch>
      </xdr:blipFill>
      <xdr:spPr>
        <a:xfrm>
          <a:off x="3533775" y="19135725"/>
          <a:ext cx="18383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AB103"/>
  <sheetViews>
    <sheetView tabSelected="1" zoomScale="80" zoomScaleNormal="80" zoomScaleSheetLayoutView="85" workbookViewId="0" topLeftCell="A1">
      <selection activeCell="B2" sqref="B2"/>
    </sheetView>
  </sheetViews>
  <sheetFormatPr defaultColWidth="9.140625" defaultRowHeight="12.75"/>
  <cols>
    <col min="1" max="1" width="5.7109375" style="1" customWidth="1"/>
    <col min="2" max="3" width="2.7109375" style="1" customWidth="1"/>
    <col min="4" max="4" width="30.7109375" style="2" customWidth="1"/>
    <col min="5" max="5" width="2.7109375" style="2" customWidth="1"/>
    <col min="6" max="6" width="5.7109375" style="1" customWidth="1"/>
    <col min="7" max="7" width="12.7109375" style="1" customWidth="1"/>
    <col min="8" max="8" width="5.7109375" style="1" customWidth="1"/>
    <col min="9" max="9" width="12.7109375" style="1" customWidth="1"/>
    <col min="10" max="10" width="5.7109375" style="1" customWidth="1"/>
    <col min="11" max="11" width="12.7109375" style="1" customWidth="1"/>
    <col min="12" max="12" width="6.421875" style="1" customWidth="1"/>
    <col min="13" max="13" width="12.7109375" style="1" customWidth="1"/>
    <col min="14" max="14" width="5.7109375" style="1" customWidth="1"/>
    <col min="15" max="15" width="14.8515625" style="1" customWidth="1"/>
    <col min="16" max="16" width="5.7109375" style="1" customWidth="1"/>
    <col min="17" max="17" width="12.7109375" style="1" customWidth="1"/>
    <col min="18" max="18" width="5.7109375" style="1" customWidth="1"/>
    <col min="19" max="19" width="12.7109375" style="1" customWidth="1"/>
    <col min="20" max="20" width="5.7109375" style="1" customWidth="1"/>
    <col min="21" max="21" width="12.7109375" style="1" customWidth="1"/>
    <col min="22" max="22" width="5.7109375" style="1" customWidth="1"/>
    <col min="23" max="23" width="12.7109375" style="1" customWidth="1"/>
    <col min="24" max="25" width="2.7109375" style="1" customWidth="1"/>
    <col min="26" max="27" width="9.140625" style="1" customWidth="1"/>
    <col min="28" max="28" width="12.57421875" style="1" bestFit="1" customWidth="1"/>
    <col min="29" max="16384" width="9.140625" style="1" customWidth="1"/>
  </cols>
  <sheetData>
    <row r="1" ht="13.5" thickBot="1"/>
    <row r="2" spans="2:25" ht="12.75">
      <c r="B2" s="3"/>
      <c r="C2" s="4"/>
      <c r="D2" s="5"/>
      <c r="E2" s="5"/>
      <c r="F2" s="4"/>
      <c r="G2" s="4"/>
      <c r="H2" s="4"/>
      <c r="I2" s="4"/>
      <c r="J2" s="4"/>
      <c r="K2" s="4"/>
      <c r="L2" s="4"/>
      <c r="M2" s="4"/>
      <c r="N2" s="4"/>
      <c r="O2" s="4"/>
      <c r="P2" s="4"/>
      <c r="Q2" s="4"/>
      <c r="R2" s="4"/>
      <c r="S2" s="4"/>
      <c r="T2" s="4"/>
      <c r="U2" s="4"/>
      <c r="V2" s="4"/>
      <c r="W2" s="4"/>
      <c r="X2" s="4"/>
      <c r="Y2" s="6"/>
    </row>
    <row r="3" spans="2:25" ht="12.75">
      <c r="B3" s="7"/>
      <c r="C3" s="8"/>
      <c r="D3" s="8"/>
      <c r="E3" s="8"/>
      <c r="F3" s="8"/>
      <c r="G3" s="8"/>
      <c r="H3" s="8"/>
      <c r="I3" s="8"/>
      <c r="J3" s="8"/>
      <c r="K3" s="8"/>
      <c r="L3" s="8"/>
      <c r="M3" s="8"/>
      <c r="N3" s="8"/>
      <c r="O3" s="8"/>
      <c r="P3" s="8"/>
      <c r="Q3" s="8"/>
      <c r="R3" s="8"/>
      <c r="S3" s="8"/>
      <c r="T3" s="8"/>
      <c r="U3" s="8"/>
      <c r="V3" s="8"/>
      <c r="W3" s="8"/>
      <c r="X3" s="8"/>
      <c r="Y3" s="9"/>
    </row>
    <row r="4" spans="2:25" ht="18">
      <c r="B4" s="7"/>
      <c r="C4" s="10" t="s">
        <v>74</v>
      </c>
      <c r="D4" s="8"/>
      <c r="E4" s="8"/>
      <c r="F4" s="8"/>
      <c r="G4" s="8"/>
      <c r="H4" s="8"/>
      <c r="I4" s="8"/>
      <c r="J4" s="8"/>
      <c r="K4" s="8"/>
      <c r="L4" s="8"/>
      <c r="M4" s="8"/>
      <c r="N4" s="8"/>
      <c r="O4" s="8"/>
      <c r="P4" s="8"/>
      <c r="Q4" s="8"/>
      <c r="R4" s="8"/>
      <c r="S4" s="8"/>
      <c r="T4" s="8"/>
      <c r="U4" s="8"/>
      <c r="V4" s="8"/>
      <c r="W4" s="8"/>
      <c r="X4" s="8"/>
      <c r="Y4" s="9"/>
    </row>
    <row r="5" spans="2:25" ht="15">
      <c r="B5" s="7"/>
      <c r="C5" s="11" t="s">
        <v>16</v>
      </c>
      <c r="D5" s="8"/>
      <c r="E5" s="8"/>
      <c r="F5" s="8"/>
      <c r="G5" s="8"/>
      <c r="H5" s="8"/>
      <c r="I5" s="8"/>
      <c r="J5" s="8"/>
      <c r="K5" s="8"/>
      <c r="L5" s="8"/>
      <c r="M5" s="8"/>
      <c r="N5" s="8"/>
      <c r="O5" s="8"/>
      <c r="P5" s="8"/>
      <c r="Q5" s="8"/>
      <c r="R5" s="8"/>
      <c r="S5" s="8"/>
      <c r="T5" s="8"/>
      <c r="U5" s="8"/>
      <c r="V5" s="8"/>
      <c r="W5" s="8"/>
      <c r="X5" s="8"/>
      <c r="Y5" s="9"/>
    </row>
    <row r="6" spans="2:25" ht="12.75">
      <c r="B6" s="7"/>
      <c r="C6" s="8"/>
      <c r="D6" s="8"/>
      <c r="E6" s="8"/>
      <c r="F6" s="8"/>
      <c r="G6" s="8"/>
      <c r="H6" s="8"/>
      <c r="I6" s="8"/>
      <c r="J6" s="8"/>
      <c r="K6" s="8"/>
      <c r="L6" s="8"/>
      <c r="M6" s="8"/>
      <c r="N6" s="8"/>
      <c r="O6" s="8"/>
      <c r="P6" s="8"/>
      <c r="Q6" s="8"/>
      <c r="R6" s="8"/>
      <c r="S6" s="8"/>
      <c r="T6" s="8"/>
      <c r="U6" s="8"/>
      <c r="V6" s="8"/>
      <c r="W6" s="8"/>
      <c r="X6" s="8"/>
      <c r="Y6" s="9"/>
    </row>
    <row r="7" spans="2:25" ht="12.75">
      <c r="B7" s="7"/>
      <c r="C7" s="8"/>
      <c r="D7" s="8"/>
      <c r="E7" s="8"/>
      <c r="F7" s="8"/>
      <c r="G7" s="8"/>
      <c r="H7" s="8"/>
      <c r="I7" s="8"/>
      <c r="J7" s="8"/>
      <c r="K7" s="8"/>
      <c r="L7" s="8"/>
      <c r="M7" s="8"/>
      <c r="N7" s="8"/>
      <c r="O7" s="8"/>
      <c r="P7" s="8"/>
      <c r="Q7" s="8"/>
      <c r="R7" s="8"/>
      <c r="S7" s="8"/>
      <c r="T7" s="8"/>
      <c r="U7" s="8"/>
      <c r="V7" s="8"/>
      <c r="W7" s="8"/>
      <c r="X7" s="8"/>
      <c r="Y7" s="9"/>
    </row>
    <row r="8" spans="2:25" ht="12.75">
      <c r="B8" s="7"/>
      <c r="C8" s="13"/>
      <c r="D8" s="13"/>
      <c r="E8" s="13"/>
      <c r="F8" s="13"/>
      <c r="G8" s="13"/>
      <c r="H8" s="13"/>
      <c r="I8" s="13"/>
      <c r="J8" s="112"/>
      <c r="K8" s="63"/>
      <c r="L8" s="13"/>
      <c r="M8" s="13"/>
      <c r="N8" s="112"/>
      <c r="O8" s="13"/>
      <c r="P8" s="112"/>
      <c r="Q8" s="15"/>
      <c r="R8" s="13"/>
      <c r="S8" s="13"/>
      <c r="T8" s="13"/>
      <c r="U8" s="13"/>
      <c r="V8" s="13"/>
      <c r="W8" s="13"/>
      <c r="X8" s="13"/>
      <c r="Y8" s="9"/>
    </row>
    <row r="9" spans="2:25" ht="12.75">
      <c r="B9" s="7"/>
      <c r="C9" s="13"/>
      <c r="D9" s="15" t="s">
        <v>18</v>
      </c>
      <c r="E9" s="13"/>
      <c r="F9" s="13"/>
      <c r="G9" s="13"/>
      <c r="H9" s="13"/>
      <c r="I9" s="13"/>
      <c r="J9" s="20" t="s">
        <v>23</v>
      </c>
      <c r="K9" s="17"/>
      <c r="L9" s="16"/>
      <c r="M9" s="13"/>
      <c r="N9" s="13"/>
      <c r="O9" s="59" t="s">
        <v>8</v>
      </c>
      <c r="P9" s="16"/>
      <c r="Q9" s="15"/>
      <c r="R9" s="15" t="s">
        <v>80</v>
      </c>
      <c r="S9" s="37"/>
      <c r="T9" s="38"/>
      <c r="U9" s="38"/>
      <c r="V9" s="38"/>
      <c r="W9" s="16"/>
      <c r="X9" s="13"/>
      <c r="Y9" s="9"/>
    </row>
    <row r="10" spans="2:25" ht="12.75">
      <c r="B10" s="7"/>
      <c r="C10" s="13"/>
      <c r="D10" s="13"/>
      <c r="E10" s="13"/>
      <c r="F10" s="13"/>
      <c r="G10" s="13"/>
      <c r="H10" s="13"/>
      <c r="I10" s="13"/>
      <c r="J10" s="16"/>
      <c r="K10" s="17"/>
      <c r="L10" s="16"/>
      <c r="M10" s="13"/>
      <c r="N10" s="16"/>
      <c r="O10" s="16"/>
      <c r="P10" s="13"/>
      <c r="Q10" s="13"/>
      <c r="R10" s="16"/>
      <c r="S10" s="16"/>
      <c r="T10" s="16"/>
      <c r="U10" s="16"/>
      <c r="V10" s="13"/>
      <c r="W10" s="16"/>
      <c r="X10" s="13"/>
      <c r="Y10" s="9"/>
    </row>
    <row r="11" spans="2:25" ht="12.75">
      <c r="B11" s="7"/>
      <c r="C11" s="13"/>
      <c r="D11" s="63" t="s">
        <v>175</v>
      </c>
      <c r="E11" s="13"/>
      <c r="F11" s="13"/>
      <c r="G11" s="13"/>
      <c r="H11" s="13"/>
      <c r="I11" s="13"/>
      <c r="J11" s="23" t="s">
        <v>5</v>
      </c>
      <c r="K11" s="24"/>
      <c r="L11" s="25"/>
      <c r="M11" s="13"/>
      <c r="N11" s="16"/>
      <c r="O11" s="60">
        <v>15000000</v>
      </c>
      <c r="P11" s="13"/>
      <c r="Q11" s="13"/>
      <c r="R11" s="43" t="s">
        <v>210</v>
      </c>
      <c r="S11" s="17"/>
      <c r="T11" s="13"/>
      <c r="U11" s="16"/>
      <c r="V11" s="13"/>
      <c r="W11" s="46">
        <f>SUM(G59:W59)+SUM(G97:W97)</f>
        <v>5449685.194296833</v>
      </c>
      <c r="X11" s="13"/>
      <c r="Y11" s="9"/>
    </row>
    <row r="12" spans="2:25" ht="12.75">
      <c r="B12" s="7"/>
      <c r="C12" s="13"/>
      <c r="D12" s="63" t="s">
        <v>176</v>
      </c>
      <c r="E12" s="13"/>
      <c r="F12" s="13"/>
      <c r="G12" s="13"/>
      <c r="H12" s="13"/>
      <c r="I12" s="13"/>
      <c r="J12" s="23" t="s">
        <v>6</v>
      </c>
      <c r="K12" s="24"/>
      <c r="L12" s="25"/>
      <c r="M12" s="13"/>
      <c r="N12" s="16"/>
      <c r="O12" s="60">
        <v>15000000</v>
      </c>
      <c r="P12" s="13"/>
      <c r="Q12" s="13"/>
      <c r="R12" s="43" t="s">
        <v>211</v>
      </c>
      <c r="S12" s="17"/>
      <c r="T12" s="13"/>
      <c r="U12" s="16"/>
      <c r="V12" s="13"/>
      <c r="W12" s="46">
        <f>tabellen!D70</f>
        <v>4413000</v>
      </c>
      <c r="X12" s="13"/>
      <c r="Y12" s="9"/>
    </row>
    <row r="13" spans="2:25" ht="12.75">
      <c r="B13" s="7"/>
      <c r="C13" s="13"/>
      <c r="D13" s="63"/>
      <c r="E13" s="13"/>
      <c r="F13" s="13"/>
      <c r="G13" s="13"/>
      <c r="H13" s="13"/>
      <c r="I13" s="13"/>
      <c r="J13" s="13"/>
      <c r="K13" s="13"/>
      <c r="L13" s="13"/>
      <c r="M13" s="13"/>
      <c r="N13" s="16"/>
      <c r="O13" s="13"/>
      <c r="P13" s="13"/>
      <c r="Q13" s="36"/>
      <c r="R13" s="43"/>
      <c r="S13" s="17"/>
      <c r="T13" s="44"/>
      <c r="U13" s="16"/>
      <c r="V13" s="13"/>
      <c r="W13" s="44"/>
      <c r="X13" s="13"/>
      <c r="Y13" s="9"/>
    </row>
    <row r="14" spans="2:25" ht="12.75">
      <c r="B14" s="7"/>
      <c r="C14" s="13"/>
      <c r="D14" s="63" t="s">
        <v>81</v>
      </c>
      <c r="E14" s="13"/>
      <c r="F14" s="13"/>
      <c r="G14" s="13"/>
      <c r="H14" s="13"/>
      <c r="I14" s="13"/>
      <c r="J14" s="23" t="s">
        <v>7</v>
      </c>
      <c r="K14" s="24"/>
      <c r="L14" s="25"/>
      <c r="M14" s="13"/>
      <c r="N14" s="16"/>
      <c r="O14" s="72">
        <f>(7/12*O11)+(5/12*O12)</f>
        <v>15000000</v>
      </c>
      <c r="P14" s="16"/>
      <c r="Q14" s="16"/>
      <c r="R14" s="15" t="s">
        <v>92</v>
      </c>
      <c r="S14" s="17"/>
      <c r="T14" s="44"/>
      <c r="U14" s="16"/>
      <c r="V14" s="13"/>
      <c r="W14" s="26">
        <f>IF((W11-W12)&lt;0,0,(W11-W12))</f>
        <v>1036685.1942968331</v>
      </c>
      <c r="X14" s="13"/>
      <c r="Y14" s="9"/>
    </row>
    <row r="15" spans="2:25" ht="12.75">
      <c r="B15" s="7"/>
      <c r="C15" s="13"/>
      <c r="D15" s="63" t="s">
        <v>101</v>
      </c>
      <c r="E15" s="13"/>
      <c r="F15" s="13"/>
      <c r="G15" s="13"/>
      <c r="H15" s="13"/>
      <c r="I15" s="13"/>
      <c r="J15" s="62"/>
      <c r="K15" s="62"/>
      <c r="L15" s="62"/>
      <c r="M15" s="62"/>
      <c r="N15" s="62"/>
      <c r="O15" s="62"/>
      <c r="P15" s="16"/>
      <c r="Q15" s="43"/>
      <c r="R15" s="65"/>
      <c r="S15" s="62"/>
      <c r="T15" s="62"/>
      <c r="U15" s="62"/>
      <c r="V15" s="62"/>
      <c r="W15" s="62"/>
      <c r="X15" s="13"/>
      <c r="Y15" s="9"/>
    </row>
    <row r="16" spans="2:25" ht="12.75">
      <c r="B16" s="7"/>
      <c r="C16" s="13"/>
      <c r="D16" s="64"/>
      <c r="E16" s="13"/>
      <c r="F16" s="13"/>
      <c r="G16" s="13"/>
      <c r="H16" s="13"/>
      <c r="I16" s="13"/>
      <c r="J16" s="15" t="s">
        <v>28</v>
      </c>
      <c r="K16" s="15"/>
      <c r="L16" s="13"/>
      <c r="M16" s="141">
        <f>(IF(O9="PO",tabellen!B14,tabellen!B15))</f>
        <v>0.02</v>
      </c>
      <c r="N16" s="13"/>
      <c r="O16" s="71">
        <f>M16*O14</f>
        <v>300000</v>
      </c>
      <c r="P16" s="16"/>
      <c r="Q16" s="43"/>
      <c r="R16" s="65"/>
      <c r="S16" s="62"/>
      <c r="T16" s="62"/>
      <c r="U16" s="62"/>
      <c r="V16" s="62"/>
      <c r="W16" s="142"/>
      <c r="X16" s="13"/>
      <c r="Y16" s="9"/>
    </row>
    <row r="17" spans="2:25" ht="12.75">
      <c r="B17" s="7"/>
      <c r="C17" s="13"/>
      <c r="D17" s="63" t="s">
        <v>102</v>
      </c>
      <c r="E17" s="13"/>
      <c r="F17" s="13"/>
      <c r="G17" s="13"/>
      <c r="H17" s="13"/>
      <c r="I17" s="13"/>
      <c r="J17" s="15"/>
      <c r="K17" s="13"/>
      <c r="L17" s="13"/>
      <c r="M17" s="13"/>
      <c r="N17" s="13"/>
      <c r="O17" s="13"/>
      <c r="P17" s="16"/>
      <c r="Q17" s="45"/>
      <c r="R17" s="62"/>
      <c r="S17" s="62"/>
      <c r="T17" s="62"/>
      <c r="U17" s="62"/>
      <c r="V17" s="62"/>
      <c r="W17" s="62"/>
      <c r="X17" s="13"/>
      <c r="Y17" s="9"/>
    </row>
    <row r="18" spans="2:25" ht="12.75">
      <c r="B18" s="7"/>
      <c r="C18" s="13"/>
      <c r="D18" s="14" t="s">
        <v>79</v>
      </c>
      <c r="E18" s="13"/>
      <c r="F18" s="177">
        <f>tabellen!B19</f>
        <v>0.025</v>
      </c>
      <c r="G18" s="16"/>
      <c r="H18" s="13"/>
      <c r="I18" s="13"/>
      <c r="J18" s="15" t="s">
        <v>177</v>
      </c>
      <c r="K18" s="20"/>
      <c r="L18" s="17"/>
      <c r="M18" s="16"/>
      <c r="N18" s="16"/>
      <c r="O18" s="61">
        <f>SUM(G24:W26)+SUM(G73:W75)</f>
        <v>163.4726</v>
      </c>
      <c r="P18" s="13"/>
      <c r="Q18" s="13"/>
      <c r="R18" s="13"/>
      <c r="S18" s="13"/>
      <c r="T18" s="13"/>
      <c r="U18" s="13"/>
      <c r="V18" s="13"/>
      <c r="W18" s="13"/>
      <c r="X18" s="13"/>
      <c r="Y18" s="9"/>
    </row>
    <row r="19" spans="2:25" ht="12.75">
      <c r="B19" s="7"/>
      <c r="C19" s="16"/>
      <c r="D19" s="16"/>
      <c r="E19" s="16"/>
      <c r="F19" s="13"/>
      <c r="G19" s="16"/>
      <c r="H19" s="13"/>
      <c r="I19" s="16"/>
      <c r="J19" s="13"/>
      <c r="K19" s="13"/>
      <c r="L19" s="13"/>
      <c r="M19" s="13"/>
      <c r="N19" s="13"/>
      <c r="O19" s="13"/>
      <c r="P19" s="13"/>
      <c r="Q19" s="13"/>
      <c r="R19" s="13"/>
      <c r="S19" s="13"/>
      <c r="T19" s="13"/>
      <c r="U19" s="13"/>
      <c r="V19" s="13"/>
      <c r="W19" s="13"/>
      <c r="X19" s="13"/>
      <c r="Y19" s="9"/>
    </row>
    <row r="20" spans="2:25" ht="12.75">
      <c r="B20" s="7"/>
      <c r="C20" s="8"/>
      <c r="D20" s="12"/>
      <c r="E20" s="12"/>
      <c r="F20" s="8"/>
      <c r="G20" s="8"/>
      <c r="H20" s="8"/>
      <c r="I20" s="8"/>
      <c r="J20" s="8"/>
      <c r="K20" s="8"/>
      <c r="L20" s="8"/>
      <c r="M20" s="8"/>
      <c r="N20" s="8"/>
      <c r="O20" s="8"/>
      <c r="P20" s="8"/>
      <c r="Q20" s="8"/>
      <c r="R20" s="8"/>
      <c r="S20" s="8"/>
      <c r="T20" s="8"/>
      <c r="U20" s="8"/>
      <c r="V20" s="8"/>
      <c r="W20" s="8"/>
      <c r="X20" s="8"/>
      <c r="Y20" s="9"/>
    </row>
    <row r="21" spans="2:25" ht="12.75">
      <c r="B21" s="7"/>
      <c r="C21" s="13"/>
      <c r="D21" s="14"/>
      <c r="E21" s="14"/>
      <c r="F21" s="13"/>
      <c r="G21" s="13"/>
      <c r="H21" s="13"/>
      <c r="I21" s="13"/>
      <c r="J21" s="13"/>
      <c r="K21" s="13"/>
      <c r="L21" s="13"/>
      <c r="M21" s="13"/>
      <c r="N21" s="13"/>
      <c r="O21" s="13"/>
      <c r="P21" s="13"/>
      <c r="Q21" s="13"/>
      <c r="R21" s="13"/>
      <c r="S21" s="13"/>
      <c r="T21" s="13"/>
      <c r="U21" s="13"/>
      <c r="V21" s="13"/>
      <c r="W21" s="13"/>
      <c r="X21" s="13"/>
      <c r="Y21" s="9"/>
    </row>
    <row r="22" spans="2:25" ht="12.75">
      <c r="B22" s="7"/>
      <c r="C22" s="13"/>
      <c r="D22" s="166" t="s">
        <v>178</v>
      </c>
      <c r="E22" s="18"/>
      <c r="F22" s="16"/>
      <c r="G22" s="19">
        <v>47</v>
      </c>
      <c r="H22" s="19"/>
      <c r="I22" s="19">
        <v>48</v>
      </c>
      <c r="J22" s="19"/>
      <c r="K22" s="19">
        <v>49</v>
      </c>
      <c r="L22" s="19"/>
      <c r="M22" s="19">
        <v>50</v>
      </c>
      <c r="N22" s="19"/>
      <c r="O22" s="19">
        <v>51</v>
      </c>
      <c r="P22" s="19"/>
      <c r="Q22" s="19">
        <v>52</v>
      </c>
      <c r="R22" s="19"/>
      <c r="S22" s="19">
        <v>53</v>
      </c>
      <c r="T22" s="19"/>
      <c r="U22" s="19">
        <v>54</v>
      </c>
      <c r="V22" s="19"/>
      <c r="W22" s="19">
        <v>55</v>
      </c>
      <c r="X22" s="13"/>
      <c r="Y22" s="9"/>
    </row>
    <row r="23" spans="2:25" ht="12.75">
      <c r="B23" s="7"/>
      <c r="C23" s="13"/>
      <c r="D23" s="20"/>
      <c r="E23" s="20"/>
      <c r="F23" s="16"/>
      <c r="G23" s="21"/>
      <c r="H23" s="21"/>
      <c r="I23" s="21"/>
      <c r="J23" s="21"/>
      <c r="K23" s="21"/>
      <c r="L23" s="21"/>
      <c r="M23" s="21"/>
      <c r="N23" s="21"/>
      <c r="O23" s="21"/>
      <c r="P23" s="21"/>
      <c r="Q23" s="21"/>
      <c r="R23" s="21"/>
      <c r="S23" s="21"/>
      <c r="T23" s="21"/>
      <c r="U23" s="21"/>
      <c r="V23" s="21"/>
      <c r="W23" s="21"/>
      <c r="X23" s="21"/>
      <c r="Y23" s="9"/>
    </row>
    <row r="24" spans="2:25" ht="12.75">
      <c r="B24" s="7"/>
      <c r="C24" s="13"/>
      <c r="D24" s="14" t="s">
        <v>11</v>
      </c>
      <c r="E24" s="14"/>
      <c r="F24" s="13"/>
      <c r="G24" s="58">
        <v>0</v>
      </c>
      <c r="H24" s="22"/>
      <c r="I24" s="58">
        <v>2</v>
      </c>
      <c r="J24" s="21"/>
      <c r="K24" s="58">
        <v>0</v>
      </c>
      <c r="L24" s="21"/>
      <c r="M24" s="58">
        <v>2.6839</v>
      </c>
      <c r="N24" s="21"/>
      <c r="O24" s="58">
        <v>0.8535</v>
      </c>
      <c r="P24" s="21"/>
      <c r="Q24" s="58">
        <v>2</v>
      </c>
      <c r="R24" s="21"/>
      <c r="S24" s="58">
        <v>2</v>
      </c>
      <c r="T24" s="21"/>
      <c r="U24" s="58">
        <v>1.8315</v>
      </c>
      <c r="V24" s="21"/>
      <c r="W24" s="58">
        <v>1.6188</v>
      </c>
      <c r="X24" s="21"/>
      <c r="Y24" s="9"/>
    </row>
    <row r="25" spans="2:25" ht="12.75">
      <c r="B25" s="7"/>
      <c r="C25" s="13"/>
      <c r="D25" s="14" t="s">
        <v>12</v>
      </c>
      <c r="E25" s="14"/>
      <c r="F25" s="13"/>
      <c r="G25" s="58">
        <v>4.2584</v>
      </c>
      <c r="H25" s="22"/>
      <c r="I25" s="58">
        <v>10.2603</v>
      </c>
      <c r="J25" s="21"/>
      <c r="K25" s="58">
        <v>9.9947</v>
      </c>
      <c r="L25" s="21"/>
      <c r="M25" s="58">
        <v>10.0217</v>
      </c>
      <c r="N25" s="21"/>
      <c r="O25" s="58">
        <v>4.5589</v>
      </c>
      <c r="P25" s="21"/>
      <c r="Q25" s="58">
        <v>9.6718</v>
      </c>
      <c r="R25" s="21"/>
      <c r="S25" s="58">
        <v>7.28</v>
      </c>
      <c r="T25" s="21"/>
      <c r="U25" s="58">
        <v>4.703</v>
      </c>
      <c r="V25" s="21"/>
      <c r="W25" s="58">
        <v>5.0421</v>
      </c>
      <c r="X25" s="21"/>
      <c r="Y25" s="9"/>
    </row>
    <row r="26" spans="2:25" ht="12.75">
      <c r="B26" s="7"/>
      <c r="C26" s="13"/>
      <c r="D26" s="14" t="s">
        <v>13</v>
      </c>
      <c r="E26" s="14"/>
      <c r="F26" s="13"/>
      <c r="G26" s="58">
        <v>0</v>
      </c>
      <c r="H26" s="22"/>
      <c r="I26" s="58">
        <v>0</v>
      </c>
      <c r="J26" s="21"/>
      <c r="K26" s="58">
        <v>2.5974</v>
      </c>
      <c r="L26" s="21"/>
      <c r="M26" s="58">
        <v>3.2739</v>
      </c>
      <c r="N26" s="21"/>
      <c r="O26" s="58">
        <v>2.3688</v>
      </c>
      <c r="P26" s="21"/>
      <c r="Q26" s="58">
        <v>2.1828</v>
      </c>
      <c r="R26" s="21"/>
      <c r="S26" s="58">
        <v>1.5</v>
      </c>
      <c r="T26" s="21"/>
      <c r="U26" s="58">
        <v>0.6806</v>
      </c>
      <c r="V26" s="21"/>
      <c r="W26" s="58">
        <v>1.8485</v>
      </c>
      <c r="X26" s="21"/>
      <c r="Y26" s="9"/>
    </row>
    <row r="27" spans="2:25" ht="12.75">
      <c r="B27" s="7"/>
      <c r="C27" s="13"/>
      <c r="D27" s="14"/>
      <c r="E27" s="14"/>
      <c r="F27" s="13"/>
      <c r="G27" s="127"/>
      <c r="H27" s="21"/>
      <c r="I27" s="127"/>
      <c r="J27" s="21"/>
      <c r="K27" s="127"/>
      <c r="L27" s="21"/>
      <c r="M27" s="127"/>
      <c r="N27" s="21"/>
      <c r="O27" s="127"/>
      <c r="P27" s="21"/>
      <c r="Q27" s="127"/>
      <c r="R27" s="21"/>
      <c r="S27" s="127"/>
      <c r="T27" s="21"/>
      <c r="U27" s="127"/>
      <c r="V27" s="21"/>
      <c r="W27" s="127"/>
      <c r="X27" s="21"/>
      <c r="Y27" s="9"/>
    </row>
    <row r="28" spans="2:25" ht="12.75">
      <c r="B28" s="7"/>
      <c r="C28" s="13"/>
      <c r="D28" s="14" t="s">
        <v>100</v>
      </c>
      <c r="E28" s="14"/>
      <c r="F28" s="14"/>
      <c r="G28" s="109">
        <f>tabellen!$B$5</f>
        <v>0.6</v>
      </c>
      <c r="H28" s="21"/>
      <c r="I28" s="109">
        <f>tabellen!$B$5</f>
        <v>0.6</v>
      </c>
      <c r="J28" s="21"/>
      <c r="K28" s="109">
        <f>tabellen!$B$5</f>
        <v>0.6</v>
      </c>
      <c r="L28" s="21"/>
      <c r="M28" s="109">
        <f>tabellen!$B$5</f>
        <v>0.6</v>
      </c>
      <c r="N28" s="21"/>
      <c r="O28" s="109">
        <f>tabellen!$B$5</f>
        <v>0.6</v>
      </c>
      <c r="P28" s="21"/>
      <c r="Q28" s="109">
        <f>tabellen!$B$5</f>
        <v>0.6</v>
      </c>
      <c r="R28" s="21"/>
      <c r="S28" s="109">
        <f>tabellen!$B$5</f>
        <v>0.6</v>
      </c>
      <c r="T28" s="21"/>
      <c r="U28" s="109">
        <f>tabellen!$B$5</f>
        <v>0.6</v>
      </c>
      <c r="V28" s="21"/>
      <c r="W28" s="109">
        <f>tabellen!$B$5</f>
        <v>0.6</v>
      </c>
      <c r="X28" s="21"/>
      <c r="Y28" s="9"/>
    </row>
    <row r="29" spans="2:25" ht="12.75">
      <c r="B29" s="7"/>
      <c r="C29" s="13"/>
      <c r="D29" s="14" t="s">
        <v>93</v>
      </c>
      <c r="E29" s="14"/>
      <c r="F29" s="13"/>
      <c r="G29" s="109">
        <f>tabellen!$B$6</f>
        <v>1</v>
      </c>
      <c r="H29" s="21"/>
      <c r="I29" s="109">
        <f>tabellen!$B$6</f>
        <v>1</v>
      </c>
      <c r="J29" s="21"/>
      <c r="K29" s="109">
        <f>tabellen!$B$6</f>
        <v>1</v>
      </c>
      <c r="L29" s="21"/>
      <c r="M29" s="109">
        <f>tabellen!$B$6</f>
        <v>1</v>
      </c>
      <c r="N29" s="21"/>
      <c r="O29" s="109">
        <f>tabellen!$B$6</f>
        <v>1</v>
      </c>
      <c r="P29" s="21"/>
      <c r="Q29" s="109">
        <f>tabellen!$B$6</f>
        <v>1</v>
      </c>
      <c r="R29" s="21"/>
      <c r="S29" s="109">
        <f>tabellen!$B$6</f>
        <v>1</v>
      </c>
      <c r="T29" s="21"/>
      <c r="U29" s="109">
        <f>tabellen!$B$6</f>
        <v>1</v>
      </c>
      <c r="V29" s="21"/>
      <c r="W29" s="109">
        <f>tabellen!$B$6</f>
        <v>1</v>
      </c>
      <c r="X29" s="21"/>
      <c r="Y29" s="9"/>
    </row>
    <row r="30" spans="2:25" ht="12.75">
      <c r="B30" s="7"/>
      <c r="C30" s="13"/>
      <c r="D30" s="14" t="s">
        <v>94</v>
      </c>
      <c r="E30" s="14"/>
      <c r="F30" s="13"/>
      <c r="G30" s="109">
        <f>tabellen!$B$7</f>
        <v>1</v>
      </c>
      <c r="H30" s="21"/>
      <c r="I30" s="109">
        <f>tabellen!$B$7</f>
        <v>1</v>
      </c>
      <c r="J30" s="21"/>
      <c r="K30" s="109">
        <f>tabellen!$B$7</f>
        <v>1</v>
      </c>
      <c r="L30" s="21"/>
      <c r="M30" s="109">
        <f>tabellen!$B$7</f>
        <v>1</v>
      </c>
      <c r="N30" s="21"/>
      <c r="O30" s="109">
        <f>tabellen!$B$7</f>
        <v>1</v>
      </c>
      <c r="P30" s="21"/>
      <c r="Q30" s="109">
        <f>tabellen!$B$7</f>
        <v>1</v>
      </c>
      <c r="R30" s="21"/>
      <c r="S30" s="109">
        <f>tabellen!$B$7</f>
        <v>1</v>
      </c>
      <c r="T30" s="21"/>
      <c r="U30" s="109">
        <f>tabellen!$B$7</f>
        <v>1</v>
      </c>
      <c r="V30" s="21"/>
      <c r="W30" s="109">
        <f>tabellen!$B$7</f>
        <v>1</v>
      </c>
      <c r="X30" s="21"/>
      <c r="Y30" s="9"/>
    </row>
    <row r="31" spans="2:25" ht="12.75">
      <c r="B31" s="7"/>
      <c r="C31" s="13"/>
      <c r="D31" s="14"/>
      <c r="E31" s="14"/>
      <c r="F31" s="13"/>
      <c r="G31" s="21"/>
      <c r="H31" s="21"/>
      <c r="I31" s="21"/>
      <c r="J31" s="21"/>
      <c r="K31" s="21"/>
      <c r="L31" s="21"/>
      <c r="M31" s="21"/>
      <c r="N31" s="21"/>
      <c r="O31" s="21"/>
      <c r="P31" s="21"/>
      <c r="Q31" s="21"/>
      <c r="R31" s="21"/>
      <c r="S31" s="21"/>
      <c r="T31" s="21"/>
      <c r="U31" s="21"/>
      <c r="V31" s="21"/>
      <c r="W31" s="21"/>
      <c r="X31" s="21"/>
      <c r="Y31" s="9"/>
    </row>
    <row r="32" spans="2:25" ht="12.75">
      <c r="B32" s="7"/>
      <c r="C32" s="13"/>
      <c r="D32" s="28" t="s">
        <v>95</v>
      </c>
      <c r="E32" s="28"/>
      <c r="F32" s="25"/>
      <c r="G32" s="29">
        <v>0.1025</v>
      </c>
      <c r="H32" s="25"/>
      <c r="I32" s="29">
        <v>0.1025</v>
      </c>
      <c r="J32" s="25"/>
      <c r="K32" s="29">
        <v>0.1025</v>
      </c>
      <c r="L32" s="25"/>
      <c r="M32" s="29">
        <v>0.1025</v>
      </c>
      <c r="N32" s="25"/>
      <c r="O32" s="29">
        <v>0.1025</v>
      </c>
      <c r="P32" s="13"/>
      <c r="Q32" s="29">
        <v>0.1025</v>
      </c>
      <c r="R32" s="25"/>
      <c r="S32" s="29">
        <v>0.1025</v>
      </c>
      <c r="T32" s="25"/>
      <c r="U32" s="29">
        <v>0.1025</v>
      </c>
      <c r="V32" s="25"/>
      <c r="W32" s="29">
        <v>0.1025</v>
      </c>
      <c r="X32" s="25"/>
      <c r="Y32" s="9"/>
    </row>
    <row r="33" spans="2:25" s="34" customFormat="1" ht="12.75">
      <c r="B33" s="30"/>
      <c r="C33" s="16"/>
      <c r="D33" s="23" t="s">
        <v>21</v>
      </c>
      <c r="E33" s="23"/>
      <c r="F33" s="25"/>
      <c r="G33" s="31">
        <f>G32*G28*G29*G30</f>
        <v>0.06149999999999999</v>
      </c>
      <c r="H33" s="32"/>
      <c r="I33" s="31">
        <f>I32*I28*I29*I30</f>
        <v>0.06149999999999999</v>
      </c>
      <c r="J33" s="32"/>
      <c r="K33" s="31">
        <f>K32*K28*K29*K30</f>
        <v>0.06149999999999999</v>
      </c>
      <c r="L33" s="32"/>
      <c r="M33" s="31">
        <f>M32*M28*M29*M30</f>
        <v>0.06149999999999999</v>
      </c>
      <c r="N33" s="32"/>
      <c r="O33" s="31">
        <f>O32*O28*O29*O30</f>
        <v>0.06149999999999999</v>
      </c>
      <c r="P33" s="16"/>
      <c r="Q33" s="31">
        <f>Q32*Q28*Q29*Q30</f>
        <v>0.06149999999999999</v>
      </c>
      <c r="R33" s="32"/>
      <c r="S33" s="31">
        <f>S32*S28*S29*S30</f>
        <v>0.06149999999999999</v>
      </c>
      <c r="T33" s="32"/>
      <c r="U33" s="31">
        <f>U32*U28*U29*U30</f>
        <v>0.06149999999999999</v>
      </c>
      <c r="V33" s="32"/>
      <c r="W33" s="31">
        <f>W32*W28*W29*W30</f>
        <v>0.06149999999999999</v>
      </c>
      <c r="X33" s="32"/>
      <c r="Y33" s="33"/>
    </row>
    <row r="34" spans="2:25" s="40" customFormat="1" ht="12.75">
      <c r="B34" s="7"/>
      <c r="C34" s="13"/>
      <c r="D34" s="14" t="s">
        <v>14</v>
      </c>
      <c r="E34" s="14"/>
      <c r="F34" s="13"/>
      <c r="G34" s="68">
        <f>G24*IF($O$9="PO",tabellen!$B$10,tabellen!$C$10)+G25*IF($O$9="PO",tabellen!$B$11,tabellen!$C$11)+G26*IF($O$9="PO",tabellen!$B$12,tabellen!$C$12)</f>
        <v>255504</v>
      </c>
      <c r="H34" s="69"/>
      <c r="I34" s="68">
        <f>I24*IF($O$9="PO",tabellen!$B$10,tabellen!$C$10)+I25*IF($O$9="PO",tabellen!$B$11,tabellen!$C$11)+I26*IF($O$9="PO",tabellen!$B$12,tabellen!$C$12)</f>
        <v>765618</v>
      </c>
      <c r="J34" s="69"/>
      <c r="K34" s="68">
        <f>K24*IF($O$9="PO",tabellen!$B$10,tabellen!$C$10)+K25*IF($O$9="PO",tabellen!$B$11,tabellen!$C$11)+K26*IF($O$9="PO",tabellen!$B$12,tabellen!$C$12)</f>
        <v>703578</v>
      </c>
      <c r="L34" s="69"/>
      <c r="M34" s="68">
        <f>M24*IF($O$9="PO",tabellen!$B$10,tabellen!$C$10)+M25*IF($O$9="PO",tabellen!$B$11,tabellen!$C$11)+M26*IF($O$9="PO",tabellen!$B$12,tabellen!$C$12)</f>
        <v>933550.5</v>
      </c>
      <c r="N34" s="69"/>
      <c r="O34" s="68">
        <f>O24*IF($O$9="PO",tabellen!$B$10,tabellen!$C$10)+O25*IF($O$9="PO",tabellen!$B$11,tabellen!$C$11)+O26*IF($O$9="PO",tabellen!$B$12,tabellen!$C$12)</f>
        <v>432298.5</v>
      </c>
      <c r="P34" s="70"/>
      <c r="Q34" s="68">
        <f>Q24*IF($O$9="PO",tabellen!$B$10,tabellen!$C$10)+Q25*IF($O$9="PO",tabellen!$B$11,tabellen!$C$11)+Q26*IF($O$9="PO",tabellen!$B$12,tabellen!$C$12)</f>
        <v>817620</v>
      </c>
      <c r="R34" s="69"/>
      <c r="S34" s="68">
        <f>S24*IF($O$9="PO",tabellen!$B$10,tabellen!$C$10)+S25*IF($O$9="PO",tabellen!$B$11,tabellen!$C$11)+S26*IF($O$9="PO",tabellen!$B$12,tabellen!$C$12)</f>
        <v>646800</v>
      </c>
      <c r="T34" s="69"/>
      <c r="U34" s="68">
        <f>U24*IF($O$9="PO",tabellen!$B$10,tabellen!$C$10)+U25*IF($O$9="PO",tabellen!$B$11,tabellen!$C$11)+U26*IF($O$9="PO",tabellen!$B$12,tabellen!$C$12)</f>
        <v>446766.5</v>
      </c>
      <c r="V34" s="69"/>
      <c r="W34" s="68">
        <f>W24*IF($O$9="PO",tabellen!$B$10,tabellen!$C$10)+W25*IF($O$9="PO",tabellen!$B$11,tabellen!$C$11)+W26*IF($O$9="PO",tabellen!$B$12,tabellen!$C$12)</f>
        <v>497876</v>
      </c>
      <c r="X34" s="35"/>
      <c r="Y34" s="39"/>
    </row>
    <row r="35" spans="2:25" s="34" customFormat="1" ht="12.75">
      <c r="B35" s="30"/>
      <c r="C35" s="16"/>
      <c r="D35" s="23" t="s">
        <v>15</v>
      </c>
      <c r="E35" s="23"/>
      <c r="F35" s="25"/>
      <c r="G35" s="66">
        <f>G34*G33</f>
        <v>15713.495999999997</v>
      </c>
      <c r="H35" s="67"/>
      <c r="I35" s="66">
        <f>I34*I33</f>
        <v>47085.50699999999</v>
      </c>
      <c r="J35" s="67"/>
      <c r="K35" s="66">
        <f>K34*K33</f>
        <v>43270.04699999999</v>
      </c>
      <c r="L35" s="67"/>
      <c r="M35" s="66">
        <f>M34*M33</f>
        <v>57413.355749999995</v>
      </c>
      <c r="N35" s="67"/>
      <c r="O35" s="66">
        <f>O34*O33</f>
        <v>26586.357749999996</v>
      </c>
      <c r="P35" s="27"/>
      <c r="Q35" s="66">
        <f>Q34*Q33</f>
        <v>50283.62999999999</v>
      </c>
      <c r="R35" s="67"/>
      <c r="S35" s="66">
        <f>S34*S33</f>
        <v>39778.2</v>
      </c>
      <c r="T35" s="67"/>
      <c r="U35" s="66">
        <f>U34*U33</f>
        <v>27476.139749999995</v>
      </c>
      <c r="V35" s="67"/>
      <c r="W35" s="66">
        <f>W34*W33</f>
        <v>30619.373999999996</v>
      </c>
      <c r="X35" s="41"/>
      <c r="Y35" s="33"/>
    </row>
    <row r="36" spans="2:25" ht="12.75">
      <c r="B36" s="7"/>
      <c r="C36" s="13"/>
      <c r="D36" s="23" t="s">
        <v>20</v>
      </c>
      <c r="E36" s="23"/>
      <c r="F36" s="25"/>
      <c r="G36" s="66">
        <f>G35*tabellen!$B$4</f>
        <v>11785.121999999998</v>
      </c>
      <c r="H36" s="67"/>
      <c r="I36" s="66">
        <f>I35*tabellen!$B$4</f>
        <v>35314.130249999995</v>
      </c>
      <c r="J36" s="67"/>
      <c r="K36" s="66">
        <f>K35*tabellen!$B$4</f>
        <v>32452.535249999994</v>
      </c>
      <c r="L36" s="67"/>
      <c r="M36" s="66">
        <f>M35*tabellen!$B$4</f>
        <v>43060.0168125</v>
      </c>
      <c r="N36" s="67"/>
      <c r="O36" s="66">
        <f>O35*tabellen!$B$4</f>
        <v>19939.768312499997</v>
      </c>
      <c r="P36" s="70"/>
      <c r="Q36" s="66">
        <f>Q35*tabellen!$B$4</f>
        <v>37712.72249999999</v>
      </c>
      <c r="R36" s="67"/>
      <c r="S36" s="66">
        <f>S35*tabellen!$B$4</f>
        <v>29833.649999999998</v>
      </c>
      <c r="T36" s="67"/>
      <c r="U36" s="66">
        <f>U35*tabellen!$B$4</f>
        <v>20607.104812499994</v>
      </c>
      <c r="V36" s="67"/>
      <c r="W36" s="66">
        <f>W35*tabellen!$B$4</f>
        <v>22964.530499999997</v>
      </c>
      <c r="X36" s="42"/>
      <c r="Y36" s="9"/>
    </row>
    <row r="37" spans="2:25" ht="12.75">
      <c r="B37" s="7"/>
      <c r="C37" s="13"/>
      <c r="D37" s="23"/>
      <c r="E37" s="23"/>
      <c r="F37" s="25"/>
      <c r="G37" s="42"/>
      <c r="H37" s="42"/>
      <c r="I37" s="42"/>
      <c r="J37" s="42"/>
      <c r="K37" s="42"/>
      <c r="L37" s="42"/>
      <c r="M37" s="42"/>
      <c r="N37" s="42"/>
      <c r="O37" s="42"/>
      <c r="P37" s="42"/>
      <c r="Q37" s="42"/>
      <c r="R37" s="42"/>
      <c r="S37" s="42"/>
      <c r="T37" s="42"/>
      <c r="U37" s="42"/>
      <c r="V37" s="42"/>
      <c r="W37" s="42"/>
      <c r="X37" s="42"/>
      <c r="Y37" s="9"/>
    </row>
    <row r="38" spans="2:25" ht="12.75">
      <c r="B38" s="7"/>
      <c r="C38" s="13"/>
      <c r="D38" s="28" t="s">
        <v>96</v>
      </c>
      <c r="E38" s="28"/>
      <c r="F38" s="25"/>
      <c r="G38" s="29">
        <v>0.2049</v>
      </c>
      <c r="H38" s="25"/>
      <c r="I38" s="29">
        <v>0.2049</v>
      </c>
      <c r="J38" s="42"/>
      <c r="K38" s="29">
        <v>0.2049</v>
      </c>
      <c r="L38" s="42"/>
      <c r="M38" s="29">
        <v>0.2049</v>
      </c>
      <c r="N38" s="42"/>
      <c r="O38" s="29">
        <v>0.2049</v>
      </c>
      <c r="P38" s="42"/>
      <c r="Q38" s="29">
        <v>0.2049</v>
      </c>
      <c r="R38" s="42"/>
      <c r="S38" s="29">
        <v>0.2049</v>
      </c>
      <c r="T38" s="42"/>
      <c r="U38" s="29">
        <v>0.2049</v>
      </c>
      <c r="V38" s="42"/>
      <c r="W38" s="29">
        <v>0.2049</v>
      </c>
      <c r="X38" s="42"/>
      <c r="Y38" s="9"/>
    </row>
    <row r="39" spans="2:25" ht="12.75">
      <c r="B39" s="7"/>
      <c r="C39" s="13"/>
      <c r="D39" s="23" t="s">
        <v>21</v>
      </c>
      <c r="E39" s="23"/>
      <c r="F39" s="25"/>
      <c r="G39" s="31">
        <f>G38*G28*G29*G30</f>
        <v>0.12294</v>
      </c>
      <c r="H39" s="32"/>
      <c r="I39" s="31">
        <f>I38*I28*I29*I30</f>
        <v>0.12294</v>
      </c>
      <c r="J39" s="42"/>
      <c r="K39" s="31">
        <f>K38*K28*K29*K30</f>
        <v>0.12294</v>
      </c>
      <c r="L39" s="42"/>
      <c r="M39" s="31">
        <f>M38*M28*M29*M30</f>
        <v>0.12294</v>
      </c>
      <c r="N39" s="42"/>
      <c r="O39" s="31">
        <f>O38*O28*O29*O30</f>
        <v>0.12294</v>
      </c>
      <c r="P39" s="42"/>
      <c r="Q39" s="31">
        <f>Q38*Q28*Q29*Q30</f>
        <v>0.12294</v>
      </c>
      <c r="R39" s="42"/>
      <c r="S39" s="31">
        <f>S38*S28*S29*S30</f>
        <v>0.12294</v>
      </c>
      <c r="T39" s="42"/>
      <c r="U39" s="31">
        <f>U38*U28*U29*U30</f>
        <v>0.12294</v>
      </c>
      <c r="V39" s="42"/>
      <c r="W39" s="31">
        <f>W38*W28*W29*W30</f>
        <v>0.12294</v>
      </c>
      <c r="X39" s="42"/>
      <c r="Y39" s="9"/>
    </row>
    <row r="40" spans="2:25" ht="12.75">
      <c r="B40" s="7"/>
      <c r="C40" s="13"/>
      <c r="D40" s="23" t="s">
        <v>14</v>
      </c>
      <c r="E40" s="23"/>
      <c r="F40" s="25"/>
      <c r="G40" s="66">
        <f>G34</f>
        <v>255504</v>
      </c>
      <c r="H40" s="67"/>
      <c r="I40" s="66">
        <f>I34</f>
        <v>765618</v>
      </c>
      <c r="J40" s="67"/>
      <c r="K40" s="66">
        <f>K34</f>
        <v>703578</v>
      </c>
      <c r="L40" s="67"/>
      <c r="M40" s="66">
        <f>M34</f>
        <v>933550.5</v>
      </c>
      <c r="N40" s="67"/>
      <c r="O40" s="66">
        <f>O34</f>
        <v>432298.5</v>
      </c>
      <c r="P40" s="67"/>
      <c r="Q40" s="66">
        <f>Q34</f>
        <v>817620</v>
      </c>
      <c r="R40" s="67"/>
      <c r="S40" s="66">
        <f>S34</f>
        <v>646800</v>
      </c>
      <c r="T40" s="67"/>
      <c r="U40" s="66">
        <f>U34</f>
        <v>446766.5</v>
      </c>
      <c r="V40" s="67"/>
      <c r="W40" s="66">
        <f>W34</f>
        <v>497876</v>
      </c>
      <c r="X40" s="42"/>
      <c r="Y40" s="9"/>
    </row>
    <row r="41" spans="2:25" ht="12.75">
      <c r="B41" s="7"/>
      <c r="C41" s="13"/>
      <c r="D41" s="23" t="s">
        <v>15</v>
      </c>
      <c r="E41" s="23"/>
      <c r="F41" s="25"/>
      <c r="G41" s="66">
        <f>G40*G39</f>
        <v>31411.66176</v>
      </c>
      <c r="H41" s="67"/>
      <c r="I41" s="66">
        <f>I40*I39</f>
        <v>94125.07691999999</v>
      </c>
      <c r="J41" s="67"/>
      <c r="K41" s="66">
        <f>K40*K39</f>
        <v>86497.87932</v>
      </c>
      <c r="L41" s="67"/>
      <c r="M41" s="66">
        <f>M40*M39</f>
        <v>114770.69846999999</v>
      </c>
      <c r="N41" s="67"/>
      <c r="O41" s="66">
        <f>O40*O39</f>
        <v>53146.77759</v>
      </c>
      <c r="P41" s="67"/>
      <c r="Q41" s="66">
        <f>Q40*Q39</f>
        <v>100518.2028</v>
      </c>
      <c r="R41" s="67"/>
      <c r="S41" s="66">
        <f>S40*S39</f>
        <v>79517.59199999999</v>
      </c>
      <c r="T41" s="67"/>
      <c r="U41" s="66">
        <f>U40*U39</f>
        <v>54925.473509999996</v>
      </c>
      <c r="V41" s="67"/>
      <c r="W41" s="66">
        <f>W40*W39</f>
        <v>61208.875439999996</v>
      </c>
      <c r="X41" s="42"/>
      <c r="Y41" s="9"/>
    </row>
    <row r="42" spans="2:25" ht="12.75">
      <c r="B42" s="7"/>
      <c r="C42" s="13"/>
      <c r="D42" s="23" t="s">
        <v>20</v>
      </c>
      <c r="E42" s="23"/>
      <c r="F42" s="25"/>
      <c r="G42" s="66">
        <f>G41*tabellen!$B$4</f>
        <v>23558.74632</v>
      </c>
      <c r="H42" s="67"/>
      <c r="I42" s="66">
        <f>I41*tabellen!$B$4</f>
        <v>70593.80768999999</v>
      </c>
      <c r="J42" s="110"/>
      <c r="K42" s="66">
        <f>K41*tabellen!$B$4</f>
        <v>64873.40948999999</v>
      </c>
      <c r="L42" s="110"/>
      <c r="M42" s="66">
        <f>M41*tabellen!$B$4</f>
        <v>86078.02385249999</v>
      </c>
      <c r="N42" s="67"/>
      <c r="O42" s="66">
        <f>O41*tabellen!$B$4</f>
        <v>39860.083192499995</v>
      </c>
      <c r="P42" s="67"/>
      <c r="Q42" s="66">
        <f>Q41*tabellen!$B$4</f>
        <v>75388.6521</v>
      </c>
      <c r="R42" s="67"/>
      <c r="S42" s="66">
        <f>S41*tabellen!$B$4</f>
        <v>59638.19399999999</v>
      </c>
      <c r="T42" s="67"/>
      <c r="U42" s="66">
        <f>U41*tabellen!$B$4</f>
        <v>41194.1051325</v>
      </c>
      <c r="V42" s="67"/>
      <c r="W42" s="66">
        <f>W41*tabellen!$B$4</f>
        <v>45906.656579999995</v>
      </c>
      <c r="X42" s="42"/>
      <c r="Y42" s="9"/>
    </row>
    <row r="43" spans="2:25" ht="12.75">
      <c r="B43" s="7"/>
      <c r="C43" s="13"/>
      <c r="D43" s="23"/>
      <c r="E43" s="23"/>
      <c r="F43" s="25"/>
      <c r="G43" s="47"/>
      <c r="H43" s="47"/>
      <c r="I43" s="47"/>
      <c r="J43" s="110"/>
      <c r="K43" s="110"/>
      <c r="L43" s="110"/>
      <c r="M43" s="47"/>
      <c r="N43" s="47"/>
      <c r="O43" s="47"/>
      <c r="P43" s="47"/>
      <c r="Q43" s="47"/>
      <c r="R43" s="47"/>
      <c r="S43" s="47"/>
      <c r="T43" s="47"/>
      <c r="U43" s="47"/>
      <c r="V43" s="47"/>
      <c r="W43" s="47"/>
      <c r="X43" s="47"/>
      <c r="Y43" s="9"/>
    </row>
    <row r="44" spans="2:25" ht="12.75">
      <c r="B44" s="7"/>
      <c r="C44" s="13"/>
      <c r="D44" s="23">
        <v>52</v>
      </c>
      <c r="E44" s="23"/>
      <c r="F44" s="121">
        <f>tabellen!B29</f>
        <v>0.88</v>
      </c>
      <c r="G44" s="49">
        <f>F44*$G$36</f>
        <v>10370.907359999997</v>
      </c>
      <c r="H44" s="121">
        <f>tabellen!B28</f>
        <v>0.91</v>
      </c>
      <c r="I44" s="49">
        <f>H44*$I$36</f>
        <v>32135.858527499997</v>
      </c>
      <c r="J44" s="121">
        <f>tabellen!B27</f>
        <v>0.93</v>
      </c>
      <c r="K44" s="49">
        <f>J44*$K$36</f>
        <v>30180.857782499996</v>
      </c>
      <c r="L44" s="121">
        <f>tabellen!B26</f>
        <v>0.95</v>
      </c>
      <c r="M44" s="49">
        <f>L44*$M$36</f>
        <v>40907.01597187499</v>
      </c>
      <c r="N44" s="121">
        <f>tabellen!B25</f>
        <v>0.98</v>
      </c>
      <c r="O44" s="49">
        <f>N44*$O$36</f>
        <v>19540.972946249996</v>
      </c>
      <c r="P44" s="121">
        <f>tabellen!B24</f>
        <v>1</v>
      </c>
      <c r="Q44" s="49">
        <f>P44*$Q$36</f>
        <v>37712.72249999999</v>
      </c>
      <c r="R44" s="48"/>
      <c r="S44" s="47"/>
      <c r="T44" s="48"/>
      <c r="U44" s="47"/>
      <c r="V44" s="48"/>
      <c r="W44" s="47"/>
      <c r="X44" s="25"/>
      <c r="Y44" s="9"/>
    </row>
    <row r="45" spans="2:25" ht="12.75">
      <c r="B45" s="7"/>
      <c r="C45" s="13"/>
      <c r="D45" s="23">
        <v>53</v>
      </c>
      <c r="E45" s="23"/>
      <c r="F45" s="121">
        <f>tabellen!B30</f>
        <v>0.86</v>
      </c>
      <c r="G45" s="49">
        <f>F45*$G$36</f>
        <v>10135.204919999998</v>
      </c>
      <c r="H45" s="121">
        <f>tabellen!B29</f>
        <v>0.88</v>
      </c>
      <c r="I45" s="49">
        <f>H45*$I$36</f>
        <v>31076.434619999996</v>
      </c>
      <c r="J45" s="121">
        <f>tabellen!B28</f>
        <v>0.91</v>
      </c>
      <c r="K45" s="49">
        <f>J45*$K$36</f>
        <v>29531.807077499994</v>
      </c>
      <c r="L45" s="121">
        <f>tabellen!B27</f>
        <v>0.93</v>
      </c>
      <c r="M45" s="49">
        <f>L45*$M$36</f>
        <v>40045.815635625004</v>
      </c>
      <c r="N45" s="121">
        <f>tabellen!B26</f>
        <v>0.95</v>
      </c>
      <c r="O45" s="49">
        <f>N45*$O$36</f>
        <v>18942.779896874996</v>
      </c>
      <c r="P45" s="121">
        <f>tabellen!B25</f>
        <v>0.98</v>
      </c>
      <c r="Q45" s="49">
        <f>P45*$Q$36</f>
        <v>36958.46804999999</v>
      </c>
      <c r="R45" s="121">
        <f>tabellen!B24</f>
        <v>1</v>
      </c>
      <c r="S45" s="49">
        <f>R45*$S$36</f>
        <v>29833.649999999998</v>
      </c>
      <c r="T45" s="48"/>
      <c r="U45" s="47"/>
      <c r="V45" s="48"/>
      <c r="W45" s="47"/>
      <c r="X45" s="25"/>
      <c r="Y45" s="9"/>
    </row>
    <row r="46" spans="2:25" ht="12.75">
      <c r="B46" s="7"/>
      <c r="C46" s="13"/>
      <c r="D46" s="23">
        <v>54</v>
      </c>
      <c r="E46" s="23"/>
      <c r="F46" s="121">
        <f>tabellen!B31</f>
        <v>0.84</v>
      </c>
      <c r="G46" s="49">
        <f>F46*$G$36</f>
        <v>9899.502479999997</v>
      </c>
      <c r="H46" s="121">
        <f>tabellen!B30</f>
        <v>0.86</v>
      </c>
      <c r="I46" s="49">
        <f>H46*$I$36</f>
        <v>30370.152014999996</v>
      </c>
      <c r="J46" s="121">
        <f>tabellen!B29</f>
        <v>0.88</v>
      </c>
      <c r="K46" s="49">
        <f>J46*$K$36</f>
        <v>28558.231019999996</v>
      </c>
      <c r="L46" s="121">
        <f>tabellen!B28</f>
        <v>0.91</v>
      </c>
      <c r="M46" s="49">
        <f>L46*$M$36</f>
        <v>39184.615299375</v>
      </c>
      <c r="N46" s="121">
        <f>tabellen!B27</f>
        <v>0.93</v>
      </c>
      <c r="O46" s="49">
        <f>N46*$O$36</f>
        <v>18543.984530625</v>
      </c>
      <c r="P46" s="121">
        <f>tabellen!B26</f>
        <v>0.95</v>
      </c>
      <c r="Q46" s="49">
        <f>P46*$Q$36</f>
        <v>35827.086374999984</v>
      </c>
      <c r="R46" s="121">
        <f>tabellen!B25</f>
        <v>0.98</v>
      </c>
      <c r="S46" s="49">
        <f>R46*$S$36</f>
        <v>29236.977</v>
      </c>
      <c r="T46" s="121">
        <f>tabellen!B24</f>
        <v>1</v>
      </c>
      <c r="U46" s="49">
        <f>T46*$U$36</f>
        <v>20607.104812499994</v>
      </c>
      <c r="V46" s="48"/>
      <c r="W46" s="47"/>
      <c r="X46" s="25"/>
      <c r="Y46" s="9"/>
    </row>
    <row r="47" spans="2:25" ht="12.75">
      <c r="B47" s="7"/>
      <c r="C47" s="13"/>
      <c r="D47" s="23">
        <v>55</v>
      </c>
      <c r="E47" s="23"/>
      <c r="F47" s="121">
        <f>tabellen!B32</f>
        <v>0.82</v>
      </c>
      <c r="G47" s="49">
        <f>F47*$G$36</f>
        <v>9663.800039999998</v>
      </c>
      <c r="H47" s="121">
        <f>tabellen!B31</f>
        <v>0.84</v>
      </c>
      <c r="I47" s="49">
        <f>H47*$I$36</f>
        <v>29663.869409999996</v>
      </c>
      <c r="J47" s="121">
        <f>tabellen!B30</f>
        <v>0.86</v>
      </c>
      <c r="K47" s="49">
        <f>J47*$K$36</f>
        <v>27909.180314999994</v>
      </c>
      <c r="L47" s="121">
        <f>tabellen!B29</f>
        <v>0.88</v>
      </c>
      <c r="M47" s="49">
        <f>L47*$M$36</f>
        <v>37892.814795</v>
      </c>
      <c r="N47" s="121">
        <f>tabellen!B28</f>
        <v>0.91</v>
      </c>
      <c r="O47" s="49">
        <f>N47*$O$36</f>
        <v>18145.189164375</v>
      </c>
      <c r="P47" s="121">
        <f>tabellen!B27</f>
        <v>0.93</v>
      </c>
      <c r="Q47" s="49">
        <f>P47*$Q$36</f>
        <v>35072.83192499999</v>
      </c>
      <c r="R47" s="121">
        <f>tabellen!B26</f>
        <v>0.95</v>
      </c>
      <c r="S47" s="49">
        <f>R47*$S$36</f>
        <v>28341.967499999995</v>
      </c>
      <c r="T47" s="121">
        <f>tabellen!B25</f>
        <v>0.98</v>
      </c>
      <c r="U47" s="49">
        <f>T47*$U$36</f>
        <v>20194.962716249993</v>
      </c>
      <c r="V47" s="121">
        <f>tabellen!B24</f>
        <v>1</v>
      </c>
      <c r="W47" s="49">
        <f>V47*$W$36</f>
        <v>22964.530499999997</v>
      </c>
      <c r="X47" s="25"/>
      <c r="Y47" s="9"/>
    </row>
    <row r="48" spans="2:25" ht="12.75">
      <c r="B48" s="7"/>
      <c r="C48" s="13"/>
      <c r="D48" s="23">
        <v>56</v>
      </c>
      <c r="E48" s="23"/>
      <c r="F48" s="121">
        <f>tabellen!B33</f>
        <v>0.8</v>
      </c>
      <c r="G48" s="49">
        <f>F48*$G$42</f>
        <v>18846.997056</v>
      </c>
      <c r="H48" s="121">
        <f>tabellen!B32</f>
        <v>0.82</v>
      </c>
      <c r="I48" s="49">
        <f aca="true" t="shared" si="0" ref="I48:I57">H48*$I$42</f>
        <v>57886.922305799984</v>
      </c>
      <c r="J48" s="121">
        <f>tabellen!B31</f>
        <v>0.84</v>
      </c>
      <c r="K48" s="49">
        <f>J48*$K$42</f>
        <v>54493.66397159999</v>
      </c>
      <c r="L48" s="121">
        <f>tabellen!B30</f>
        <v>0.86</v>
      </c>
      <c r="M48" s="49">
        <f aca="true" t="shared" si="1" ref="M48:M57">L48*$M$42</f>
        <v>74027.10051314998</v>
      </c>
      <c r="N48" s="121">
        <f>tabellen!B29</f>
        <v>0.88</v>
      </c>
      <c r="O48" s="49">
        <f aca="true" t="shared" si="2" ref="O48:O57">N48*$O$42</f>
        <v>35076.87320939999</v>
      </c>
      <c r="P48" s="121">
        <f>tabellen!B28</f>
        <v>0.91</v>
      </c>
      <c r="Q48" s="49">
        <f>P48*$Q$42</f>
        <v>68603.67341100001</v>
      </c>
      <c r="R48" s="121">
        <f>tabellen!B27</f>
        <v>0.93</v>
      </c>
      <c r="S48" s="49">
        <f aca="true" t="shared" si="3" ref="S48:S57">R48*$S$42</f>
        <v>55463.52041999999</v>
      </c>
      <c r="T48" s="121">
        <f>tabellen!B26</f>
        <v>0.95</v>
      </c>
      <c r="U48" s="49">
        <f aca="true" t="shared" si="4" ref="U48:U57">T48*$U$42</f>
        <v>39134.399875875</v>
      </c>
      <c r="V48" s="121">
        <f>tabellen!B25</f>
        <v>0.98</v>
      </c>
      <c r="W48" s="49">
        <f aca="true" t="shared" si="5" ref="W48:W57">V48*$W$42</f>
        <v>44988.523448399996</v>
      </c>
      <c r="X48" s="25"/>
      <c r="Y48" s="9"/>
    </row>
    <row r="49" spans="2:25" ht="4.5" customHeight="1">
      <c r="B49" s="7"/>
      <c r="C49" s="13"/>
      <c r="D49" s="23"/>
      <c r="E49" s="23"/>
      <c r="F49" s="121"/>
      <c r="G49" s="47"/>
      <c r="H49" s="121"/>
      <c r="I49" s="47"/>
      <c r="J49" s="121"/>
      <c r="K49" s="47"/>
      <c r="L49" s="121"/>
      <c r="M49" s="47"/>
      <c r="N49" s="121"/>
      <c r="O49" s="47"/>
      <c r="P49" s="121"/>
      <c r="Q49" s="47"/>
      <c r="R49" s="121"/>
      <c r="S49" s="47"/>
      <c r="T49" s="121"/>
      <c r="U49" s="47"/>
      <c r="V49" s="121"/>
      <c r="W49" s="47"/>
      <c r="X49" s="25"/>
      <c r="Y49" s="9"/>
    </row>
    <row r="50" spans="2:25" ht="12.75">
      <c r="B50" s="7"/>
      <c r="C50" s="13"/>
      <c r="D50" s="23">
        <v>57</v>
      </c>
      <c r="E50" s="23"/>
      <c r="F50" s="121">
        <f>tabellen!B34</f>
        <v>0.78</v>
      </c>
      <c r="G50" s="49">
        <f aca="true" t="shared" si="6" ref="G50:G57">F50*$G$42</f>
        <v>18375.8221296</v>
      </c>
      <c r="H50" s="121">
        <f>tabellen!B33</f>
        <v>0.8</v>
      </c>
      <c r="I50" s="49">
        <f t="shared" si="0"/>
        <v>56475.046151999995</v>
      </c>
      <c r="J50" s="121">
        <f>tabellen!B32</f>
        <v>0.82</v>
      </c>
      <c r="K50" s="49">
        <f>J50*$K$42</f>
        <v>53196.19578179999</v>
      </c>
      <c r="L50" s="121">
        <f>tabellen!B31</f>
        <v>0.84</v>
      </c>
      <c r="M50" s="49">
        <f t="shared" si="1"/>
        <v>72305.54003609999</v>
      </c>
      <c r="N50" s="121">
        <f>tabellen!B30</f>
        <v>0.86</v>
      </c>
      <c r="O50" s="49">
        <f t="shared" si="2"/>
        <v>34279.671545549994</v>
      </c>
      <c r="P50" s="121">
        <f>tabellen!B29</f>
        <v>0.88</v>
      </c>
      <c r="Q50" s="49">
        <f aca="true" t="shared" si="7" ref="Q50:Q57">P50*$Q$42</f>
        <v>66342.013848</v>
      </c>
      <c r="R50" s="121">
        <f>tabellen!B28</f>
        <v>0.91</v>
      </c>
      <c r="S50" s="49">
        <f t="shared" si="3"/>
        <v>54270.756539999995</v>
      </c>
      <c r="T50" s="121">
        <f>tabellen!B27</f>
        <v>0.93</v>
      </c>
      <c r="U50" s="49">
        <f t="shared" si="4"/>
        <v>38310.517773225</v>
      </c>
      <c r="V50" s="121">
        <f>tabellen!B26</f>
        <v>0.95</v>
      </c>
      <c r="W50" s="49">
        <f t="shared" si="5"/>
        <v>43611.323750999996</v>
      </c>
      <c r="X50" s="25"/>
      <c r="Y50" s="9"/>
    </row>
    <row r="51" spans="2:25" ht="12.75">
      <c r="B51" s="7"/>
      <c r="C51" s="13"/>
      <c r="D51" s="23">
        <v>58</v>
      </c>
      <c r="E51" s="23"/>
      <c r="F51" s="121">
        <f>tabellen!B35</f>
        <v>0.76</v>
      </c>
      <c r="G51" s="49">
        <f t="shared" si="6"/>
        <v>17904.6472032</v>
      </c>
      <c r="H51" s="121">
        <f>tabellen!B34</f>
        <v>0.78</v>
      </c>
      <c r="I51" s="49">
        <f t="shared" si="0"/>
        <v>55063.16999819999</v>
      </c>
      <c r="J51" s="121">
        <f>tabellen!B33</f>
        <v>0.8</v>
      </c>
      <c r="K51" s="49">
        <f>J51*$K$42</f>
        <v>51898.727591999996</v>
      </c>
      <c r="L51" s="121">
        <f>tabellen!B32</f>
        <v>0.82</v>
      </c>
      <c r="M51" s="49">
        <f t="shared" si="1"/>
        <v>70583.97955904999</v>
      </c>
      <c r="N51" s="121">
        <f>tabellen!B31</f>
        <v>0.84</v>
      </c>
      <c r="O51" s="49">
        <f t="shared" si="2"/>
        <v>33482.469881699995</v>
      </c>
      <c r="P51" s="121">
        <f>tabellen!B30</f>
        <v>0.86</v>
      </c>
      <c r="Q51" s="49">
        <f t="shared" si="7"/>
        <v>64834.240806</v>
      </c>
      <c r="R51" s="121">
        <f>tabellen!B29</f>
        <v>0.88</v>
      </c>
      <c r="S51" s="49">
        <f t="shared" si="3"/>
        <v>52481.61071999999</v>
      </c>
      <c r="T51" s="121">
        <f>tabellen!B28</f>
        <v>0.91</v>
      </c>
      <c r="U51" s="49">
        <f t="shared" si="4"/>
        <v>37486.635670575</v>
      </c>
      <c r="V51" s="121">
        <f>tabellen!B27</f>
        <v>0.93</v>
      </c>
      <c r="W51" s="49">
        <f t="shared" si="5"/>
        <v>42693.1906194</v>
      </c>
      <c r="X51" s="25"/>
      <c r="Y51" s="9"/>
    </row>
    <row r="52" spans="2:25" ht="12.75">
      <c r="B52" s="7"/>
      <c r="C52" s="13"/>
      <c r="D52" s="23">
        <v>59</v>
      </c>
      <c r="E52" s="23"/>
      <c r="F52" s="121">
        <f>tabellen!B36</f>
        <v>0.74</v>
      </c>
      <c r="G52" s="49">
        <f t="shared" si="6"/>
        <v>17433.4722768</v>
      </c>
      <c r="H52" s="121">
        <f>tabellen!B35</f>
        <v>0.76</v>
      </c>
      <c r="I52" s="49">
        <f t="shared" si="0"/>
        <v>53651.29384439999</v>
      </c>
      <c r="J52" s="121">
        <f>tabellen!B34</f>
        <v>0.78</v>
      </c>
      <c r="K52" s="49">
        <f aca="true" t="shared" si="8" ref="K52:K57">J52*$K$42</f>
        <v>50601.2594022</v>
      </c>
      <c r="L52" s="121">
        <f>tabellen!B33</f>
        <v>0.8</v>
      </c>
      <c r="M52" s="49">
        <f t="shared" si="1"/>
        <v>68862.419082</v>
      </c>
      <c r="N52" s="121">
        <f>tabellen!B32</f>
        <v>0.82</v>
      </c>
      <c r="O52" s="49">
        <f t="shared" si="2"/>
        <v>32685.268217849993</v>
      </c>
      <c r="P52" s="121">
        <f>tabellen!B31</f>
        <v>0.84</v>
      </c>
      <c r="Q52" s="49">
        <f t="shared" si="7"/>
        <v>63326.467764</v>
      </c>
      <c r="R52" s="121">
        <f>tabellen!B30</f>
        <v>0.86</v>
      </c>
      <c r="S52" s="49">
        <f t="shared" si="3"/>
        <v>51288.84683999999</v>
      </c>
      <c r="T52" s="121">
        <f>tabellen!B29</f>
        <v>0.88</v>
      </c>
      <c r="U52" s="49">
        <f t="shared" si="4"/>
        <v>36250.8125166</v>
      </c>
      <c r="V52" s="121">
        <f>tabellen!B28</f>
        <v>0.91</v>
      </c>
      <c r="W52" s="49">
        <f t="shared" si="5"/>
        <v>41775.0574878</v>
      </c>
      <c r="X52" s="25"/>
      <c r="Y52" s="9"/>
    </row>
    <row r="53" spans="2:25" ht="12.75">
      <c r="B53" s="7"/>
      <c r="C53" s="13"/>
      <c r="D53" s="23">
        <v>60</v>
      </c>
      <c r="E53" s="23"/>
      <c r="F53" s="121">
        <f>tabellen!B37</f>
        <v>0.73</v>
      </c>
      <c r="G53" s="49">
        <f t="shared" si="6"/>
        <v>17197.884813599998</v>
      </c>
      <c r="H53" s="121">
        <f>tabellen!B36</f>
        <v>0.74</v>
      </c>
      <c r="I53" s="49">
        <f t="shared" si="0"/>
        <v>52239.41769059999</v>
      </c>
      <c r="J53" s="121">
        <f>tabellen!B35</f>
        <v>0.76</v>
      </c>
      <c r="K53" s="49">
        <f t="shared" si="8"/>
        <v>49303.79121239999</v>
      </c>
      <c r="L53" s="121">
        <f>tabellen!B34</f>
        <v>0.78</v>
      </c>
      <c r="M53" s="49">
        <f t="shared" si="1"/>
        <v>67140.85860494999</v>
      </c>
      <c r="N53" s="121">
        <f>tabellen!B33</f>
        <v>0.8</v>
      </c>
      <c r="O53" s="49">
        <f t="shared" si="2"/>
        <v>31888.066553999997</v>
      </c>
      <c r="P53" s="121">
        <f>tabellen!B32</f>
        <v>0.82</v>
      </c>
      <c r="Q53" s="49">
        <f t="shared" si="7"/>
        <v>61818.694722</v>
      </c>
      <c r="R53" s="121">
        <f>tabellen!B31</f>
        <v>0.84</v>
      </c>
      <c r="S53" s="49">
        <f t="shared" si="3"/>
        <v>50096.082959999985</v>
      </c>
      <c r="T53" s="121">
        <f>tabellen!B30</f>
        <v>0.86</v>
      </c>
      <c r="U53" s="49">
        <f t="shared" si="4"/>
        <v>35426.93041395</v>
      </c>
      <c r="V53" s="121">
        <f>tabellen!B29</f>
        <v>0.88</v>
      </c>
      <c r="W53" s="49">
        <f t="shared" si="5"/>
        <v>40397.8577904</v>
      </c>
      <c r="X53" s="25"/>
      <c r="Y53" s="9"/>
    </row>
    <row r="54" spans="2:25" ht="12.75">
      <c r="B54" s="7"/>
      <c r="C54" s="13"/>
      <c r="D54" s="23">
        <v>61</v>
      </c>
      <c r="E54" s="23"/>
      <c r="F54" s="121">
        <f>tabellen!B38</f>
        <v>0.71</v>
      </c>
      <c r="G54" s="49">
        <f t="shared" si="6"/>
        <v>16726.7098872</v>
      </c>
      <c r="H54" s="121">
        <f>tabellen!B37</f>
        <v>0.73</v>
      </c>
      <c r="I54" s="49">
        <f t="shared" si="0"/>
        <v>51533.47961369999</v>
      </c>
      <c r="J54" s="121">
        <f>tabellen!B36</f>
        <v>0.74</v>
      </c>
      <c r="K54" s="49">
        <f t="shared" si="8"/>
        <v>48006.323022599994</v>
      </c>
      <c r="L54" s="121">
        <f>tabellen!B35</f>
        <v>0.76</v>
      </c>
      <c r="M54" s="49">
        <f t="shared" si="1"/>
        <v>65419.298127899994</v>
      </c>
      <c r="N54" s="121">
        <f>tabellen!B34</f>
        <v>0.78</v>
      </c>
      <c r="O54" s="49">
        <f t="shared" si="2"/>
        <v>31090.86489015</v>
      </c>
      <c r="P54" s="121">
        <f>tabellen!B33</f>
        <v>0.8</v>
      </c>
      <c r="Q54" s="49">
        <f t="shared" si="7"/>
        <v>60310.92168000001</v>
      </c>
      <c r="R54" s="121">
        <f>tabellen!B32</f>
        <v>0.82</v>
      </c>
      <c r="S54" s="49">
        <f t="shared" si="3"/>
        <v>48903.31907999999</v>
      </c>
      <c r="T54" s="121">
        <f>tabellen!B31</f>
        <v>0.84</v>
      </c>
      <c r="U54" s="49">
        <f t="shared" si="4"/>
        <v>34603.0483113</v>
      </c>
      <c r="V54" s="121">
        <f>tabellen!B30</f>
        <v>0.86</v>
      </c>
      <c r="W54" s="49">
        <f t="shared" si="5"/>
        <v>39479.7246588</v>
      </c>
      <c r="X54" s="25"/>
      <c r="Y54" s="9"/>
    </row>
    <row r="55" spans="2:25" ht="12.75">
      <c r="B55" s="7"/>
      <c r="C55" s="13"/>
      <c r="D55" s="23">
        <v>62</v>
      </c>
      <c r="E55" s="23"/>
      <c r="F55" s="121">
        <f>tabellen!B39</f>
        <v>0.69</v>
      </c>
      <c r="G55" s="49">
        <f t="shared" si="6"/>
        <v>16255.534960799998</v>
      </c>
      <c r="H55" s="121">
        <f>tabellen!B38</f>
        <v>0.71</v>
      </c>
      <c r="I55" s="49">
        <f t="shared" si="0"/>
        <v>50121.60345989999</v>
      </c>
      <c r="J55" s="121">
        <f>tabellen!B37</f>
        <v>0.73</v>
      </c>
      <c r="K55" s="49">
        <f t="shared" si="8"/>
        <v>47357.588927699995</v>
      </c>
      <c r="L55" s="121">
        <f>tabellen!B36</f>
        <v>0.74</v>
      </c>
      <c r="M55" s="49">
        <f t="shared" si="1"/>
        <v>63697.73765084999</v>
      </c>
      <c r="N55" s="121">
        <f>tabellen!B35</f>
        <v>0.76</v>
      </c>
      <c r="O55" s="49">
        <f t="shared" si="2"/>
        <v>30293.663226299996</v>
      </c>
      <c r="P55" s="121">
        <f>tabellen!B34</f>
        <v>0.78</v>
      </c>
      <c r="Q55" s="49">
        <f t="shared" si="7"/>
        <v>58803.148638000006</v>
      </c>
      <c r="R55" s="121">
        <f>tabellen!B33</f>
        <v>0.8</v>
      </c>
      <c r="S55" s="49">
        <f t="shared" si="3"/>
        <v>47710.555199999995</v>
      </c>
      <c r="T55" s="121">
        <f>tabellen!B32</f>
        <v>0.82</v>
      </c>
      <c r="U55" s="49">
        <f t="shared" si="4"/>
        <v>33779.16620865</v>
      </c>
      <c r="V55" s="121">
        <f>tabellen!B31</f>
        <v>0.84</v>
      </c>
      <c r="W55" s="49">
        <f t="shared" si="5"/>
        <v>38561.59152719999</v>
      </c>
      <c r="X55" s="25"/>
      <c r="Y55" s="9"/>
    </row>
    <row r="56" spans="2:25" ht="12.75">
      <c r="B56" s="7"/>
      <c r="C56" s="13"/>
      <c r="D56" s="23">
        <v>63</v>
      </c>
      <c r="E56" s="23"/>
      <c r="F56" s="121">
        <f>tabellen!B40</f>
        <v>0.67</v>
      </c>
      <c r="G56" s="49">
        <f t="shared" si="6"/>
        <v>15784.3600344</v>
      </c>
      <c r="H56" s="121">
        <f>tabellen!B39</f>
        <v>0.69</v>
      </c>
      <c r="I56" s="49">
        <f t="shared" si="0"/>
        <v>48709.72730609999</v>
      </c>
      <c r="J56" s="121">
        <f>tabellen!B38</f>
        <v>0.71</v>
      </c>
      <c r="K56" s="49">
        <f t="shared" si="8"/>
        <v>46060.12073789999</v>
      </c>
      <c r="L56" s="121">
        <f>tabellen!B37</f>
        <v>0.73</v>
      </c>
      <c r="M56" s="49">
        <f t="shared" si="1"/>
        <v>62836.95741232499</v>
      </c>
      <c r="N56" s="121">
        <f>tabellen!B36</f>
        <v>0.74</v>
      </c>
      <c r="O56" s="49">
        <f t="shared" si="2"/>
        <v>29496.461562449997</v>
      </c>
      <c r="P56" s="121">
        <f>tabellen!B35</f>
        <v>0.76</v>
      </c>
      <c r="Q56" s="49">
        <f t="shared" si="7"/>
        <v>57295.375596000005</v>
      </c>
      <c r="R56" s="121">
        <f>tabellen!B34</f>
        <v>0.78</v>
      </c>
      <c r="S56" s="49">
        <f t="shared" si="3"/>
        <v>46517.79131999999</v>
      </c>
      <c r="T56" s="121">
        <f>tabellen!B33</f>
        <v>0.8</v>
      </c>
      <c r="U56" s="49">
        <f t="shared" si="4"/>
        <v>32955.284106</v>
      </c>
      <c r="V56" s="121">
        <f>tabellen!B32</f>
        <v>0.82</v>
      </c>
      <c r="W56" s="49">
        <f t="shared" si="5"/>
        <v>37643.45839559999</v>
      </c>
      <c r="X56" s="25"/>
      <c r="Y56" s="9"/>
    </row>
    <row r="57" spans="2:25" ht="12.75">
      <c r="B57" s="7"/>
      <c r="C57" s="13"/>
      <c r="D57" s="23">
        <v>64</v>
      </c>
      <c r="E57" s="23"/>
      <c r="F57" s="121">
        <f>tabellen!B41</f>
        <v>0.66</v>
      </c>
      <c r="G57" s="49">
        <f t="shared" si="6"/>
        <v>15548.7725712</v>
      </c>
      <c r="H57" s="121">
        <f>tabellen!B40</f>
        <v>0.67</v>
      </c>
      <c r="I57" s="49">
        <f t="shared" si="0"/>
        <v>47297.85115229999</v>
      </c>
      <c r="J57" s="121">
        <f>tabellen!B39</f>
        <v>0.69</v>
      </c>
      <c r="K57" s="49">
        <f t="shared" si="8"/>
        <v>44762.65254809999</v>
      </c>
      <c r="L57" s="121">
        <f>tabellen!B38</f>
        <v>0.71</v>
      </c>
      <c r="M57" s="49">
        <f t="shared" si="1"/>
        <v>61115.396935274985</v>
      </c>
      <c r="N57" s="121">
        <f>tabellen!B37</f>
        <v>0.73</v>
      </c>
      <c r="O57" s="49">
        <f t="shared" si="2"/>
        <v>29097.860730524997</v>
      </c>
      <c r="P57" s="121">
        <f>tabellen!B36</f>
        <v>0.74</v>
      </c>
      <c r="Q57" s="49">
        <f t="shared" si="7"/>
        <v>55787.602554000005</v>
      </c>
      <c r="R57" s="121">
        <f>tabellen!B35</f>
        <v>0.76</v>
      </c>
      <c r="S57" s="49">
        <f t="shared" si="3"/>
        <v>45325.02743999999</v>
      </c>
      <c r="T57" s="121">
        <f>tabellen!B34</f>
        <v>0.78</v>
      </c>
      <c r="U57" s="49">
        <f t="shared" si="4"/>
        <v>32131.402003350002</v>
      </c>
      <c r="V57" s="121">
        <f>tabellen!B33</f>
        <v>0.8</v>
      </c>
      <c r="W57" s="49">
        <f t="shared" si="5"/>
        <v>36725.325264</v>
      </c>
      <c r="X57" s="25"/>
      <c r="Y57" s="9"/>
    </row>
    <row r="58" spans="2:25" ht="12.75">
      <c r="B58" s="7"/>
      <c r="C58" s="13"/>
      <c r="D58" s="23"/>
      <c r="E58" s="23"/>
      <c r="F58" s="25"/>
      <c r="G58" s="47"/>
      <c r="H58" s="48"/>
      <c r="I58" s="47"/>
      <c r="J58" s="48"/>
      <c r="K58" s="110"/>
      <c r="L58" s="48"/>
      <c r="M58" s="47"/>
      <c r="N58" s="48"/>
      <c r="O58" s="47"/>
      <c r="P58" s="48"/>
      <c r="Q58" s="47"/>
      <c r="R58" s="48"/>
      <c r="S58" s="47"/>
      <c r="T58" s="48"/>
      <c r="U58" s="47"/>
      <c r="V58" s="48"/>
      <c r="W58" s="47"/>
      <c r="X58" s="25"/>
      <c r="Y58" s="9"/>
    </row>
    <row r="59" spans="2:25" ht="12.75">
      <c r="B59" s="7"/>
      <c r="C59" s="13"/>
      <c r="D59" s="14"/>
      <c r="E59" s="14"/>
      <c r="F59" s="62"/>
      <c r="G59" s="50">
        <f>SUM(G44:G57)*G60</f>
        <v>19414.361573280003</v>
      </c>
      <c r="H59" s="62"/>
      <c r="I59" s="50">
        <f>SUM(I44:I57)*I60</f>
        <v>178867.44782864998</v>
      </c>
      <c r="J59" s="62"/>
      <c r="K59" s="50">
        <f>SUM(K44:K57)*K60</f>
        <v>280930.19969564996</v>
      </c>
      <c r="L59" s="62"/>
      <c r="M59" s="50">
        <f>SUM(M44:M57)*M60</f>
        <v>534813.6847364324</v>
      </c>
      <c r="N59" s="62"/>
      <c r="O59" s="50">
        <f>SUM(O44:O57)*O60</f>
        <v>326307.71372044494</v>
      </c>
      <c r="P59" s="13"/>
      <c r="Q59" s="50">
        <f>SUM(Q44:Q57)</f>
        <v>702693.247869</v>
      </c>
      <c r="R59" s="48"/>
      <c r="S59" s="50">
        <f>SUM(S44:S57)</f>
        <v>539470.1050199999</v>
      </c>
      <c r="T59" s="48"/>
      <c r="U59" s="50">
        <f>SUM(U44:U57)</f>
        <v>360880.264408275</v>
      </c>
      <c r="V59" s="48"/>
      <c r="W59" s="50">
        <f>SUM(W44:W57)</f>
        <v>388840.5834425999</v>
      </c>
      <c r="X59" s="13"/>
      <c r="Y59" s="9"/>
    </row>
    <row r="60" spans="2:28" s="57" customFormat="1" ht="12.75">
      <c r="B60" s="123"/>
      <c r="C60" s="48"/>
      <c r="D60" s="28" t="s">
        <v>98</v>
      </c>
      <c r="E60" s="28"/>
      <c r="F60" s="48"/>
      <c r="G60" s="140">
        <v>0.1</v>
      </c>
      <c r="H60" s="48"/>
      <c r="I60" s="140">
        <v>0.3</v>
      </c>
      <c r="J60" s="48"/>
      <c r="K60" s="140">
        <v>0.5</v>
      </c>
      <c r="L60" s="48"/>
      <c r="M60" s="140">
        <v>0.7</v>
      </c>
      <c r="N60" s="48"/>
      <c r="O60" s="140">
        <v>0.9</v>
      </c>
      <c r="P60" s="48"/>
      <c r="Q60" s="48"/>
      <c r="R60" s="48"/>
      <c r="S60" s="48"/>
      <c r="T60" s="48"/>
      <c r="U60" s="48"/>
      <c r="V60" s="48"/>
      <c r="W60" s="48"/>
      <c r="X60" s="48"/>
      <c r="Y60" s="124"/>
      <c r="AB60" s="125"/>
    </row>
    <row r="61" spans="2:28" ht="12.75">
      <c r="B61" s="7"/>
      <c r="C61" s="13"/>
      <c r="D61" s="14"/>
      <c r="E61" s="14"/>
      <c r="F61" s="13"/>
      <c r="G61" s="122"/>
      <c r="H61" s="13"/>
      <c r="I61" s="122"/>
      <c r="J61" s="13"/>
      <c r="K61" s="122"/>
      <c r="L61" s="48"/>
      <c r="M61" s="122"/>
      <c r="N61" s="48"/>
      <c r="O61" s="122"/>
      <c r="P61" s="13"/>
      <c r="Q61" s="13"/>
      <c r="R61" s="13"/>
      <c r="S61" s="13"/>
      <c r="T61" s="13"/>
      <c r="U61" s="13"/>
      <c r="V61" s="48"/>
      <c r="W61" s="13"/>
      <c r="X61" s="13"/>
      <c r="Y61" s="9"/>
      <c r="AB61" s="114"/>
    </row>
    <row r="62" spans="2:28" ht="12.75">
      <c r="B62" s="7"/>
      <c r="C62" s="8"/>
      <c r="D62" s="12"/>
      <c r="E62" s="8"/>
      <c r="F62" s="8"/>
      <c r="G62" s="8"/>
      <c r="H62" s="8"/>
      <c r="I62" s="8"/>
      <c r="J62" s="111"/>
      <c r="K62" s="111"/>
      <c r="L62" s="111"/>
      <c r="M62" s="8"/>
      <c r="N62" s="51"/>
      <c r="O62" s="8"/>
      <c r="P62" s="8"/>
      <c r="Q62" s="8"/>
      <c r="R62" s="8"/>
      <c r="S62" s="8"/>
      <c r="T62" s="8"/>
      <c r="U62" s="8"/>
      <c r="V62" s="8"/>
      <c r="W62" s="8"/>
      <c r="X62" s="8"/>
      <c r="Y62" s="9"/>
      <c r="AB62" s="114"/>
    </row>
    <row r="63" spans="2:25" ht="13.5" thickBot="1">
      <c r="B63" s="52"/>
      <c r="C63" s="53"/>
      <c r="D63" s="54"/>
      <c r="E63" s="53"/>
      <c r="F63" s="53"/>
      <c r="G63" s="53"/>
      <c r="H63" s="53"/>
      <c r="I63" s="53"/>
      <c r="J63" s="113"/>
      <c r="K63" s="113"/>
      <c r="L63" s="113"/>
      <c r="M63" s="53"/>
      <c r="N63" s="53"/>
      <c r="O63" s="53"/>
      <c r="P63" s="53"/>
      <c r="Q63" s="53"/>
      <c r="R63" s="53"/>
      <c r="S63" s="53"/>
      <c r="T63" s="53"/>
      <c r="U63" s="53"/>
      <c r="V63" s="53"/>
      <c r="W63" s="53"/>
      <c r="X63" s="53"/>
      <c r="Y63" s="56"/>
    </row>
    <row r="64" spans="2:25" ht="12.75">
      <c r="B64" s="3"/>
      <c r="C64" s="4"/>
      <c r="D64" s="5"/>
      <c r="E64" s="5"/>
      <c r="F64" s="4"/>
      <c r="G64" s="4"/>
      <c r="H64" s="4"/>
      <c r="I64" s="4"/>
      <c r="J64" s="4"/>
      <c r="K64" s="4"/>
      <c r="L64" s="4"/>
      <c r="M64" s="4"/>
      <c r="N64" s="4"/>
      <c r="O64" s="4"/>
      <c r="P64" s="4"/>
      <c r="Q64" s="4"/>
      <c r="R64" s="4"/>
      <c r="S64" s="4"/>
      <c r="T64" s="4"/>
      <c r="U64" s="4"/>
      <c r="V64" s="4"/>
      <c r="W64" s="4"/>
      <c r="X64" s="4"/>
      <c r="Y64" s="6"/>
    </row>
    <row r="65" spans="2:25" ht="12.75">
      <c r="B65" s="7"/>
      <c r="C65" s="8"/>
      <c r="D65" s="8"/>
      <c r="E65" s="8"/>
      <c r="F65" s="8"/>
      <c r="G65" s="8"/>
      <c r="H65" s="8"/>
      <c r="I65" s="8"/>
      <c r="J65" s="8"/>
      <c r="K65" s="8"/>
      <c r="L65" s="8"/>
      <c r="M65" s="8"/>
      <c r="N65" s="8"/>
      <c r="O65" s="8"/>
      <c r="P65" s="8"/>
      <c r="Q65" s="8"/>
      <c r="R65" s="8"/>
      <c r="S65" s="8"/>
      <c r="T65" s="8"/>
      <c r="U65" s="8"/>
      <c r="V65" s="8"/>
      <c r="W65" s="8"/>
      <c r="X65" s="8"/>
      <c r="Y65" s="9"/>
    </row>
    <row r="66" spans="2:25" ht="18">
      <c r="B66" s="7"/>
      <c r="C66" s="10" t="s">
        <v>74</v>
      </c>
      <c r="D66" s="8"/>
      <c r="E66" s="8"/>
      <c r="F66" s="8"/>
      <c r="G66" s="8"/>
      <c r="H66" s="8"/>
      <c r="I66" s="8"/>
      <c r="J66" s="8"/>
      <c r="K66" s="8"/>
      <c r="L66" s="8"/>
      <c r="M66" s="8"/>
      <c r="N66" s="8"/>
      <c r="O66" s="8"/>
      <c r="P66" s="8"/>
      <c r="Q66" s="8"/>
      <c r="R66" s="8"/>
      <c r="S66" s="8"/>
      <c r="T66" s="8"/>
      <c r="U66" s="8"/>
      <c r="V66" s="8"/>
      <c r="W66" s="8"/>
      <c r="X66" s="8"/>
      <c r="Y66" s="9"/>
    </row>
    <row r="67" spans="2:25" ht="15">
      <c r="B67" s="7"/>
      <c r="C67" s="11" t="s">
        <v>16</v>
      </c>
      <c r="D67" s="8"/>
      <c r="E67" s="8"/>
      <c r="F67" s="8"/>
      <c r="G67" s="8"/>
      <c r="H67" s="8"/>
      <c r="I67" s="8"/>
      <c r="J67" s="8"/>
      <c r="K67" s="8"/>
      <c r="L67" s="8"/>
      <c r="M67" s="8"/>
      <c r="N67" s="8"/>
      <c r="O67" s="8"/>
      <c r="P67" s="8"/>
      <c r="Q67" s="8"/>
      <c r="R67" s="8"/>
      <c r="S67" s="8"/>
      <c r="T67" s="8"/>
      <c r="U67" s="8"/>
      <c r="V67" s="8"/>
      <c r="W67" s="8"/>
      <c r="X67" s="8"/>
      <c r="Y67" s="9"/>
    </row>
    <row r="68" spans="2:25" ht="12.75">
      <c r="B68" s="7"/>
      <c r="C68" s="8"/>
      <c r="D68" s="8"/>
      <c r="E68" s="8"/>
      <c r="F68" s="8"/>
      <c r="G68" s="8"/>
      <c r="H68" s="8"/>
      <c r="I68" s="8"/>
      <c r="J68" s="8"/>
      <c r="K68" s="8"/>
      <c r="L68" s="8"/>
      <c r="M68" s="8"/>
      <c r="N68" s="8"/>
      <c r="O68" s="8"/>
      <c r="P68" s="8"/>
      <c r="Q68" s="8"/>
      <c r="R68" s="8"/>
      <c r="S68" s="8"/>
      <c r="T68" s="8"/>
      <c r="U68" s="8"/>
      <c r="V68" s="8"/>
      <c r="W68" s="8"/>
      <c r="X68" s="8"/>
      <c r="Y68" s="9"/>
    </row>
    <row r="69" spans="2:25" ht="12.75">
      <c r="B69" s="7"/>
      <c r="C69" s="8"/>
      <c r="D69" s="12"/>
      <c r="E69" s="12"/>
      <c r="F69" s="8"/>
      <c r="G69" s="8"/>
      <c r="H69" s="8"/>
      <c r="I69" s="8"/>
      <c r="J69" s="8"/>
      <c r="K69" s="8"/>
      <c r="L69" s="8"/>
      <c r="M69" s="8"/>
      <c r="N69" s="8"/>
      <c r="O69" s="8"/>
      <c r="P69" s="8"/>
      <c r="Q69" s="8"/>
      <c r="R69" s="8"/>
      <c r="S69" s="8"/>
      <c r="T69" s="8"/>
      <c r="U69" s="8"/>
      <c r="V69" s="8"/>
      <c r="W69" s="8"/>
      <c r="X69" s="8"/>
      <c r="Y69" s="9"/>
    </row>
    <row r="70" spans="2:25" ht="12.75">
      <c r="B70" s="7"/>
      <c r="C70" s="13"/>
      <c r="D70" s="14"/>
      <c r="E70" s="14"/>
      <c r="F70" s="13"/>
      <c r="G70" s="13"/>
      <c r="H70" s="13"/>
      <c r="I70" s="13"/>
      <c r="J70" s="110"/>
      <c r="K70" s="110"/>
      <c r="L70" s="110"/>
      <c r="M70" s="13"/>
      <c r="N70" s="13"/>
      <c r="O70" s="13"/>
      <c r="P70" s="13"/>
      <c r="Q70" s="13"/>
      <c r="R70" s="13"/>
      <c r="S70" s="13"/>
      <c r="T70" s="13"/>
      <c r="U70" s="13"/>
      <c r="V70" s="13"/>
      <c r="W70" s="13"/>
      <c r="X70" s="13"/>
      <c r="Y70" s="9"/>
    </row>
    <row r="71" spans="2:25" ht="12.75">
      <c r="B71" s="7"/>
      <c r="C71" s="13"/>
      <c r="D71" s="166" t="s">
        <v>178</v>
      </c>
      <c r="E71" s="20"/>
      <c r="F71" s="16"/>
      <c r="G71" s="19">
        <v>56</v>
      </c>
      <c r="H71" s="19"/>
      <c r="I71" s="19">
        <v>57</v>
      </c>
      <c r="J71" s="110"/>
      <c r="K71" s="19">
        <v>58</v>
      </c>
      <c r="L71" s="110"/>
      <c r="M71" s="19">
        <v>59</v>
      </c>
      <c r="N71" s="19"/>
      <c r="O71" s="19">
        <v>60</v>
      </c>
      <c r="P71" s="19"/>
      <c r="Q71" s="19">
        <v>61</v>
      </c>
      <c r="R71" s="19"/>
      <c r="S71" s="19">
        <v>62</v>
      </c>
      <c r="T71" s="19"/>
      <c r="U71" s="19">
        <v>63</v>
      </c>
      <c r="V71" s="19"/>
      <c r="W71" s="19">
        <v>64</v>
      </c>
      <c r="X71" s="13"/>
      <c r="Y71" s="9"/>
    </row>
    <row r="72" spans="2:25" ht="12.75">
      <c r="B72" s="7"/>
      <c r="C72" s="13"/>
      <c r="D72" s="20"/>
      <c r="E72" s="20"/>
      <c r="F72" s="16"/>
      <c r="G72" s="21"/>
      <c r="H72" s="21"/>
      <c r="I72" s="21"/>
      <c r="J72" s="110"/>
      <c r="K72" s="21"/>
      <c r="L72" s="110"/>
      <c r="M72" s="21"/>
      <c r="N72" s="21"/>
      <c r="O72" s="21"/>
      <c r="P72" s="21"/>
      <c r="Q72" s="21"/>
      <c r="R72" s="21"/>
      <c r="S72" s="21"/>
      <c r="T72" s="21"/>
      <c r="U72" s="21"/>
      <c r="V72" s="21"/>
      <c r="W72" s="21"/>
      <c r="X72" s="21"/>
      <c r="Y72" s="9"/>
    </row>
    <row r="73" spans="2:25" ht="12.75">
      <c r="B73" s="7"/>
      <c r="C73" s="13"/>
      <c r="D73" s="14" t="s">
        <v>11</v>
      </c>
      <c r="E73" s="14"/>
      <c r="F73" s="13"/>
      <c r="G73" s="58">
        <v>0</v>
      </c>
      <c r="H73" s="22"/>
      <c r="I73" s="58">
        <v>1.9368</v>
      </c>
      <c r="J73" s="110"/>
      <c r="K73" s="58">
        <v>2.8548</v>
      </c>
      <c r="L73" s="110"/>
      <c r="M73" s="58">
        <v>2</v>
      </c>
      <c r="N73" s="21"/>
      <c r="O73" s="58">
        <v>0</v>
      </c>
      <c r="P73" s="21"/>
      <c r="Q73" s="58">
        <v>1</v>
      </c>
      <c r="R73" s="21"/>
      <c r="S73" s="58">
        <v>1</v>
      </c>
      <c r="T73" s="21"/>
      <c r="U73" s="58">
        <v>2</v>
      </c>
      <c r="V73" s="21"/>
      <c r="W73" s="58">
        <v>0</v>
      </c>
      <c r="X73" s="21"/>
      <c r="Y73" s="9"/>
    </row>
    <row r="74" spans="2:25" ht="12.75">
      <c r="B74" s="7"/>
      <c r="C74" s="13"/>
      <c r="D74" s="14" t="s">
        <v>12</v>
      </c>
      <c r="E74" s="14"/>
      <c r="F74" s="13"/>
      <c r="G74" s="58">
        <v>6.5552</v>
      </c>
      <c r="H74" s="22"/>
      <c r="I74" s="58">
        <v>13.8109</v>
      </c>
      <c r="J74" s="110"/>
      <c r="K74" s="58">
        <v>5.3221</v>
      </c>
      <c r="L74" s="110"/>
      <c r="M74" s="58">
        <v>4.7943</v>
      </c>
      <c r="N74" s="21"/>
      <c r="O74" s="58">
        <v>4.973</v>
      </c>
      <c r="P74" s="21"/>
      <c r="Q74" s="58">
        <v>1.7851</v>
      </c>
      <c r="R74" s="21"/>
      <c r="S74" s="58">
        <v>2.8707</v>
      </c>
      <c r="T74" s="21"/>
      <c r="U74" s="58">
        <v>0</v>
      </c>
      <c r="V74" s="21"/>
      <c r="W74" s="58">
        <v>1.9377</v>
      </c>
      <c r="X74" s="21"/>
      <c r="Y74" s="9"/>
    </row>
    <row r="75" spans="2:25" ht="12.75">
      <c r="B75" s="7"/>
      <c r="C75" s="13"/>
      <c r="D75" s="14" t="s">
        <v>13</v>
      </c>
      <c r="E75" s="14"/>
      <c r="F75" s="13"/>
      <c r="G75" s="58">
        <v>1.6509</v>
      </c>
      <c r="H75" s="22"/>
      <c r="I75" s="58">
        <v>2.4717</v>
      </c>
      <c r="J75" s="110"/>
      <c r="K75" s="58">
        <v>2.322</v>
      </c>
      <c r="L75" s="110"/>
      <c r="M75" s="58">
        <v>2.2712</v>
      </c>
      <c r="N75" s="21"/>
      <c r="O75" s="58">
        <v>2.783</v>
      </c>
      <c r="P75" s="21"/>
      <c r="Q75" s="58">
        <v>0.6239</v>
      </c>
      <c r="R75" s="21"/>
      <c r="S75" s="58">
        <v>1.8681</v>
      </c>
      <c r="T75" s="21"/>
      <c r="U75" s="58">
        <v>0.4339</v>
      </c>
      <c r="V75" s="21"/>
      <c r="W75" s="58">
        <v>2.9767</v>
      </c>
      <c r="X75" s="21"/>
      <c r="Y75" s="9"/>
    </row>
    <row r="76" spans="2:25" ht="12.75">
      <c r="B76" s="7"/>
      <c r="C76" s="13"/>
      <c r="D76" s="14"/>
      <c r="E76" s="14"/>
      <c r="F76" s="13"/>
      <c r="G76" s="127"/>
      <c r="H76" s="21"/>
      <c r="I76" s="127"/>
      <c r="J76" s="110"/>
      <c r="K76" s="128"/>
      <c r="L76" s="110"/>
      <c r="M76" s="127"/>
      <c r="N76" s="21"/>
      <c r="O76" s="127"/>
      <c r="P76" s="21"/>
      <c r="Q76" s="127"/>
      <c r="R76" s="21"/>
      <c r="S76" s="127"/>
      <c r="T76" s="21"/>
      <c r="U76" s="127"/>
      <c r="V76" s="21"/>
      <c r="W76" s="127"/>
      <c r="X76" s="21"/>
      <c r="Y76" s="9"/>
    </row>
    <row r="77" spans="2:25" ht="12.75">
      <c r="B77" s="7"/>
      <c r="C77" s="13"/>
      <c r="D77" s="14" t="s">
        <v>100</v>
      </c>
      <c r="E77" s="14"/>
      <c r="F77" s="14"/>
      <c r="G77" s="109">
        <f>tabellen!$B$5</f>
        <v>0.6</v>
      </c>
      <c r="H77" s="21"/>
      <c r="I77" s="109">
        <f>tabellen!$B$5</f>
        <v>0.6</v>
      </c>
      <c r="J77" s="21"/>
      <c r="K77" s="109">
        <f>tabellen!$B$5</f>
        <v>0.6</v>
      </c>
      <c r="L77" s="21"/>
      <c r="M77" s="109">
        <f>tabellen!$B$5</f>
        <v>0.6</v>
      </c>
      <c r="N77" s="21"/>
      <c r="O77" s="109">
        <f>tabellen!$B$5</f>
        <v>0.6</v>
      </c>
      <c r="P77" s="21"/>
      <c r="Q77" s="109">
        <f>tabellen!$B$5</f>
        <v>0.6</v>
      </c>
      <c r="R77" s="21"/>
      <c r="S77" s="109">
        <f>tabellen!$B$5</f>
        <v>0.6</v>
      </c>
      <c r="T77" s="21"/>
      <c r="U77" s="109">
        <f>tabellen!$B$5</f>
        <v>0.6</v>
      </c>
      <c r="V77" s="21"/>
      <c r="W77" s="109">
        <f>tabellen!$B$5</f>
        <v>0.6</v>
      </c>
      <c r="X77" s="21"/>
      <c r="Y77" s="9"/>
    </row>
    <row r="78" spans="2:25" ht="12.75">
      <c r="B78" s="7"/>
      <c r="C78" s="13"/>
      <c r="D78" s="14" t="s">
        <v>93</v>
      </c>
      <c r="E78" s="14"/>
      <c r="F78" s="13"/>
      <c r="G78" s="109">
        <f>tabellen!$B$6</f>
        <v>1</v>
      </c>
      <c r="H78" s="21"/>
      <c r="I78" s="109">
        <f>tabellen!$B$6</f>
        <v>1</v>
      </c>
      <c r="J78" s="21"/>
      <c r="K78" s="109">
        <f>tabellen!$B$6</f>
        <v>1</v>
      </c>
      <c r="L78" s="21"/>
      <c r="M78" s="109">
        <f>tabellen!$B$6</f>
        <v>1</v>
      </c>
      <c r="N78" s="21"/>
      <c r="O78" s="109">
        <f>tabellen!$B$6</f>
        <v>1</v>
      </c>
      <c r="P78" s="21"/>
      <c r="Q78" s="109">
        <f>tabellen!$B$6</f>
        <v>1</v>
      </c>
      <c r="R78" s="21"/>
      <c r="S78" s="109">
        <f>tabellen!$B$6</f>
        <v>1</v>
      </c>
      <c r="T78" s="21"/>
      <c r="U78" s="109">
        <f>tabellen!$B$6</f>
        <v>1</v>
      </c>
      <c r="V78" s="21"/>
      <c r="W78" s="109">
        <f>tabellen!$B$6</f>
        <v>1</v>
      </c>
      <c r="X78" s="21"/>
      <c r="Y78" s="9"/>
    </row>
    <row r="79" spans="2:25" ht="12.75">
      <c r="B79" s="7"/>
      <c r="C79" s="13"/>
      <c r="D79" s="14" t="s">
        <v>94</v>
      </c>
      <c r="E79" s="14"/>
      <c r="F79" s="13"/>
      <c r="G79" s="109">
        <f>tabellen!$B$7</f>
        <v>1</v>
      </c>
      <c r="H79" s="21"/>
      <c r="I79" s="109">
        <f>tabellen!$B$7</f>
        <v>1</v>
      </c>
      <c r="J79" s="21"/>
      <c r="K79" s="109">
        <f>tabellen!$B$7</f>
        <v>1</v>
      </c>
      <c r="L79" s="21"/>
      <c r="M79" s="109">
        <f>tabellen!$B$7</f>
        <v>1</v>
      </c>
      <c r="N79" s="21"/>
      <c r="O79" s="109">
        <f>tabellen!$B$7</f>
        <v>1</v>
      </c>
      <c r="P79" s="21"/>
      <c r="Q79" s="109">
        <f>tabellen!$B$7</f>
        <v>1</v>
      </c>
      <c r="R79" s="21"/>
      <c r="S79" s="109">
        <f>tabellen!$B$7</f>
        <v>1</v>
      </c>
      <c r="T79" s="21"/>
      <c r="U79" s="109">
        <f>tabellen!$B$7</f>
        <v>1</v>
      </c>
      <c r="V79" s="21"/>
      <c r="W79" s="109">
        <f>tabellen!$B$7</f>
        <v>1</v>
      </c>
      <c r="X79" s="21"/>
      <c r="Y79" s="9"/>
    </row>
    <row r="80" spans="2:25" ht="12.75">
      <c r="B80" s="7"/>
      <c r="C80" s="13"/>
      <c r="D80" s="14"/>
      <c r="E80" s="14"/>
      <c r="F80" s="13"/>
      <c r="G80" s="21"/>
      <c r="H80" s="21"/>
      <c r="I80" s="21"/>
      <c r="J80" s="110"/>
      <c r="K80" s="110"/>
      <c r="L80" s="110"/>
      <c r="M80" s="21"/>
      <c r="N80" s="21"/>
      <c r="O80" s="21"/>
      <c r="P80" s="21"/>
      <c r="Q80" s="21"/>
      <c r="R80" s="21"/>
      <c r="S80" s="21"/>
      <c r="T80" s="21"/>
      <c r="U80" s="21"/>
      <c r="V80" s="21"/>
      <c r="W80" s="21"/>
      <c r="X80" s="21"/>
      <c r="Y80" s="9"/>
    </row>
    <row r="81" spans="2:25" ht="12.75">
      <c r="B81" s="7"/>
      <c r="C81" s="13"/>
      <c r="D81" s="28" t="s">
        <v>96</v>
      </c>
      <c r="E81" s="28"/>
      <c r="F81" s="25"/>
      <c r="G81" s="29">
        <v>0.2049</v>
      </c>
      <c r="H81" s="25"/>
      <c r="I81" s="29">
        <v>0.2049</v>
      </c>
      <c r="J81" s="110"/>
      <c r="K81" s="29">
        <v>0.2049</v>
      </c>
      <c r="L81" s="110"/>
      <c r="M81" s="29">
        <v>0.2049</v>
      </c>
      <c r="N81" s="42"/>
      <c r="O81" s="29">
        <v>0.2049</v>
      </c>
      <c r="P81" s="42"/>
      <c r="Q81" s="29">
        <v>0.2049</v>
      </c>
      <c r="R81" s="42"/>
      <c r="S81" s="29">
        <v>0.2049</v>
      </c>
      <c r="T81" s="42"/>
      <c r="U81" s="29">
        <v>0.2049</v>
      </c>
      <c r="V81" s="42"/>
      <c r="W81" s="29">
        <v>0.2049</v>
      </c>
      <c r="X81" s="42"/>
      <c r="Y81" s="9"/>
    </row>
    <row r="82" spans="2:25" ht="12.75">
      <c r="B82" s="7"/>
      <c r="C82" s="13"/>
      <c r="D82" s="23" t="s">
        <v>21</v>
      </c>
      <c r="E82" s="23"/>
      <c r="F82" s="25"/>
      <c r="G82" s="31">
        <f>G81*G77*G78*G79</f>
        <v>0.12294</v>
      </c>
      <c r="H82" s="32"/>
      <c r="I82" s="31">
        <f>I81*I77*I78*I79</f>
        <v>0.12294</v>
      </c>
      <c r="J82" s="42"/>
      <c r="K82" s="31">
        <f>K81*K77*K78*K79</f>
        <v>0.12294</v>
      </c>
      <c r="L82" s="42"/>
      <c r="M82" s="31">
        <f>M81*M77*M78*M79</f>
        <v>0.12294</v>
      </c>
      <c r="N82" s="42"/>
      <c r="O82" s="31">
        <f>O81*O77*O78*O79</f>
        <v>0.12294</v>
      </c>
      <c r="P82" s="42"/>
      <c r="Q82" s="31">
        <f>Q81*Q77*Q78*Q79</f>
        <v>0.12294</v>
      </c>
      <c r="R82" s="42"/>
      <c r="S82" s="31">
        <f>S81*S77*S78*S79</f>
        <v>0.12294</v>
      </c>
      <c r="T82" s="42"/>
      <c r="U82" s="31">
        <f>U81*U77*U78*U79</f>
        <v>0.12294</v>
      </c>
      <c r="V82" s="42"/>
      <c r="W82" s="31">
        <f>W81*W77*W78*W79</f>
        <v>0.12294</v>
      </c>
      <c r="X82" s="42"/>
      <c r="Y82" s="9"/>
    </row>
    <row r="83" spans="2:25" ht="12.75">
      <c r="B83" s="7"/>
      <c r="C83" s="13"/>
      <c r="D83" s="23" t="s">
        <v>14</v>
      </c>
      <c r="E83" s="23"/>
      <c r="F83" s="25"/>
      <c r="G83" s="68">
        <f>G73*IF($O$9="PO",tabellen!$B$10,tabellen!$C$10)+G74*IF($O$9="PO",tabellen!$B$11,tabellen!$C$11)+G75*IF($O$9="PO",tabellen!$B$12,tabellen!$C$12)</f>
        <v>459348</v>
      </c>
      <c r="H83" s="67"/>
      <c r="I83" s="68">
        <f>I73*IF($O$9="PO",tabellen!$B$10,tabellen!$C$10)+I74*IF($O$9="PO",tabellen!$B$11,tabellen!$C$11)+I75*IF($O$9="PO",tabellen!$B$12,tabellen!$C$12)</f>
        <v>1072782</v>
      </c>
      <c r="J83" s="67"/>
      <c r="K83" s="68">
        <f>K73*IF($O$9="PO",tabellen!$B$10,tabellen!$C$10)+K74*IF($O$9="PO",tabellen!$B$11,tabellen!$C$11)+K75*IF($O$9="PO",tabellen!$B$12,tabellen!$C$12)</f>
        <v>626316</v>
      </c>
      <c r="L83" s="67"/>
      <c r="M83" s="68">
        <f>M73*IF($O$9="PO",tabellen!$B$10,tabellen!$C$10)+M74*IF($O$9="PO",tabellen!$B$11,tabellen!$C$11)+M75*IF($O$9="PO",tabellen!$B$12,tabellen!$C$12)</f>
        <v>528506</v>
      </c>
      <c r="N83" s="67"/>
      <c r="O83" s="68">
        <f>O73*IF($O$9="PO",tabellen!$B$10,tabellen!$C$10)+O74*IF($O$9="PO",tabellen!$B$11,tabellen!$C$11)+O75*IF($O$9="PO",tabellen!$B$12,tabellen!$C$12)</f>
        <v>409700</v>
      </c>
      <c r="P83" s="67"/>
      <c r="Q83" s="68">
        <f>Q73*IF($O$9="PO",tabellen!$B$10,tabellen!$C$10)+Q74*IF($O$9="PO",tabellen!$B$11,tabellen!$C$11)+Q75*IF($O$9="PO",tabellen!$B$12,tabellen!$C$12)</f>
        <v>207062</v>
      </c>
      <c r="R83" s="67"/>
      <c r="S83" s="68">
        <f>S73*IF($O$9="PO",tabellen!$B$10,tabellen!$C$10)+S74*IF($O$9="PO",tabellen!$B$11,tabellen!$C$11)+S75*IF($O$9="PO",tabellen!$B$12,tabellen!$C$12)</f>
        <v>321966</v>
      </c>
      <c r="T83" s="67"/>
      <c r="U83" s="68">
        <f>U73*IF($O$9="PO",tabellen!$B$10,tabellen!$C$10)+U74*IF($O$9="PO",tabellen!$B$11,tabellen!$C$11)+U75*IF($O$9="PO",tabellen!$B$12,tabellen!$C$12)</f>
        <v>167356</v>
      </c>
      <c r="V83" s="67"/>
      <c r="W83" s="68">
        <f>W73*IF($O$9="PO",tabellen!$B$10,tabellen!$C$10)+W74*IF($O$9="PO",tabellen!$B$11,tabellen!$C$11)+W75*IF($O$9="PO",tabellen!$B$12,tabellen!$C$12)</f>
        <v>235330</v>
      </c>
      <c r="X83" s="42"/>
      <c r="Y83" s="9"/>
    </row>
    <row r="84" spans="2:25" ht="12.75">
      <c r="B84" s="7"/>
      <c r="C84" s="13"/>
      <c r="D84" s="23" t="s">
        <v>15</v>
      </c>
      <c r="E84" s="23"/>
      <c r="F84" s="25"/>
      <c r="G84" s="66">
        <f>G83*G82</f>
        <v>56472.24312</v>
      </c>
      <c r="H84" s="67"/>
      <c r="I84" s="66">
        <f>I83*I82</f>
        <v>131887.81908</v>
      </c>
      <c r="J84" s="67"/>
      <c r="K84" s="66">
        <f>K83*K82</f>
        <v>76999.28904</v>
      </c>
      <c r="L84" s="67"/>
      <c r="M84" s="66">
        <f>M83*M82</f>
        <v>64974.52764</v>
      </c>
      <c r="N84" s="67"/>
      <c r="O84" s="66">
        <f>O83*O82</f>
        <v>50368.518</v>
      </c>
      <c r="P84" s="67"/>
      <c r="Q84" s="66">
        <f>Q83*Q82</f>
        <v>25456.202279999998</v>
      </c>
      <c r="R84" s="67"/>
      <c r="S84" s="66">
        <f>S83*S82</f>
        <v>39582.50004</v>
      </c>
      <c r="T84" s="67"/>
      <c r="U84" s="66">
        <f>U83*U82</f>
        <v>20574.746639999998</v>
      </c>
      <c r="V84" s="67"/>
      <c r="W84" s="66">
        <f>W83*W82</f>
        <v>28931.4702</v>
      </c>
      <c r="X84" s="42"/>
      <c r="Y84" s="9"/>
    </row>
    <row r="85" spans="2:25" ht="12.75">
      <c r="B85" s="7"/>
      <c r="C85" s="13"/>
      <c r="D85" s="23" t="s">
        <v>20</v>
      </c>
      <c r="E85" s="23"/>
      <c r="F85" s="25"/>
      <c r="G85" s="66">
        <f>G84*tabellen!$B$4</f>
        <v>42354.18234</v>
      </c>
      <c r="H85" s="67"/>
      <c r="I85" s="66">
        <f>I84*tabellen!$B$4</f>
        <v>98915.86430999999</v>
      </c>
      <c r="J85" s="67"/>
      <c r="K85" s="66">
        <f>K84*tabellen!$B$4</f>
        <v>57749.46678</v>
      </c>
      <c r="L85" s="67"/>
      <c r="M85" s="66">
        <f>M84*tabellen!$B$4</f>
        <v>48730.895730000004</v>
      </c>
      <c r="N85" s="67"/>
      <c r="O85" s="66">
        <f>O84*tabellen!$B$4</f>
        <v>37776.3885</v>
      </c>
      <c r="P85" s="67"/>
      <c r="Q85" s="66">
        <f>Q84*tabellen!$B$4</f>
        <v>19092.15171</v>
      </c>
      <c r="R85" s="67"/>
      <c r="S85" s="66">
        <f>S84*tabellen!$B$4</f>
        <v>29686.87503</v>
      </c>
      <c r="T85" s="67"/>
      <c r="U85" s="66">
        <f>U84*tabellen!$B$4</f>
        <v>15431.059979999998</v>
      </c>
      <c r="V85" s="67"/>
      <c r="W85" s="66">
        <f>W84*tabellen!$B$4</f>
        <v>21698.60265</v>
      </c>
      <c r="X85" s="42"/>
      <c r="Y85" s="9"/>
    </row>
    <row r="86" spans="2:25" ht="12.75">
      <c r="B86" s="7"/>
      <c r="C86" s="13"/>
      <c r="D86" s="23"/>
      <c r="E86" s="23"/>
      <c r="F86" s="25"/>
      <c r="G86" s="47"/>
      <c r="H86" s="47"/>
      <c r="I86" s="47"/>
      <c r="J86" s="47"/>
      <c r="K86" s="47"/>
      <c r="L86" s="47"/>
      <c r="M86" s="47"/>
      <c r="N86" s="47"/>
      <c r="O86" s="47"/>
      <c r="P86" s="47"/>
      <c r="Q86" s="47"/>
      <c r="R86" s="47"/>
      <c r="S86" s="47"/>
      <c r="T86" s="47"/>
      <c r="U86" s="47"/>
      <c r="V86" s="47"/>
      <c r="W86" s="47"/>
      <c r="X86" s="47"/>
      <c r="Y86" s="9"/>
    </row>
    <row r="87" spans="2:25" ht="12.75">
      <c r="B87" s="7"/>
      <c r="C87" s="13"/>
      <c r="D87" s="23">
        <v>56</v>
      </c>
      <c r="E87" s="23"/>
      <c r="F87" s="121">
        <f>tabellen!B24</f>
        <v>1</v>
      </c>
      <c r="G87" s="49">
        <f aca="true" t="shared" si="9" ref="G87:G94">F87*$G$85</f>
        <v>42354.18234</v>
      </c>
      <c r="H87" s="47"/>
      <c r="I87" s="25"/>
      <c r="J87" s="47"/>
      <c r="K87" s="47"/>
      <c r="L87" s="47"/>
      <c r="M87" s="47"/>
      <c r="N87" s="47"/>
      <c r="O87" s="47"/>
      <c r="P87" s="47"/>
      <c r="Q87" s="47"/>
      <c r="R87" s="47"/>
      <c r="S87" s="47"/>
      <c r="T87" s="47"/>
      <c r="U87" s="47"/>
      <c r="V87" s="47"/>
      <c r="W87" s="47"/>
      <c r="X87" s="47"/>
      <c r="Y87" s="9"/>
    </row>
    <row r="88" spans="2:25" ht="12.75">
      <c r="B88" s="7"/>
      <c r="C88" s="13"/>
      <c r="D88" s="23">
        <v>57</v>
      </c>
      <c r="E88" s="23"/>
      <c r="F88" s="121">
        <f>tabellen!B25</f>
        <v>0.98</v>
      </c>
      <c r="G88" s="49">
        <f t="shared" si="9"/>
        <v>41507.0986932</v>
      </c>
      <c r="H88" s="121">
        <f>tabellen!B24</f>
        <v>1</v>
      </c>
      <c r="I88" s="49">
        <f aca="true" t="shared" si="10" ref="I88:I95">H88*$I$85</f>
        <v>98915.86430999999</v>
      </c>
      <c r="J88" s="25"/>
      <c r="K88" s="25"/>
      <c r="L88" s="25"/>
      <c r="M88" s="25"/>
      <c r="N88" s="25"/>
      <c r="O88" s="25"/>
      <c r="P88" s="25"/>
      <c r="Q88" s="25"/>
      <c r="R88" s="25"/>
      <c r="S88" s="25"/>
      <c r="T88" s="25"/>
      <c r="U88" s="25"/>
      <c r="V88" s="25"/>
      <c r="W88" s="25"/>
      <c r="X88" s="25"/>
      <c r="Y88" s="9"/>
    </row>
    <row r="89" spans="2:25" ht="12.75">
      <c r="B89" s="7"/>
      <c r="C89" s="13"/>
      <c r="D89" s="23">
        <v>58</v>
      </c>
      <c r="E89" s="23"/>
      <c r="F89" s="121">
        <f>tabellen!B26</f>
        <v>0.95</v>
      </c>
      <c r="G89" s="49">
        <f t="shared" si="9"/>
        <v>40236.473223</v>
      </c>
      <c r="H89" s="121">
        <f>tabellen!B25</f>
        <v>0.98</v>
      </c>
      <c r="I89" s="49">
        <f t="shared" si="10"/>
        <v>96937.54702379998</v>
      </c>
      <c r="J89" s="121">
        <f>tabellen!B24</f>
        <v>1</v>
      </c>
      <c r="K89" s="49">
        <f aca="true" t="shared" si="11" ref="K89:K95">J89*$K$85</f>
        <v>57749.46678</v>
      </c>
      <c r="L89" s="25"/>
      <c r="M89" s="25"/>
      <c r="N89" s="25"/>
      <c r="O89" s="25"/>
      <c r="P89" s="25"/>
      <c r="Q89" s="25"/>
      <c r="R89" s="25"/>
      <c r="S89" s="25"/>
      <c r="T89" s="25"/>
      <c r="U89" s="25"/>
      <c r="V89" s="25"/>
      <c r="W89" s="25"/>
      <c r="X89" s="25"/>
      <c r="Y89" s="9"/>
    </row>
    <row r="90" spans="2:25" ht="12.75">
      <c r="B90" s="7"/>
      <c r="C90" s="13"/>
      <c r="D90" s="23">
        <v>59</v>
      </c>
      <c r="E90" s="23"/>
      <c r="F90" s="121">
        <f>tabellen!B27</f>
        <v>0.93</v>
      </c>
      <c r="G90" s="49">
        <f t="shared" si="9"/>
        <v>39389.3895762</v>
      </c>
      <c r="H90" s="121">
        <f>tabellen!B26</f>
        <v>0.95</v>
      </c>
      <c r="I90" s="49">
        <f t="shared" si="10"/>
        <v>93970.07109449999</v>
      </c>
      <c r="J90" s="121">
        <f>tabellen!B25</f>
        <v>0.98</v>
      </c>
      <c r="K90" s="49">
        <f t="shared" si="11"/>
        <v>56594.4774444</v>
      </c>
      <c r="L90" s="121">
        <f>tabellen!B24</f>
        <v>1</v>
      </c>
      <c r="M90" s="49">
        <f aca="true" t="shared" si="12" ref="M90:M95">L90*$M$85</f>
        <v>48730.895730000004</v>
      </c>
      <c r="N90" s="25"/>
      <c r="O90" s="25"/>
      <c r="P90" s="25"/>
      <c r="Q90" s="25"/>
      <c r="R90" s="25"/>
      <c r="S90" s="25"/>
      <c r="T90" s="25"/>
      <c r="U90" s="25"/>
      <c r="V90" s="25"/>
      <c r="W90" s="25"/>
      <c r="X90" s="25"/>
      <c r="Y90" s="9"/>
    </row>
    <row r="91" spans="2:25" ht="12.75">
      <c r="B91" s="7"/>
      <c r="C91" s="13"/>
      <c r="D91" s="23">
        <v>60</v>
      </c>
      <c r="E91" s="23"/>
      <c r="F91" s="121">
        <f>tabellen!B28</f>
        <v>0.91</v>
      </c>
      <c r="G91" s="49">
        <f t="shared" si="9"/>
        <v>38542.3059294</v>
      </c>
      <c r="H91" s="121">
        <f>tabellen!B27</f>
        <v>0.93</v>
      </c>
      <c r="I91" s="49">
        <f t="shared" si="10"/>
        <v>91991.7538083</v>
      </c>
      <c r="J91" s="121">
        <f>tabellen!B26</f>
        <v>0.95</v>
      </c>
      <c r="K91" s="49">
        <f t="shared" si="11"/>
        <v>54861.993441</v>
      </c>
      <c r="L91" s="121">
        <f>tabellen!B25</f>
        <v>0.98</v>
      </c>
      <c r="M91" s="49">
        <f t="shared" si="12"/>
        <v>47756.277815400004</v>
      </c>
      <c r="N91" s="121">
        <f>tabellen!B24</f>
        <v>1</v>
      </c>
      <c r="O91" s="49">
        <f>N91*$O$85</f>
        <v>37776.3885</v>
      </c>
      <c r="P91" s="25"/>
      <c r="Q91" s="25"/>
      <c r="R91" s="25"/>
      <c r="S91" s="25"/>
      <c r="T91" s="25"/>
      <c r="U91" s="25"/>
      <c r="V91" s="25"/>
      <c r="W91" s="25"/>
      <c r="X91" s="25"/>
      <c r="Y91" s="9"/>
    </row>
    <row r="92" spans="2:25" ht="12.75">
      <c r="B92" s="7"/>
      <c r="C92" s="13"/>
      <c r="D92" s="23">
        <v>61</v>
      </c>
      <c r="E92" s="23"/>
      <c r="F92" s="121">
        <f>tabellen!B29</f>
        <v>0.88</v>
      </c>
      <c r="G92" s="49">
        <f t="shared" si="9"/>
        <v>37271.6804592</v>
      </c>
      <c r="H92" s="121">
        <f>tabellen!B28</f>
        <v>0.91</v>
      </c>
      <c r="I92" s="49">
        <f t="shared" si="10"/>
        <v>90013.43652209999</v>
      </c>
      <c r="J92" s="121">
        <f>tabellen!B27</f>
        <v>0.93</v>
      </c>
      <c r="K92" s="49">
        <f t="shared" si="11"/>
        <v>53707.0041054</v>
      </c>
      <c r="L92" s="121">
        <f>tabellen!B26</f>
        <v>0.95</v>
      </c>
      <c r="M92" s="49">
        <f t="shared" si="12"/>
        <v>46294.3509435</v>
      </c>
      <c r="N92" s="121">
        <f>tabellen!B25</f>
        <v>0.98</v>
      </c>
      <c r="O92" s="49">
        <f>N92*$O$85</f>
        <v>37020.86073</v>
      </c>
      <c r="P92" s="121">
        <f>tabellen!B24</f>
        <v>1</v>
      </c>
      <c r="Q92" s="49">
        <f>P92*$Q$85</f>
        <v>19092.15171</v>
      </c>
      <c r="R92" s="25"/>
      <c r="S92" s="25"/>
      <c r="T92" s="25"/>
      <c r="U92" s="25"/>
      <c r="V92" s="25"/>
      <c r="W92" s="25"/>
      <c r="X92" s="25"/>
      <c r="Y92" s="9"/>
    </row>
    <row r="93" spans="2:25" ht="12.75">
      <c r="B93" s="7"/>
      <c r="C93" s="13"/>
      <c r="D93" s="23">
        <v>62</v>
      </c>
      <c r="E93" s="23"/>
      <c r="F93" s="121">
        <f>tabellen!B30</f>
        <v>0.86</v>
      </c>
      <c r="G93" s="49">
        <f t="shared" si="9"/>
        <v>36424.5968124</v>
      </c>
      <c r="H93" s="121">
        <f>tabellen!B29</f>
        <v>0.88</v>
      </c>
      <c r="I93" s="49">
        <f t="shared" si="10"/>
        <v>87045.9605928</v>
      </c>
      <c r="J93" s="121">
        <f>tabellen!B28</f>
        <v>0.91</v>
      </c>
      <c r="K93" s="49">
        <f t="shared" si="11"/>
        <v>52552.01476980001</v>
      </c>
      <c r="L93" s="121">
        <f>tabellen!B27</f>
        <v>0.93</v>
      </c>
      <c r="M93" s="49">
        <f t="shared" si="12"/>
        <v>45319.73302890001</v>
      </c>
      <c r="N93" s="121">
        <f>tabellen!B26</f>
        <v>0.95</v>
      </c>
      <c r="O93" s="49">
        <f>N93*$O$85</f>
        <v>35887.569075</v>
      </c>
      <c r="P93" s="121">
        <f>tabellen!B25</f>
        <v>0.98</v>
      </c>
      <c r="Q93" s="49">
        <f>P93*$Q$85</f>
        <v>18710.3086758</v>
      </c>
      <c r="R93" s="121">
        <f>tabellen!B24</f>
        <v>1</v>
      </c>
      <c r="S93" s="49">
        <f>R93*$S$85</f>
        <v>29686.87503</v>
      </c>
      <c r="T93" s="25"/>
      <c r="U93" s="25"/>
      <c r="V93" s="25"/>
      <c r="W93" s="25"/>
      <c r="X93" s="25"/>
      <c r="Y93" s="9"/>
    </row>
    <row r="94" spans="2:25" ht="12.75">
      <c r="B94" s="7"/>
      <c r="C94" s="13"/>
      <c r="D94" s="23">
        <v>63</v>
      </c>
      <c r="E94" s="23"/>
      <c r="F94" s="121">
        <f>tabellen!B31</f>
        <v>0.84</v>
      </c>
      <c r="G94" s="49">
        <f t="shared" si="9"/>
        <v>35577.5131656</v>
      </c>
      <c r="H94" s="121">
        <f>tabellen!B30</f>
        <v>0.86</v>
      </c>
      <c r="I94" s="49">
        <f t="shared" si="10"/>
        <v>85067.64330659999</v>
      </c>
      <c r="J94" s="121">
        <f>tabellen!B29</f>
        <v>0.88</v>
      </c>
      <c r="K94" s="49">
        <f t="shared" si="11"/>
        <v>50819.5307664</v>
      </c>
      <c r="L94" s="121">
        <f>tabellen!B28</f>
        <v>0.91</v>
      </c>
      <c r="M94" s="49">
        <f t="shared" si="12"/>
        <v>44345.1151143</v>
      </c>
      <c r="N94" s="121">
        <f>tabellen!B27</f>
        <v>0.93</v>
      </c>
      <c r="O94" s="49">
        <f>N94*$O$85</f>
        <v>35132.041305000006</v>
      </c>
      <c r="P94" s="121">
        <f>tabellen!B26</f>
        <v>0.95</v>
      </c>
      <c r="Q94" s="49">
        <f>P94*$Q$85</f>
        <v>18137.544124499997</v>
      </c>
      <c r="R94" s="121">
        <f>tabellen!B25</f>
        <v>0.98</v>
      </c>
      <c r="S94" s="49">
        <f>R94*$S$85</f>
        <v>29093.1375294</v>
      </c>
      <c r="T94" s="121">
        <f>tabellen!B24</f>
        <v>1</v>
      </c>
      <c r="U94" s="49">
        <f>T94*$U$85</f>
        <v>15431.059979999998</v>
      </c>
      <c r="V94" s="48"/>
      <c r="W94" s="25"/>
      <c r="X94" s="25"/>
      <c r="Y94" s="9"/>
    </row>
    <row r="95" spans="2:25" ht="12.75">
      <c r="B95" s="7"/>
      <c r="C95" s="13"/>
      <c r="D95" s="23">
        <v>64</v>
      </c>
      <c r="E95" s="23"/>
      <c r="F95" s="121">
        <f>tabellen!B32</f>
        <v>0.82</v>
      </c>
      <c r="G95" s="49">
        <f>F95*$G$85</f>
        <v>34730.429518799996</v>
      </c>
      <c r="H95" s="121">
        <f>tabellen!B31</f>
        <v>0.84</v>
      </c>
      <c r="I95" s="49">
        <f t="shared" si="10"/>
        <v>83089.32602039998</v>
      </c>
      <c r="J95" s="121">
        <f>tabellen!B30</f>
        <v>0.86</v>
      </c>
      <c r="K95" s="49">
        <f t="shared" si="11"/>
        <v>49664.5414308</v>
      </c>
      <c r="L95" s="121">
        <f>tabellen!B29</f>
        <v>0.88</v>
      </c>
      <c r="M95" s="49">
        <f t="shared" si="12"/>
        <v>42883.18824240001</v>
      </c>
      <c r="N95" s="121">
        <f>tabellen!B28</f>
        <v>0.91</v>
      </c>
      <c r="O95" s="49">
        <f>N95*$O$85</f>
        <v>34376.513535000006</v>
      </c>
      <c r="P95" s="121">
        <f>tabellen!B27</f>
        <v>0.93</v>
      </c>
      <c r="Q95" s="49">
        <f>P95*$Q$85</f>
        <v>17755.7010903</v>
      </c>
      <c r="R95" s="121">
        <f>tabellen!B26</f>
        <v>0.95</v>
      </c>
      <c r="S95" s="49">
        <f>R95*$S$85</f>
        <v>28202.5312785</v>
      </c>
      <c r="T95" s="121">
        <f>tabellen!B25</f>
        <v>0.98</v>
      </c>
      <c r="U95" s="49">
        <f>T95*$U$85</f>
        <v>15122.438780399998</v>
      </c>
      <c r="V95" s="121">
        <f>tabellen!B24</f>
        <v>1</v>
      </c>
      <c r="W95" s="49">
        <f>V95*$W$85</f>
        <v>21698.60265</v>
      </c>
      <c r="X95" s="25"/>
      <c r="Y95" s="9"/>
    </row>
    <row r="96" spans="2:25" ht="12.75">
      <c r="B96" s="7"/>
      <c r="C96" s="13"/>
      <c r="D96" s="23"/>
      <c r="E96" s="23"/>
      <c r="F96" s="48"/>
      <c r="G96" s="47"/>
      <c r="H96" s="48"/>
      <c r="I96" s="47"/>
      <c r="J96" s="48"/>
      <c r="K96" s="47"/>
      <c r="L96" s="48"/>
      <c r="M96" s="47"/>
      <c r="N96" s="48"/>
      <c r="O96" s="47"/>
      <c r="P96" s="48"/>
      <c r="Q96" s="47"/>
      <c r="R96" s="48"/>
      <c r="S96" s="47"/>
      <c r="T96" s="48"/>
      <c r="U96" s="47"/>
      <c r="V96" s="48"/>
      <c r="W96" s="25"/>
      <c r="X96" s="25"/>
      <c r="Y96" s="9"/>
    </row>
    <row r="97" spans="2:25" ht="12.75">
      <c r="B97" s="7"/>
      <c r="C97" s="13"/>
      <c r="D97" s="14"/>
      <c r="E97" s="14"/>
      <c r="F97" s="13"/>
      <c r="G97" s="50">
        <f>SUM(G87:G95)</f>
        <v>346033.66971780005</v>
      </c>
      <c r="H97" s="48"/>
      <c r="I97" s="50">
        <f>SUM(I87:I95)</f>
        <v>727031.6026784999</v>
      </c>
      <c r="J97" s="48"/>
      <c r="K97" s="50">
        <f>SUM(K87:K95)</f>
        <v>375949.0287378</v>
      </c>
      <c r="L97" s="48"/>
      <c r="M97" s="50">
        <f>SUM(M87:M95)</f>
        <v>275329.5608745</v>
      </c>
      <c r="N97" s="48"/>
      <c r="O97" s="50">
        <f>SUM(O87:O95)</f>
        <v>180193.373145</v>
      </c>
      <c r="P97" s="48"/>
      <c r="Q97" s="50">
        <f>SUM(Q87:Q95)</f>
        <v>73695.70560059999</v>
      </c>
      <c r="R97" s="48"/>
      <c r="S97" s="50">
        <f>SUM(S87:S95)</f>
        <v>86982.5438379</v>
      </c>
      <c r="T97" s="48"/>
      <c r="U97" s="50">
        <f>SUM(U87:U95)</f>
        <v>30553.498760399998</v>
      </c>
      <c r="V97" s="48"/>
      <c r="W97" s="50">
        <f>SUM(W87:W95)</f>
        <v>21698.60265</v>
      </c>
      <c r="X97" s="13"/>
      <c r="Y97" s="9"/>
    </row>
    <row r="98" spans="2:25" ht="12.75">
      <c r="B98" s="7"/>
      <c r="C98" s="13"/>
      <c r="D98" s="14"/>
      <c r="E98" s="14"/>
      <c r="F98" s="13"/>
      <c r="G98" s="13"/>
      <c r="H98" s="13"/>
      <c r="I98" s="13"/>
      <c r="J98" s="48"/>
      <c r="K98" s="13"/>
      <c r="L98" s="48"/>
      <c r="M98" s="13"/>
      <c r="N98" s="48"/>
      <c r="O98" s="13"/>
      <c r="P98" s="48"/>
      <c r="Q98" s="13"/>
      <c r="R98" s="48"/>
      <c r="S98" s="13"/>
      <c r="T98" s="48"/>
      <c r="U98" s="13"/>
      <c r="V98" s="48"/>
      <c r="W98" s="13"/>
      <c r="X98" s="13"/>
      <c r="Y98" s="9"/>
    </row>
    <row r="99" spans="2:25" ht="12.75">
      <c r="B99" s="7"/>
      <c r="C99" s="8"/>
      <c r="D99" s="12"/>
      <c r="E99" s="12"/>
      <c r="F99" s="8"/>
      <c r="G99" s="8"/>
      <c r="H99" s="8"/>
      <c r="I99" s="8"/>
      <c r="J99" s="51"/>
      <c r="K99" s="8"/>
      <c r="L99" s="51"/>
      <c r="M99" s="8"/>
      <c r="N99" s="51"/>
      <c r="O99" s="8"/>
      <c r="P99" s="51"/>
      <c r="Q99" s="8"/>
      <c r="R99" s="51"/>
      <c r="S99" s="8"/>
      <c r="T99" s="51"/>
      <c r="U99" s="8"/>
      <c r="V99" s="51"/>
      <c r="W99" s="8"/>
      <c r="X99" s="8"/>
      <c r="Y99" s="9"/>
    </row>
    <row r="100" spans="2:25" ht="13.5" thickBot="1">
      <c r="B100" s="52"/>
      <c r="C100" s="53"/>
      <c r="D100" s="54"/>
      <c r="E100" s="54"/>
      <c r="F100" s="53"/>
      <c r="G100" s="53"/>
      <c r="H100" s="53"/>
      <c r="I100" s="53"/>
      <c r="J100" s="53"/>
      <c r="K100" s="53"/>
      <c r="L100" s="53"/>
      <c r="M100" s="53"/>
      <c r="N100" s="55"/>
      <c r="O100" s="53"/>
      <c r="P100" s="55"/>
      <c r="Q100" s="53"/>
      <c r="R100" s="55"/>
      <c r="S100" s="53"/>
      <c r="T100" s="55"/>
      <c r="U100" s="53"/>
      <c r="V100" s="55"/>
      <c r="W100" s="53"/>
      <c r="X100" s="53"/>
      <c r="Y100" s="56"/>
    </row>
    <row r="101" spans="16:22" ht="12.75">
      <c r="P101" s="57"/>
      <c r="R101" s="57"/>
      <c r="T101" s="57"/>
      <c r="V101" s="57"/>
    </row>
    <row r="102" spans="18:22" ht="12.75">
      <c r="R102" s="57"/>
      <c r="T102" s="57"/>
      <c r="V102" s="57"/>
    </row>
    <row r="103" ht="12.75">
      <c r="V103" s="57"/>
    </row>
  </sheetData>
  <sheetProtection password="DE55" sheet="1" objects="1" scenarios="1"/>
  <dataValidations count="1">
    <dataValidation type="list" allowBlank="1" showInputMessage="1" showErrorMessage="1" sqref="O9">
      <formula1>"PO,VO"</formula1>
    </dataValidation>
  </dataValidations>
  <printOptions/>
  <pageMargins left="0.75" right="0.75" top="1" bottom="1" header="0.5" footer="0.5"/>
  <pageSetup cellComments="asDisplayed" horizontalDpi="600" verticalDpi="600" orientation="landscape" paperSize="9" scale="58" r:id="rId4"/>
  <headerFooter alignWithMargins="0">
    <oddHeader>&amp;L&amp;"Arial,Vet"&amp;F&amp;R&amp;P</oddHeader>
    <oddFooter>&amp;L&amp;"Arial,Vet"VOS/ABB, R. Goedhart en B.Keizer&amp;C&amp;"Arial,Vet"&amp;A&amp;R&amp;"Arial,Vet"&amp;D</oddFooter>
  </headerFooter>
  <drawing r:id="rId3"/>
  <legacyDrawing r:id="rId2"/>
</worksheet>
</file>

<file path=xl/worksheets/sheet2.xml><?xml version="1.0" encoding="utf-8"?>
<worksheet xmlns="http://schemas.openxmlformats.org/spreadsheetml/2006/main" xmlns:r="http://schemas.openxmlformats.org/officeDocument/2006/relationships">
  <dimension ref="B2:AK232"/>
  <sheetViews>
    <sheetView zoomScale="85" zoomScaleNormal="85" workbookViewId="0" topLeftCell="A1">
      <pane ySplit="17" topLeftCell="BM18" activePane="bottomLeft" state="frozen"/>
      <selection pane="topLeft" activeCell="A1" sqref="A1"/>
      <selection pane="bottomLeft" activeCell="V18" sqref="V18"/>
    </sheetView>
  </sheetViews>
  <sheetFormatPr defaultColWidth="9.140625" defaultRowHeight="12" customHeight="1"/>
  <cols>
    <col min="1" max="1" width="5.7109375" style="73" customWidth="1"/>
    <col min="2" max="3" width="2.7109375" style="73" customWidth="1"/>
    <col min="4" max="4" width="15.7109375" style="8" customWidth="1"/>
    <col min="5" max="7" width="8.7109375" style="8" customWidth="1"/>
    <col min="8" max="8" width="12.7109375" style="8" customWidth="1"/>
    <col min="9" max="9" width="8.7109375" style="8" customWidth="1"/>
    <col min="10" max="10" width="0.85546875" style="8" customWidth="1"/>
    <col min="11" max="12" width="8.7109375" style="8" customWidth="1"/>
    <col min="13" max="13" width="1.7109375" style="8" customWidth="1"/>
    <col min="14" max="16" width="8.7109375" style="8" customWidth="1"/>
    <col min="17" max="17" width="8.7109375" style="134" customWidth="1"/>
    <col min="18" max="18" width="0.85546875" style="8" customWidth="1"/>
    <col min="19" max="21" width="8.7109375" style="8" customWidth="1"/>
    <col min="22" max="22" width="8.7109375" style="134" customWidth="1"/>
    <col min="23" max="23" width="1.7109375" style="8" customWidth="1"/>
    <col min="24" max="24" width="10.7109375" style="115" customWidth="1"/>
    <col min="25" max="26" width="2.7109375" style="73" customWidth="1"/>
    <col min="27" max="16384" width="9.140625" style="73" customWidth="1"/>
  </cols>
  <sheetData>
    <row r="1" ht="13.5" thickBot="1"/>
    <row r="2" spans="2:26" ht="12.75">
      <c r="B2" s="102"/>
      <c r="C2" s="101"/>
      <c r="D2" s="4"/>
      <c r="E2" s="4"/>
      <c r="F2" s="4"/>
      <c r="G2" s="4"/>
      <c r="H2" s="4"/>
      <c r="I2" s="4"/>
      <c r="J2" s="4"/>
      <c r="K2" s="4"/>
      <c r="L2" s="4"/>
      <c r="M2" s="4"/>
      <c r="N2" s="4"/>
      <c r="O2" s="4"/>
      <c r="P2" s="4"/>
      <c r="Q2" s="135"/>
      <c r="R2" s="4"/>
      <c r="S2" s="4"/>
      <c r="T2" s="4"/>
      <c r="U2" s="4"/>
      <c r="V2" s="135"/>
      <c r="W2" s="4"/>
      <c r="X2" s="116"/>
      <c r="Y2" s="101"/>
      <c r="Z2" s="100"/>
    </row>
    <row r="3" spans="2:26" ht="12.75">
      <c r="B3" s="78"/>
      <c r="Z3" s="77"/>
    </row>
    <row r="4" spans="2:26" s="95" customFormat="1" ht="18.75">
      <c r="B4" s="99"/>
      <c r="C4" s="98" t="s">
        <v>46</v>
      </c>
      <c r="E4" s="97"/>
      <c r="F4" s="97"/>
      <c r="G4" s="97"/>
      <c r="H4" s="97"/>
      <c r="I4" s="97"/>
      <c r="J4" s="97"/>
      <c r="K4" s="97"/>
      <c r="L4" s="97"/>
      <c r="M4" s="97"/>
      <c r="N4" s="97"/>
      <c r="O4" s="97"/>
      <c r="P4" s="97"/>
      <c r="Q4" s="136"/>
      <c r="R4" s="97"/>
      <c r="S4" s="97"/>
      <c r="T4" s="97"/>
      <c r="U4" s="97"/>
      <c r="V4" s="136"/>
      <c r="W4" s="97"/>
      <c r="X4" s="117"/>
      <c r="Z4" s="96"/>
    </row>
    <row r="5" spans="2:37" s="104" customFormat="1" ht="15">
      <c r="B5" s="105"/>
      <c r="C5" s="11" t="s">
        <v>16</v>
      </c>
      <c r="D5" s="11"/>
      <c r="E5" s="106"/>
      <c r="F5" s="106"/>
      <c r="G5" s="106"/>
      <c r="H5" s="106"/>
      <c r="I5" s="106"/>
      <c r="J5" s="106"/>
      <c r="K5" s="106"/>
      <c r="L5" s="106"/>
      <c r="M5" s="106"/>
      <c r="N5" s="106"/>
      <c r="O5" s="106"/>
      <c r="P5" s="106"/>
      <c r="Q5" s="107"/>
      <c r="R5" s="106"/>
      <c r="S5" s="106"/>
      <c r="T5" s="106"/>
      <c r="U5" s="106"/>
      <c r="V5" s="107"/>
      <c r="W5" s="106"/>
      <c r="X5" s="118"/>
      <c r="Z5" s="108"/>
      <c r="AK5" s="175" t="s">
        <v>199</v>
      </c>
    </row>
    <row r="6" spans="2:37" ht="12.75">
      <c r="B6" s="78"/>
      <c r="D6" s="12"/>
      <c r="Z6" s="77"/>
      <c r="AK6" s="175" t="s">
        <v>197</v>
      </c>
    </row>
    <row r="7" spans="2:37" ht="12.75">
      <c r="B7" s="78"/>
      <c r="D7" s="12"/>
      <c r="Z7" s="77"/>
      <c r="AK7" s="175" t="s">
        <v>198</v>
      </c>
    </row>
    <row r="8" spans="2:37" ht="12.75">
      <c r="B8" s="78"/>
      <c r="C8" s="79"/>
      <c r="D8" s="14"/>
      <c r="E8" s="13"/>
      <c r="F8" s="13"/>
      <c r="G8" s="13"/>
      <c r="H8" s="13"/>
      <c r="I8" s="13"/>
      <c r="J8" s="13"/>
      <c r="K8" s="13"/>
      <c r="L8" s="13"/>
      <c r="M8" s="13"/>
      <c r="N8" s="13"/>
      <c r="O8" s="13"/>
      <c r="P8" s="13"/>
      <c r="Q8" s="88"/>
      <c r="R8" s="13"/>
      <c r="S8" s="13"/>
      <c r="T8" s="13"/>
      <c r="U8" s="13"/>
      <c r="V8" s="88"/>
      <c r="W8" s="13"/>
      <c r="X8" s="119"/>
      <c r="Y8" s="79"/>
      <c r="Z8" s="77"/>
      <c r="AI8" s="168"/>
      <c r="AK8" s="171" t="s">
        <v>63</v>
      </c>
    </row>
    <row r="9" spans="2:37" ht="12.75">
      <c r="B9" s="78"/>
      <c r="C9" s="79"/>
      <c r="D9" s="14" t="s">
        <v>90</v>
      </c>
      <c r="E9" s="13"/>
      <c r="F9" s="13"/>
      <c r="G9" s="79"/>
      <c r="H9" s="80">
        <f>SUM(X18:X229)</f>
        <v>2517.32448</v>
      </c>
      <c r="I9" s="13"/>
      <c r="J9" s="20" t="s">
        <v>23</v>
      </c>
      <c r="K9" s="17"/>
      <c r="L9" s="16"/>
      <c r="M9" s="13"/>
      <c r="N9" s="13"/>
      <c r="O9" s="167" t="s">
        <v>8</v>
      </c>
      <c r="P9" s="13"/>
      <c r="Q9" s="88"/>
      <c r="R9" s="13"/>
      <c r="S9" s="13"/>
      <c r="T9" s="13"/>
      <c r="U9" s="13"/>
      <c r="V9" s="88"/>
      <c r="W9" s="13"/>
      <c r="X9" s="119"/>
      <c r="Y9" s="79"/>
      <c r="Z9" s="77"/>
      <c r="AI9" s="168"/>
      <c r="AK9" s="172" t="s">
        <v>64</v>
      </c>
    </row>
    <row r="10" spans="2:37" ht="12.75">
      <c r="B10" s="78"/>
      <c r="C10" s="79"/>
      <c r="D10" s="14" t="s">
        <v>89</v>
      </c>
      <c r="E10" s="13"/>
      <c r="F10" s="13"/>
      <c r="G10" s="79"/>
      <c r="H10" s="133">
        <f>SUM(G18:G229)</f>
        <v>2</v>
      </c>
      <c r="I10" s="13"/>
      <c r="J10" s="28" t="s">
        <v>91</v>
      </c>
      <c r="K10" s="13"/>
      <c r="L10" s="13"/>
      <c r="M10" s="13"/>
      <c r="N10" s="13"/>
      <c r="O10" s="13"/>
      <c r="P10" s="13"/>
      <c r="Q10" s="88"/>
      <c r="R10" s="13"/>
      <c r="S10" s="13"/>
      <c r="T10" s="13"/>
      <c r="U10" s="13"/>
      <c r="V10" s="88"/>
      <c r="W10" s="13"/>
      <c r="X10" s="119"/>
      <c r="Y10" s="79"/>
      <c r="Z10" s="77"/>
      <c r="AI10" s="168"/>
      <c r="AK10" s="172" t="s">
        <v>65</v>
      </c>
    </row>
    <row r="11" spans="2:37" s="132" customFormat="1" ht="12.75">
      <c r="B11" s="129"/>
      <c r="C11" s="130"/>
      <c r="D11" s="130" t="s">
        <v>82</v>
      </c>
      <c r="E11" s="16"/>
      <c r="F11" s="16"/>
      <c r="G11" s="130"/>
      <c r="H11" s="26">
        <f>H9/H10</f>
        <v>1258.66224</v>
      </c>
      <c r="I11" s="130"/>
      <c r="J11" s="28" t="s">
        <v>99</v>
      </c>
      <c r="K11" s="130"/>
      <c r="L11" s="16"/>
      <c r="M11" s="16"/>
      <c r="N11" s="16"/>
      <c r="O11" s="16"/>
      <c r="P11" s="16"/>
      <c r="Q11" s="87"/>
      <c r="R11" s="16"/>
      <c r="S11" s="16"/>
      <c r="T11" s="16"/>
      <c r="U11" s="16"/>
      <c r="V11" s="87"/>
      <c r="W11" s="16"/>
      <c r="X11" s="119"/>
      <c r="Y11" s="130"/>
      <c r="Z11" s="131"/>
      <c r="AI11" s="168"/>
      <c r="AK11" s="172" t="s">
        <v>66</v>
      </c>
    </row>
    <row r="12" spans="2:37" ht="12.75">
      <c r="B12" s="78"/>
      <c r="C12" s="79"/>
      <c r="D12" s="79"/>
      <c r="E12" s="13"/>
      <c r="F12" s="13"/>
      <c r="G12" s="27"/>
      <c r="H12" s="13"/>
      <c r="I12" s="13"/>
      <c r="J12" s="13"/>
      <c r="K12" s="13"/>
      <c r="L12" s="13"/>
      <c r="M12" s="13"/>
      <c r="N12" s="13"/>
      <c r="O12" s="13"/>
      <c r="P12" s="13"/>
      <c r="Q12" s="88"/>
      <c r="R12" s="13"/>
      <c r="S12" s="13"/>
      <c r="T12" s="13"/>
      <c r="U12" s="13"/>
      <c r="V12" s="88"/>
      <c r="W12" s="13"/>
      <c r="X12" s="119"/>
      <c r="Y12" s="79"/>
      <c r="Z12" s="77"/>
      <c r="AI12" s="168"/>
      <c r="AK12" s="172" t="s">
        <v>67</v>
      </c>
    </row>
    <row r="13" spans="2:37" ht="12.75">
      <c r="B13" s="78"/>
      <c r="Z13" s="77"/>
      <c r="AI13" s="168"/>
      <c r="AK13" s="171" t="s">
        <v>53</v>
      </c>
    </row>
    <row r="14" spans="2:37" ht="12.75">
      <c r="B14" s="78"/>
      <c r="C14" s="79"/>
      <c r="D14" s="13"/>
      <c r="E14" s="13"/>
      <c r="F14" s="13"/>
      <c r="G14" s="13"/>
      <c r="H14" s="13"/>
      <c r="I14" s="13"/>
      <c r="J14" s="13"/>
      <c r="K14" s="13"/>
      <c r="L14" s="13"/>
      <c r="M14" s="13"/>
      <c r="N14" s="13"/>
      <c r="O14" s="13"/>
      <c r="P14" s="13"/>
      <c r="Q14" s="88"/>
      <c r="R14" s="13"/>
      <c r="S14" s="13"/>
      <c r="T14" s="13"/>
      <c r="U14" s="13"/>
      <c r="V14" s="88"/>
      <c r="W14" s="13"/>
      <c r="X14" s="119"/>
      <c r="Y14" s="79"/>
      <c r="Z14" s="77"/>
      <c r="AI14" s="168"/>
      <c r="AK14" s="171" t="s">
        <v>54</v>
      </c>
    </row>
    <row r="15" spans="2:37" s="90" customFormat="1" ht="12.75">
      <c r="B15" s="92"/>
      <c r="C15" s="19"/>
      <c r="D15" s="93" t="s">
        <v>76</v>
      </c>
      <c r="E15" s="19" t="s">
        <v>87</v>
      </c>
      <c r="F15" s="19" t="s">
        <v>38</v>
      </c>
      <c r="G15" s="19" t="s">
        <v>85</v>
      </c>
      <c r="H15" s="19" t="s">
        <v>37</v>
      </c>
      <c r="I15" s="19" t="s">
        <v>83</v>
      </c>
      <c r="J15" s="19"/>
      <c r="K15" s="19" t="s">
        <v>36</v>
      </c>
      <c r="L15" s="19" t="s">
        <v>35</v>
      </c>
      <c r="M15" s="19"/>
      <c r="N15" s="253" t="s">
        <v>34</v>
      </c>
      <c r="O15" s="254"/>
      <c r="P15" s="254"/>
      <c r="Q15" s="254"/>
      <c r="R15" s="19"/>
      <c r="S15" s="253" t="s">
        <v>33</v>
      </c>
      <c r="T15" s="254"/>
      <c r="U15" s="254"/>
      <c r="V15" s="254"/>
      <c r="W15" s="19"/>
      <c r="X15" s="87" t="s">
        <v>32</v>
      </c>
      <c r="Y15" s="19"/>
      <c r="Z15" s="91"/>
      <c r="AI15" s="168"/>
      <c r="AK15" s="171" t="s">
        <v>55</v>
      </c>
    </row>
    <row r="16" spans="2:37" s="85" customFormat="1" ht="12.75">
      <c r="B16" s="89"/>
      <c r="C16" s="38"/>
      <c r="D16" s="94"/>
      <c r="E16" s="19" t="s">
        <v>2</v>
      </c>
      <c r="F16" s="19" t="s">
        <v>31</v>
      </c>
      <c r="G16" s="19" t="s">
        <v>86</v>
      </c>
      <c r="H16" s="38"/>
      <c r="I16" s="19" t="s">
        <v>84</v>
      </c>
      <c r="J16" s="38"/>
      <c r="K16" s="19" t="s">
        <v>30</v>
      </c>
      <c r="L16" s="19" t="s">
        <v>215</v>
      </c>
      <c r="M16" s="19"/>
      <c r="N16" s="48" t="s">
        <v>2</v>
      </c>
      <c r="O16" s="48" t="s">
        <v>0</v>
      </c>
      <c r="P16" s="48" t="s">
        <v>88</v>
      </c>
      <c r="Q16" s="88" t="s">
        <v>29</v>
      </c>
      <c r="R16" s="19"/>
      <c r="S16" s="48" t="s">
        <v>2</v>
      </c>
      <c r="T16" s="48" t="s">
        <v>0</v>
      </c>
      <c r="U16" s="48" t="s">
        <v>88</v>
      </c>
      <c r="V16" s="88" t="s">
        <v>29</v>
      </c>
      <c r="W16" s="19"/>
      <c r="X16" s="87"/>
      <c r="Y16" s="38"/>
      <c r="Z16" s="86"/>
      <c r="AI16" s="168"/>
      <c r="AK16" s="171" t="s">
        <v>56</v>
      </c>
    </row>
    <row r="17" spans="2:37" ht="12.75">
      <c r="B17" s="78"/>
      <c r="C17" s="79"/>
      <c r="D17" s="14"/>
      <c r="E17" s="13"/>
      <c r="F17" s="13"/>
      <c r="G17" s="13"/>
      <c r="H17" s="79"/>
      <c r="I17" s="13"/>
      <c r="J17" s="13"/>
      <c r="K17" s="13"/>
      <c r="L17" s="13"/>
      <c r="M17" s="13"/>
      <c r="N17" s="13"/>
      <c r="O17" s="13"/>
      <c r="P17" s="13"/>
      <c r="Q17" s="88"/>
      <c r="R17" s="13"/>
      <c r="S17" s="13"/>
      <c r="T17" s="13"/>
      <c r="U17" s="13"/>
      <c r="V17" s="88"/>
      <c r="W17" s="13"/>
      <c r="X17" s="119"/>
      <c r="Y17" s="79"/>
      <c r="Z17" s="77"/>
      <c r="AI17" s="168"/>
      <c r="AK17" s="171" t="s">
        <v>57</v>
      </c>
    </row>
    <row r="18" spans="2:37" ht="12.75">
      <c r="B18" s="78"/>
      <c r="C18" s="79"/>
      <c r="D18" s="84" t="s">
        <v>103</v>
      </c>
      <c r="E18" s="83">
        <v>1955</v>
      </c>
      <c r="F18" s="83">
        <v>1984</v>
      </c>
      <c r="G18" s="58">
        <v>1</v>
      </c>
      <c r="H18" s="103" t="s">
        <v>64</v>
      </c>
      <c r="I18" s="80">
        <f aca="true" t="shared" si="0" ref="I18:I49">IF(H18="",0,VLOOKUP(H18,maxschaal,IF($O$9="PO",2,3),FALSE))*G18</f>
        <v>3597</v>
      </c>
      <c r="J18" s="13"/>
      <c r="K18" s="82">
        <f>IF(E18="",,tabellen!$B$2-F18)</f>
        <v>24</v>
      </c>
      <c r="L18" s="82">
        <f>IF(E18="",,E18+tabellen!$F$6)</f>
        <v>2017</v>
      </c>
      <c r="M18" s="13"/>
      <c r="N18" s="82">
        <f aca="true" t="shared" si="1" ref="N18:N49">IF(E18="",,F18+25)</f>
        <v>2009</v>
      </c>
      <c r="O18" s="81">
        <f>IF(E18="",,IF($K18&gt;=25,0,(VLOOKUP($K18,tabellen!$F$11:$G$16,2))))</f>
        <v>0.75</v>
      </c>
      <c r="P18" s="126">
        <f>IF(E18="",,IF($K18&gt;=25,0,(VLOOKUP($K18,tabellen!$F$11:$I$16,4))))</f>
        <v>0.88</v>
      </c>
      <c r="Q18" s="137">
        <f>IF((E18+65)&lt;N18,0,IF(E18="",,(K18/25*(I18*1.08*50%)*O18)*P18))</f>
        <v>1230.691968</v>
      </c>
      <c r="R18" s="13"/>
      <c r="S18" s="82">
        <f>IF(E18="",,F18+40)</f>
        <v>2024</v>
      </c>
      <c r="T18" s="81">
        <f>IF(E18="",,IF($K18&gt;=40,0,(VLOOKUP($K18,tabellen!$F$11:$H$16,3))))</f>
        <v>0.4</v>
      </c>
      <c r="U18" s="126">
        <f>IF(E18="",,IF($K18&gt;=40,0,(VLOOKUP($K18,tabellen!$F$11:$J$16,5))))</f>
        <v>0.54</v>
      </c>
      <c r="V18" s="137">
        <f>IF((E18+65)&lt;S18,0,(IF(E18="",,(K18/40*I18*1.08*T18)*U18)))</f>
        <v>0</v>
      </c>
      <c r="W18" s="70"/>
      <c r="X18" s="26">
        <f aca="true" t="shared" si="2" ref="X18:X49">IF(E18="",,Q18+V18)</f>
        <v>1230.691968</v>
      </c>
      <c r="Y18" s="79"/>
      <c r="Z18" s="77"/>
      <c r="AI18" s="168"/>
      <c r="AK18" s="171" t="s">
        <v>58</v>
      </c>
    </row>
    <row r="19" spans="2:37" ht="12.75">
      <c r="B19" s="78"/>
      <c r="C19" s="79"/>
      <c r="D19" s="84" t="s">
        <v>103</v>
      </c>
      <c r="E19" s="83">
        <v>1955</v>
      </c>
      <c r="F19" s="83">
        <v>1976</v>
      </c>
      <c r="G19" s="58">
        <v>1</v>
      </c>
      <c r="H19" s="103" t="s">
        <v>64</v>
      </c>
      <c r="I19" s="80">
        <f t="shared" si="0"/>
        <v>3597</v>
      </c>
      <c r="J19" s="13"/>
      <c r="K19" s="82">
        <f>IF(E19="",,tabellen!$B$2-F19)</f>
        <v>32</v>
      </c>
      <c r="L19" s="82">
        <f>IF(E19="",,E19+tabellen!$F$6)</f>
        <v>2017</v>
      </c>
      <c r="M19" s="13"/>
      <c r="N19" s="82">
        <f t="shared" si="1"/>
        <v>2001</v>
      </c>
      <c r="O19" s="81">
        <f>IF(E19="",,IF($K19&gt;=25,0,(VLOOKUP($K19,tabellen!$F$11:$G$16,2))))</f>
        <v>0</v>
      </c>
      <c r="P19" s="126">
        <f>IF(E19="",,IF($K19&gt;=25,0,(VLOOKUP($K19,tabellen!$F$11:$I$16,4))))</f>
        <v>0</v>
      </c>
      <c r="Q19" s="137">
        <f aca="true" t="shared" si="3" ref="Q19:Q82">IF((E19+65)&lt;N19,0,IF(E19="",,(K19/25*(I19*1.08*50%)*O19)*P19))</f>
        <v>0</v>
      </c>
      <c r="R19" s="13"/>
      <c r="S19" s="82">
        <f>IF(E19="",,F19+40)</f>
        <v>2016</v>
      </c>
      <c r="T19" s="81">
        <f>IF(E19="",,IF($K19&gt;=40,0,(VLOOKUP($K19,tabellen!$F$11:$H$16,3))))</f>
        <v>0.6</v>
      </c>
      <c r="U19" s="126">
        <f>IF(E19="",,IF($K19&gt;=40,0,(VLOOKUP($K19,tabellen!$F$11:$J$16,5))))</f>
        <v>0.69</v>
      </c>
      <c r="V19" s="137">
        <f aca="true" t="shared" si="4" ref="V19:V82">IF((E19+65)&lt;S19,0,(IF(E19="",,(K19/40*I19*1.08*T19)*U19)))</f>
        <v>1286.6325120000001</v>
      </c>
      <c r="W19" s="70"/>
      <c r="X19" s="26">
        <f t="shared" si="2"/>
        <v>1286.6325120000001</v>
      </c>
      <c r="Y19" s="79"/>
      <c r="Z19" s="77"/>
      <c r="AI19" s="168"/>
      <c r="AK19" s="171" t="s">
        <v>59</v>
      </c>
    </row>
    <row r="20" spans="2:37" ht="12.75">
      <c r="B20" s="78"/>
      <c r="C20" s="79"/>
      <c r="D20" s="84"/>
      <c r="E20" s="83"/>
      <c r="F20" s="83"/>
      <c r="G20" s="58"/>
      <c r="H20" s="103"/>
      <c r="I20" s="80">
        <f t="shared" si="0"/>
        <v>0</v>
      </c>
      <c r="J20" s="13"/>
      <c r="K20" s="82">
        <f>IF(E20="",,tabellen!$B$2-F20)</f>
        <v>0</v>
      </c>
      <c r="L20" s="82">
        <f>IF(E20="",,E20+tabellen!$F$6)</f>
        <v>0</v>
      </c>
      <c r="M20" s="13"/>
      <c r="N20" s="82">
        <f t="shared" si="1"/>
        <v>0</v>
      </c>
      <c r="O20" s="81">
        <f>IF(E20="",,IF($K20&gt;=25,0,(VLOOKUP($K20,tabellen!$F$11:$G$16,2))))</f>
        <v>0</v>
      </c>
      <c r="P20" s="126">
        <f>IF(E20="",,IF($K20&gt;=25,0,(VLOOKUP($K20,tabellen!$F$11:$I$16,4))))</f>
        <v>0</v>
      </c>
      <c r="Q20" s="137">
        <f t="shared" si="3"/>
        <v>0</v>
      </c>
      <c r="R20" s="13"/>
      <c r="S20" s="82">
        <f aca="true" t="shared" si="5" ref="S20:S49">IF(E20="",,F20+40)</f>
        <v>0</v>
      </c>
      <c r="T20" s="81">
        <f>IF(E20="",,IF($K20&gt;=40,0,(VLOOKUP($K20,tabellen!$F$11:$H$16,3))))</f>
        <v>0</v>
      </c>
      <c r="U20" s="126">
        <f>IF(E20="",,IF($K20&gt;=40,0,(VLOOKUP($K20,tabellen!$F$11:$J$16,5))))</f>
        <v>0</v>
      </c>
      <c r="V20" s="137">
        <f t="shared" si="4"/>
        <v>0</v>
      </c>
      <c r="W20" s="70"/>
      <c r="X20" s="26">
        <f t="shared" si="2"/>
        <v>0</v>
      </c>
      <c r="Y20" s="79"/>
      <c r="Z20" s="77"/>
      <c r="AI20" s="168"/>
      <c r="AK20" s="171" t="s">
        <v>48</v>
      </c>
    </row>
    <row r="21" spans="2:37" ht="12.75">
      <c r="B21" s="78"/>
      <c r="C21" s="79"/>
      <c r="D21" s="84"/>
      <c r="E21" s="83"/>
      <c r="F21" s="83"/>
      <c r="G21" s="58"/>
      <c r="H21" s="103"/>
      <c r="I21" s="80">
        <f t="shared" si="0"/>
        <v>0</v>
      </c>
      <c r="J21" s="13"/>
      <c r="K21" s="82">
        <f>IF(E21="",,tabellen!$B$2-F21)</f>
        <v>0</v>
      </c>
      <c r="L21" s="82">
        <f>IF(E21="",,E21+tabellen!$F$6)</f>
        <v>0</v>
      </c>
      <c r="M21" s="13"/>
      <c r="N21" s="82">
        <f t="shared" si="1"/>
        <v>0</v>
      </c>
      <c r="O21" s="81">
        <f>IF(E21="",,IF($K21&gt;=25,0,(VLOOKUP($K21,tabellen!$F$11:$G$16,2))))</f>
        <v>0</v>
      </c>
      <c r="P21" s="126">
        <f>IF(E21="",,IF($K21&gt;=25,0,(VLOOKUP($K21,tabellen!$F$11:$I$16,4))))</f>
        <v>0</v>
      </c>
      <c r="Q21" s="137">
        <f t="shared" si="3"/>
        <v>0</v>
      </c>
      <c r="R21" s="13"/>
      <c r="S21" s="82">
        <f t="shared" si="5"/>
        <v>0</v>
      </c>
      <c r="T21" s="81">
        <f>IF(E21="",,IF($K21&gt;=40,0,(VLOOKUP($K21,tabellen!$F$11:$H$16,3))))</f>
        <v>0</v>
      </c>
      <c r="U21" s="126">
        <f>IF(E21="",,IF($K21&gt;=40,0,(VLOOKUP($K21,tabellen!$F$11:$J$16,5))))</f>
        <v>0</v>
      </c>
      <c r="V21" s="137">
        <f t="shared" si="4"/>
        <v>0</v>
      </c>
      <c r="W21" s="70"/>
      <c r="X21" s="26">
        <f t="shared" si="2"/>
        <v>0</v>
      </c>
      <c r="Y21" s="79"/>
      <c r="Z21" s="77"/>
      <c r="AI21" s="168"/>
      <c r="AK21" s="171" t="s">
        <v>49</v>
      </c>
    </row>
    <row r="22" spans="2:37" ht="12.75">
      <c r="B22" s="78"/>
      <c r="C22" s="79"/>
      <c r="D22" s="84"/>
      <c r="E22" s="83"/>
      <c r="F22" s="83"/>
      <c r="G22" s="58"/>
      <c r="H22" s="103"/>
      <c r="I22" s="80">
        <f t="shared" si="0"/>
        <v>0</v>
      </c>
      <c r="J22" s="13"/>
      <c r="K22" s="82">
        <f>IF(E22="",,tabellen!$B$2-F22)</f>
        <v>0</v>
      </c>
      <c r="L22" s="82">
        <f>IF(E22="",,E22+tabellen!$F$6)</f>
        <v>0</v>
      </c>
      <c r="M22" s="13"/>
      <c r="N22" s="82">
        <f t="shared" si="1"/>
        <v>0</v>
      </c>
      <c r="O22" s="81">
        <f>IF(E22="",,IF($K22&gt;=25,0,(VLOOKUP($K22,tabellen!$F$11:$G$16,2))))</f>
        <v>0</v>
      </c>
      <c r="P22" s="126">
        <f>IF(E22="",,IF($K22&gt;=25,0,(VLOOKUP($K22,tabellen!$F$11:$I$16,4))))</f>
        <v>0</v>
      </c>
      <c r="Q22" s="137">
        <f t="shared" si="3"/>
        <v>0</v>
      </c>
      <c r="R22" s="13"/>
      <c r="S22" s="82">
        <f t="shared" si="5"/>
        <v>0</v>
      </c>
      <c r="T22" s="81">
        <f>IF(E22="",,IF($K22&gt;=40,0,(VLOOKUP($K22,tabellen!$F$11:$H$16,3))))</f>
        <v>0</v>
      </c>
      <c r="U22" s="126">
        <f>IF(E22="",,IF($K22&gt;=40,0,(VLOOKUP($K22,tabellen!$F$11:$J$16,5))))</f>
        <v>0</v>
      </c>
      <c r="V22" s="137">
        <f t="shared" si="4"/>
        <v>0</v>
      </c>
      <c r="W22" s="70"/>
      <c r="X22" s="26">
        <f t="shared" si="2"/>
        <v>0</v>
      </c>
      <c r="Y22" s="79"/>
      <c r="Z22" s="77"/>
      <c r="AI22" s="168"/>
      <c r="AK22" s="171" t="s">
        <v>50</v>
      </c>
    </row>
    <row r="23" spans="2:37" ht="12.75">
      <c r="B23" s="78"/>
      <c r="C23" s="79"/>
      <c r="D23" s="84"/>
      <c r="E23" s="83"/>
      <c r="F23" s="83"/>
      <c r="G23" s="58"/>
      <c r="H23" s="103"/>
      <c r="I23" s="80">
        <f t="shared" si="0"/>
        <v>0</v>
      </c>
      <c r="J23" s="13"/>
      <c r="K23" s="82">
        <f>IF(E23="",,tabellen!$B$2-F23)</f>
        <v>0</v>
      </c>
      <c r="L23" s="82">
        <f>IF(E23="",,E23+tabellen!$F$6)</f>
        <v>0</v>
      </c>
      <c r="M23" s="13"/>
      <c r="N23" s="82">
        <f t="shared" si="1"/>
        <v>0</v>
      </c>
      <c r="O23" s="81">
        <f>IF(E23="",,IF($K23&gt;=25,0,(VLOOKUP($K23,tabellen!$F$11:$G$16,2))))</f>
        <v>0</v>
      </c>
      <c r="P23" s="126">
        <f>IF(E23="",,IF($K23&gt;=25,0,(VLOOKUP($K23,tabellen!$F$11:$I$16,4))))</f>
        <v>0</v>
      </c>
      <c r="Q23" s="137">
        <f t="shared" si="3"/>
        <v>0</v>
      </c>
      <c r="R23" s="13"/>
      <c r="S23" s="82">
        <f t="shared" si="5"/>
        <v>0</v>
      </c>
      <c r="T23" s="81">
        <f>IF(E23="",,IF($K23&gt;=40,0,(VLOOKUP($K23,tabellen!$F$11:$H$16,3))))</f>
        <v>0</v>
      </c>
      <c r="U23" s="126">
        <f>IF(E23="",,IF($K23&gt;=40,0,(VLOOKUP($K23,tabellen!$F$11:$J$16,5))))</f>
        <v>0</v>
      </c>
      <c r="V23" s="137">
        <f t="shared" si="4"/>
        <v>0</v>
      </c>
      <c r="W23" s="70"/>
      <c r="X23" s="26">
        <f t="shared" si="2"/>
        <v>0</v>
      </c>
      <c r="Y23" s="79"/>
      <c r="Z23" s="77"/>
      <c r="AI23" s="168"/>
      <c r="AK23" s="171" t="s">
        <v>51</v>
      </c>
    </row>
    <row r="24" spans="2:37" ht="12.75">
      <c r="B24" s="78"/>
      <c r="C24" s="79"/>
      <c r="D24" s="84"/>
      <c r="E24" s="83"/>
      <c r="F24" s="83"/>
      <c r="G24" s="58"/>
      <c r="H24" s="103"/>
      <c r="I24" s="80">
        <f t="shared" si="0"/>
        <v>0</v>
      </c>
      <c r="J24" s="13"/>
      <c r="K24" s="82">
        <f>IF(E24="",,tabellen!$B$2-F24)</f>
        <v>0</v>
      </c>
      <c r="L24" s="82">
        <f>IF(E24="",,E24+tabellen!$F$6)</f>
        <v>0</v>
      </c>
      <c r="M24" s="13"/>
      <c r="N24" s="82">
        <f t="shared" si="1"/>
        <v>0</v>
      </c>
      <c r="O24" s="81">
        <f>IF(E24="",,IF($K24&gt;=25,0,(VLOOKUP($K24,tabellen!$F$11:$G$16,2))))</f>
        <v>0</v>
      </c>
      <c r="P24" s="126">
        <f>IF(E24="",,IF($K24&gt;=25,0,(VLOOKUP($K24,tabellen!$F$11:$I$16,4))))</f>
        <v>0</v>
      </c>
      <c r="Q24" s="137">
        <f t="shared" si="3"/>
        <v>0</v>
      </c>
      <c r="R24" s="13"/>
      <c r="S24" s="82">
        <f t="shared" si="5"/>
        <v>0</v>
      </c>
      <c r="T24" s="81">
        <f>IF(E24="",,IF($K24&gt;=40,0,(VLOOKUP($K24,tabellen!$F$11:$H$16,3))))</f>
        <v>0</v>
      </c>
      <c r="U24" s="126">
        <f>IF(E24="",,IF($K24&gt;=40,0,(VLOOKUP($K24,tabellen!$F$11:$J$16,5))))</f>
        <v>0</v>
      </c>
      <c r="V24" s="137">
        <f t="shared" si="4"/>
        <v>0</v>
      </c>
      <c r="W24" s="70"/>
      <c r="X24" s="26">
        <f t="shared" si="2"/>
        <v>0</v>
      </c>
      <c r="Y24" s="79"/>
      <c r="Z24" s="77"/>
      <c r="AI24" s="168"/>
      <c r="AK24" s="171" t="s">
        <v>52</v>
      </c>
    </row>
    <row r="25" spans="2:37" ht="12.75">
      <c r="B25" s="78"/>
      <c r="C25" s="79"/>
      <c r="D25" s="84"/>
      <c r="E25" s="83"/>
      <c r="F25" s="83"/>
      <c r="G25" s="58"/>
      <c r="H25" s="103"/>
      <c r="I25" s="80">
        <f t="shared" si="0"/>
        <v>0</v>
      </c>
      <c r="J25" s="13"/>
      <c r="K25" s="82">
        <f>IF(E25="",,tabellen!$B$2-F25)</f>
        <v>0</v>
      </c>
      <c r="L25" s="82">
        <f>IF(E25="",,E25+tabellen!$F$6)</f>
        <v>0</v>
      </c>
      <c r="M25" s="13"/>
      <c r="N25" s="82">
        <f t="shared" si="1"/>
        <v>0</v>
      </c>
      <c r="O25" s="81">
        <f>IF(E25="",,IF($K25&gt;=25,0,(VLOOKUP($K25,tabellen!$F$11:$G$16,2))))</f>
        <v>0</v>
      </c>
      <c r="P25" s="126">
        <f>IF(E25="",,IF($K25&gt;=25,0,(VLOOKUP($K25,tabellen!$F$11:$I$16,4))))</f>
        <v>0</v>
      </c>
      <c r="Q25" s="137">
        <f t="shared" si="3"/>
        <v>0</v>
      </c>
      <c r="R25" s="13"/>
      <c r="S25" s="82">
        <f t="shared" si="5"/>
        <v>0</v>
      </c>
      <c r="T25" s="81">
        <f>IF(E25="",,IF($K25&gt;=40,0,(VLOOKUP($K25,tabellen!$F$11:$H$16,3))))</f>
        <v>0</v>
      </c>
      <c r="U25" s="126">
        <f>IF(E25="",,IF($K25&gt;=40,0,(VLOOKUP($K25,tabellen!$F$11:$J$16,5))))</f>
        <v>0</v>
      </c>
      <c r="V25" s="137">
        <f t="shared" si="4"/>
        <v>0</v>
      </c>
      <c r="W25" s="70"/>
      <c r="X25" s="26">
        <f t="shared" si="2"/>
        <v>0</v>
      </c>
      <c r="Y25" s="79"/>
      <c r="Z25" s="77"/>
      <c r="AI25" s="169"/>
      <c r="AK25" s="173" t="s">
        <v>60</v>
      </c>
    </row>
    <row r="26" spans="2:37" ht="12.75">
      <c r="B26" s="78"/>
      <c r="C26" s="79"/>
      <c r="D26" s="84"/>
      <c r="E26" s="83"/>
      <c r="F26" s="83"/>
      <c r="G26" s="58"/>
      <c r="H26" s="103"/>
      <c r="I26" s="80">
        <f t="shared" si="0"/>
        <v>0</v>
      </c>
      <c r="J26" s="13"/>
      <c r="K26" s="82">
        <f>IF(E26="",,tabellen!$B$2-F26)</f>
        <v>0</v>
      </c>
      <c r="L26" s="82">
        <f>IF(E26="",,E26+tabellen!$F$6)</f>
        <v>0</v>
      </c>
      <c r="M26" s="13"/>
      <c r="N26" s="82">
        <f t="shared" si="1"/>
        <v>0</v>
      </c>
      <c r="O26" s="81">
        <f>IF(E26="",,IF($K26&gt;=25,0,(VLOOKUP($K26,tabellen!$F$11:$G$16,2))))</f>
        <v>0</v>
      </c>
      <c r="P26" s="126">
        <f>IF(E26="",,IF($K26&gt;=25,0,(VLOOKUP($K26,tabellen!$F$11:$I$16,4))))</f>
        <v>0</v>
      </c>
      <c r="Q26" s="137">
        <f t="shared" si="3"/>
        <v>0</v>
      </c>
      <c r="R26" s="13"/>
      <c r="S26" s="82">
        <f t="shared" si="5"/>
        <v>0</v>
      </c>
      <c r="T26" s="81">
        <f>IF(E26="",,IF($K26&gt;=40,0,(VLOOKUP($K26,tabellen!$F$11:$H$16,3))))</f>
        <v>0</v>
      </c>
      <c r="U26" s="126">
        <f>IF(E26="",,IF($K26&gt;=40,0,(VLOOKUP($K26,tabellen!$F$11:$J$16,5))))</f>
        <v>0</v>
      </c>
      <c r="V26" s="137">
        <f t="shared" si="4"/>
        <v>0</v>
      </c>
      <c r="W26" s="70"/>
      <c r="X26" s="26">
        <f t="shared" si="2"/>
        <v>0</v>
      </c>
      <c r="Y26" s="79"/>
      <c r="Z26" s="77"/>
      <c r="AI26" s="169"/>
      <c r="AK26" s="173" t="s">
        <v>61</v>
      </c>
    </row>
    <row r="27" spans="2:37" ht="12.75">
      <c r="B27" s="78"/>
      <c r="C27" s="79"/>
      <c r="D27" s="84"/>
      <c r="E27" s="83"/>
      <c r="F27" s="83"/>
      <c r="G27" s="58"/>
      <c r="H27" s="103"/>
      <c r="I27" s="80">
        <f t="shared" si="0"/>
        <v>0</v>
      </c>
      <c r="J27" s="13"/>
      <c r="K27" s="82">
        <f>IF(E27="",,tabellen!$B$2-F27)</f>
        <v>0</v>
      </c>
      <c r="L27" s="82">
        <f>IF(E27="",,E27+tabellen!$F$6)</f>
        <v>0</v>
      </c>
      <c r="M27" s="13"/>
      <c r="N27" s="82">
        <f t="shared" si="1"/>
        <v>0</v>
      </c>
      <c r="O27" s="81">
        <f>IF(E27="",,IF($K27&gt;=25,0,(VLOOKUP($K27,tabellen!$F$11:$G$16,2))))</f>
        <v>0</v>
      </c>
      <c r="P27" s="126">
        <f>IF(E27="",,IF($K27&gt;=25,0,(VLOOKUP($K27,tabellen!$F$11:$I$16,4))))</f>
        <v>0</v>
      </c>
      <c r="Q27" s="137">
        <f t="shared" si="3"/>
        <v>0</v>
      </c>
      <c r="R27" s="13"/>
      <c r="S27" s="82">
        <f t="shared" si="5"/>
        <v>0</v>
      </c>
      <c r="T27" s="81">
        <f>IF(E27="",,IF($K27&gt;=40,0,(VLOOKUP($K27,tabellen!$F$11:$H$16,3))))</f>
        <v>0</v>
      </c>
      <c r="U27" s="126">
        <f>IF(E27="",,IF($K27&gt;=40,0,(VLOOKUP($K27,tabellen!$F$11:$J$16,5))))</f>
        <v>0</v>
      </c>
      <c r="V27" s="137">
        <f t="shared" si="4"/>
        <v>0</v>
      </c>
      <c r="W27" s="70"/>
      <c r="X27" s="26">
        <f t="shared" si="2"/>
        <v>0</v>
      </c>
      <c r="Y27" s="79"/>
      <c r="Z27" s="77"/>
      <c r="AI27" s="169"/>
      <c r="AK27" s="173" t="s">
        <v>62</v>
      </c>
    </row>
    <row r="28" spans="2:37" ht="12.75">
      <c r="B28" s="78"/>
      <c r="C28" s="79"/>
      <c r="D28" s="84"/>
      <c r="E28" s="83"/>
      <c r="F28" s="83"/>
      <c r="G28" s="58"/>
      <c r="H28" s="103"/>
      <c r="I28" s="80">
        <f t="shared" si="0"/>
        <v>0</v>
      </c>
      <c r="J28" s="13"/>
      <c r="K28" s="82">
        <f>IF(E28="",,tabellen!$B$2-F28)</f>
        <v>0</v>
      </c>
      <c r="L28" s="82">
        <f>IF(E28="",,E28+tabellen!$F$6)</f>
        <v>0</v>
      </c>
      <c r="M28" s="13"/>
      <c r="N28" s="82">
        <f t="shared" si="1"/>
        <v>0</v>
      </c>
      <c r="O28" s="81">
        <f>IF(E28="",,IF($K28&gt;=25,0,(VLOOKUP($K28,tabellen!$F$11:$G$16,2))))</f>
        <v>0</v>
      </c>
      <c r="P28" s="126">
        <f>IF(E28="",,IF($K28&gt;=25,0,(VLOOKUP($K28,tabellen!$F$11:$I$16,4))))</f>
        <v>0</v>
      </c>
      <c r="Q28" s="137">
        <f t="shared" si="3"/>
        <v>0</v>
      </c>
      <c r="R28" s="13"/>
      <c r="S28" s="82">
        <f t="shared" si="5"/>
        <v>0</v>
      </c>
      <c r="T28" s="81">
        <f>IF(E28="",,IF($K28&gt;=40,0,(VLOOKUP($K28,tabellen!$F$11:$H$16,3))))</f>
        <v>0</v>
      </c>
      <c r="U28" s="126">
        <f>IF(E28="",,IF($K28&gt;=40,0,(VLOOKUP($K28,tabellen!$F$11:$J$16,5))))</f>
        <v>0</v>
      </c>
      <c r="V28" s="137">
        <f t="shared" si="4"/>
        <v>0</v>
      </c>
      <c r="W28" s="70"/>
      <c r="X28" s="26">
        <f t="shared" si="2"/>
        <v>0</v>
      </c>
      <c r="Y28" s="79"/>
      <c r="Z28" s="77"/>
      <c r="AI28" s="169"/>
      <c r="AK28" s="173">
        <v>1</v>
      </c>
    </row>
    <row r="29" spans="2:37" ht="12.75">
      <c r="B29" s="78"/>
      <c r="C29" s="79"/>
      <c r="D29" s="84"/>
      <c r="E29" s="83"/>
      <c r="F29" s="83"/>
      <c r="G29" s="58"/>
      <c r="H29" s="103"/>
      <c r="I29" s="80">
        <f t="shared" si="0"/>
        <v>0</v>
      </c>
      <c r="J29" s="13"/>
      <c r="K29" s="82">
        <f>IF(E29="",,tabellen!$B$2-F29)</f>
        <v>0</v>
      </c>
      <c r="L29" s="82">
        <f>IF(E29="",,E29+tabellen!$F$6)</f>
        <v>0</v>
      </c>
      <c r="M29" s="13"/>
      <c r="N29" s="82">
        <f t="shared" si="1"/>
        <v>0</v>
      </c>
      <c r="O29" s="81">
        <f>IF(E29="",,IF($K29&gt;=25,0,(VLOOKUP($K29,tabellen!$F$11:$G$16,2))))</f>
        <v>0</v>
      </c>
      <c r="P29" s="126">
        <f>IF(E29="",,IF($K29&gt;=25,0,(VLOOKUP($K29,tabellen!$F$11:$I$16,4))))</f>
        <v>0</v>
      </c>
      <c r="Q29" s="137">
        <f t="shared" si="3"/>
        <v>0</v>
      </c>
      <c r="R29" s="13"/>
      <c r="S29" s="82">
        <f t="shared" si="5"/>
        <v>0</v>
      </c>
      <c r="T29" s="81">
        <f>IF(E29="",,IF($K29&gt;=40,0,(VLOOKUP($K29,tabellen!$F$11:$H$16,3))))</f>
        <v>0</v>
      </c>
      <c r="U29" s="126">
        <f>IF(E29="",,IF($K29&gt;=40,0,(VLOOKUP($K29,tabellen!$F$11:$J$16,5))))</f>
        <v>0</v>
      </c>
      <c r="V29" s="137">
        <f t="shared" si="4"/>
        <v>0</v>
      </c>
      <c r="W29" s="70"/>
      <c r="X29" s="26">
        <f t="shared" si="2"/>
        <v>0</v>
      </c>
      <c r="Y29" s="79"/>
      <c r="Z29" s="77"/>
      <c r="AI29" s="169"/>
      <c r="AK29" s="173">
        <v>2</v>
      </c>
    </row>
    <row r="30" spans="2:37" ht="12.75">
      <c r="B30" s="78"/>
      <c r="C30" s="79"/>
      <c r="D30" s="84"/>
      <c r="E30" s="83"/>
      <c r="F30" s="83"/>
      <c r="G30" s="58"/>
      <c r="H30" s="103"/>
      <c r="I30" s="80">
        <f t="shared" si="0"/>
        <v>0</v>
      </c>
      <c r="J30" s="13"/>
      <c r="K30" s="82">
        <f>IF(E30="",,tabellen!$B$2-F30)</f>
        <v>0</v>
      </c>
      <c r="L30" s="82">
        <f>IF(E30="",,E30+tabellen!$F$6)</f>
        <v>0</v>
      </c>
      <c r="M30" s="13"/>
      <c r="N30" s="82">
        <f t="shared" si="1"/>
        <v>0</v>
      </c>
      <c r="O30" s="81">
        <f>IF(E30="",,IF($K30&gt;=25,0,(VLOOKUP($K30,tabellen!$F$11:$G$16,2))))</f>
        <v>0</v>
      </c>
      <c r="P30" s="126">
        <f>IF(E30="",,IF($K30&gt;=25,0,(VLOOKUP($K30,tabellen!$F$11:$I$16,4))))</f>
        <v>0</v>
      </c>
      <c r="Q30" s="137">
        <f t="shared" si="3"/>
        <v>0</v>
      </c>
      <c r="R30" s="13"/>
      <c r="S30" s="82">
        <f t="shared" si="5"/>
        <v>0</v>
      </c>
      <c r="T30" s="81">
        <f>IF(E30="",,IF($K30&gt;=40,0,(VLOOKUP($K30,tabellen!$F$11:$H$16,3))))</f>
        <v>0</v>
      </c>
      <c r="U30" s="126">
        <f>IF(E30="",,IF($K30&gt;=40,0,(VLOOKUP($K30,tabellen!$F$11:$J$16,5))))</f>
        <v>0</v>
      </c>
      <c r="V30" s="137">
        <f t="shared" si="4"/>
        <v>0</v>
      </c>
      <c r="W30" s="70"/>
      <c r="X30" s="26">
        <f t="shared" si="2"/>
        <v>0</v>
      </c>
      <c r="Y30" s="79"/>
      <c r="Z30" s="77"/>
      <c r="AI30" s="169"/>
      <c r="AK30" s="173">
        <v>3</v>
      </c>
    </row>
    <row r="31" spans="2:37" ht="12.75">
      <c r="B31" s="78"/>
      <c r="C31" s="79"/>
      <c r="D31" s="84"/>
      <c r="E31" s="83"/>
      <c r="F31" s="83"/>
      <c r="G31" s="58"/>
      <c r="H31" s="103"/>
      <c r="I31" s="80">
        <f t="shared" si="0"/>
        <v>0</v>
      </c>
      <c r="J31" s="13"/>
      <c r="K31" s="82">
        <f>IF(E31="",,tabellen!$B$2-F31)</f>
        <v>0</v>
      </c>
      <c r="L31" s="82">
        <f>IF(E31="",,E31+tabellen!$F$6)</f>
        <v>0</v>
      </c>
      <c r="M31" s="13"/>
      <c r="N31" s="82">
        <f t="shared" si="1"/>
        <v>0</v>
      </c>
      <c r="O31" s="81">
        <f>IF(E31="",,IF($K31&gt;=25,0,(VLOOKUP($K31,tabellen!$F$11:$G$16,2))))</f>
        <v>0</v>
      </c>
      <c r="P31" s="126">
        <f>IF(E31="",,IF($K31&gt;=25,0,(VLOOKUP($K31,tabellen!$F$11:$I$16,4))))</f>
        <v>0</v>
      </c>
      <c r="Q31" s="137">
        <f t="shared" si="3"/>
        <v>0</v>
      </c>
      <c r="R31" s="13"/>
      <c r="S31" s="82">
        <f t="shared" si="5"/>
        <v>0</v>
      </c>
      <c r="T31" s="81">
        <f>IF(E31="",,IF($K31&gt;=40,0,(VLOOKUP($K31,tabellen!$F$11:$H$16,3))))</f>
        <v>0</v>
      </c>
      <c r="U31" s="126">
        <f>IF(E31="",,IF($K31&gt;=40,0,(VLOOKUP($K31,tabellen!$F$11:$J$16,5))))</f>
        <v>0</v>
      </c>
      <c r="V31" s="137">
        <f t="shared" si="4"/>
        <v>0</v>
      </c>
      <c r="W31" s="70"/>
      <c r="X31" s="26">
        <f t="shared" si="2"/>
        <v>0</v>
      </c>
      <c r="Y31" s="79"/>
      <c r="Z31" s="77"/>
      <c r="AI31" s="169"/>
      <c r="AK31" s="173">
        <v>4</v>
      </c>
    </row>
    <row r="32" spans="2:37" ht="12.75">
      <c r="B32" s="78"/>
      <c r="C32" s="79"/>
      <c r="D32" s="84"/>
      <c r="E32" s="83"/>
      <c r="F32" s="83"/>
      <c r="G32" s="58"/>
      <c r="H32" s="103"/>
      <c r="I32" s="80">
        <f t="shared" si="0"/>
        <v>0</v>
      </c>
      <c r="J32" s="13"/>
      <c r="K32" s="82">
        <f>IF(E32="",,tabellen!$B$2-F32)</f>
        <v>0</v>
      </c>
      <c r="L32" s="82">
        <f>IF(E32="",,E32+tabellen!$F$6)</f>
        <v>0</v>
      </c>
      <c r="M32" s="13"/>
      <c r="N32" s="82">
        <f t="shared" si="1"/>
        <v>0</v>
      </c>
      <c r="O32" s="81">
        <f>IF(E32="",,IF($K32&gt;=25,0,(VLOOKUP($K32,tabellen!$F$11:$G$16,2))))</f>
        <v>0</v>
      </c>
      <c r="P32" s="126">
        <f>IF(E32="",,IF($K32&gt;=25,0,(VLOOKUP($K32,tabellen!$F$11:$I$16,4))))</f>
        <v>0</v>
      </c>
      <c r="Q32" s="137">
        <f t="shared" si="3"/>
        <v>0</v>
      </c>
      <c r="R32" s="13"/>
      <c r="S32" s="82">
        <f t="shared" si="5"/>
        <v>0</v>
      </c>
      <c r="T32" s="81">
        <f>IF(E32="",,IF($K32&gt;=40,0,(VLOOKUP($K32,tabellen!$F$11:$H$16,3))))</f>
        <v>0</v>
      </c>
      <c r="U32" s="126">
        <f>IF(E32="",,IF($K32&gt;=40,0,(VLOOKUP($K32,tabellen!$F$11:$J$16,5))))</f>
        <v>0</v>
      </c>
      <c r="V32" s="137">
        <f t="shared" si="4"/>
        <v>0</v>
      </c>
      <c r="W32" s="70"/>
      <c r="X32" s="26">
        <f t="shared" si="2"/>
        <v>0</v>
      </c>
      <c r="Y32" s="79"/>
      <c r="Z32" s="77"/>
      <c r="AI32" s="169"/>
      <c r="AK32" s="173">
        <v>5</v>
      </c>
    </row>
    <row r="33" spans="2:37" ht="12.75">
      <c r="B33" s="78"/>
      <c r="C33" s="79"/>
      <c r="D33" s="84"/>
      <c r="E33" s="83"/>
      <c r="F33" s="83"/>
      <c r="G33" s="58"/>
      <c r="H33" s="103"/>
      <c r="I33" s="80">
        <f t="shared" si="0"/>
        <v>0</v>
      </c>
      <c r="J33" s="13"/>
      <c r="K33" s="82">
        <f>IF(E33="",,tabellen!$B$2-F33)</f>
        <v>0</v>
      </c>
      <c r="L33" s="82">
        <f>IF(E33="",,E33+tabellen!$F$6)</f>
        <v>0</v>
      </c>
      <c r="M33" s="13"/>
      <c r="N33" s="82">
        <f t="shared" si="1"/>
        <v>0</v>
      </c>
      <c r="O33" s="81">
        <f>IF(E33="",,IF($K33&gt;=25,0,(VLOOKUP($K33,tabellen!$F$11:$G$16,2))))</f>
        <v>0</v>
      </c>
      <c r="P33" s="126">
        <f>IF(E33="",,IF($K33&gt;=25,0,(VLOOKUP($K33,tabellen!$F$11:$I$16,4))))</f>
        <v>0</v>
      </c>
      <c r="Q33" s="137">
        <f t="shared" si="3"/>
        <v>0</v>
      </c>
      <c r="R33" s="13"/>
      <c r="S33" s="82">
        <f t="shared" si="5"/>
        <v>0</v>
      </c>
      <c r="T33" s="81">
        <f>IF(E33="",,IF($K33&gt;=40,0,(VLOOKUP($K33,tabellen!$F$11:$H$16,3))))</f>
        <v>0</v>
      </c>
      <c r="U33" s="126">
        <f>IF(E33="",,IF($K33&gt;=40,0,(VLOOKUP($K33,tabellen!$F$11:$J$16,5))))</f>
        <v>0</v>
      </c>
      <c r="V33" s="137">
        <f t="shared" si="4"/>
        <v>0</v>
      </c>
      <c r="W33" s="70"/>
      <c r="X33" s="26">
        <f t="shared" si="2"/>
        <v>0</v>
      </c>
      <c r="Y33" s="79"/>
      <c r="Z33" s="77"/>
      <c r="AI33" s="169"/>
      <c r="AK33" s="173">
        <v>6</v>
      </c>
    </row>
    <row r="34" spans="2:37" ht="12.75">
      <c r="B34" s="78"/>
      <c r="C34" s="79"/>
      <c r="D34" s="84"/>
      <c r="E34" s="83"/>
      <c r="F34" s="83"/>
      <c r="G34" s="58"/>
      <c r="H34" s="103"/>
      <c r="I34" s="80">
        <f t="shared" si="0"/>
        <v>0</v>
      </c>
      <c r="J34" s="13"/>
      <c r="K34" s="82">
        <f>IF(E34="",,tabellen!$B$2-F34)</f>
        <v>0</v>
      </c>
      <c r="L34" s="82">
        <f>IF(E34="",,E34+tabellen!$F$6)</f>
        <v>0</v>
      </c>
      <c r="M34" s="13"/>
      <c r="N34" s="82">
        <f t="shared" si="1"/>
        <v>0</v>
      </c>
      <c r="O34" s="81">
        <f>IF(E34="",,IF($K34&gt;=25,0,(VLOOKUP($K34,tabellen!$F$11:$G$16,2))))</f>
        <v>0</v>
      </c>
      <c r="P34" s="126">
        <f>IF(E34="",,IF($K34&gt;=25,0,(VLOOKUP($K34,tabellen!$F$11:$I$16,4))))</f>
        <v>0</v>
      </c>
      <c r="Q34" s="137">
        <f t="shared" si="3"/>
        <v>0</v>
      </c>
      <c r="R34" s="13"/>
      <c r="S34" s="82">
        <f t="shared" si="5"/>
        <v>0</v>
      </c>
      <c r="T34" s="81">
        <f>IF(E34="",,IF($K34&gt;=40,0,(VLOOKUP($K34,tabellen!$F$11:$H$16,3))))</f>
        <v>0</v>
      </c>
      <c r="U34" s="126">
        <f>IF(E34="",,IF($K34&gt;=40,0,(VLOOKUP($K34,tabellen!$F$11:$J$16,5))))</f>
        <v>0</v>
      </c>
      <c r="V34" s="137">
        <f t="shared" si="4"/>
        <v>0</v>
      </c>
      <c r="W34" s="70"/>
      <c r="X34" s="26">
        <f t="shared" si="2"/>
        <v>0</v>
      </c>
      <c r="Y34" s="79"/>
      <c r="Z34" s="77"/>
      <c r="AI34" s="169"/>
      <c r="AK34" s="173">
        <v>7</v>
      </c>
    </row>
    <row r="35" spans="2:37" ht="12.75">
      <c r="B35" s="78"/>
      <c r="C35" s="79"/>
      <c r="D35" s="84"/>
      <c r="E35" s="83"/>
      <c r="F35" s="83"/>
      <c r="G35" s="58"/>
      <c r="H35" s="103"/>
      <c r="I35" s="80">
        <f t="shared" si="0"/>
        <v>0</v>
      </c>
      <c r="J35" s="13"/>
      <c r="K35" s="82">
        <f>IF(E35="",,tabellen!$B$2-F35)</f>
        <v>0</v>
      </c>
      <c r="L35" s="82">
        <f>IF(E35="",,E35+tabellen!$F$6)</f>
        <v>0</v>
      </c>
      <c r="M35" s="13"/>
      <c r="N35" s="82">
        <f t="shared" si="1"/>
        <v>0</v>
      </c>
      <c r="O35" s="81">
        <f>IF(E35="",,IF($K35&gt;=25,0,(VLOOKUP($K35,tabellen!$F$11:$G$16,2))))</f>
        <v>0</v>
      </c>
      <c r="P35" s="126">
        <f>IF(E35="",,IF($K35&gt;=25,0,(VLOOKUP($K35,tabellen!$F$11:$I$16,4))))</f>
        <v>0</v>
      </c>
      <c r="Q35" s="137">
        <f t="shared" si="3"/>
        <v>0</v>
      </c>
      <c r="R35" s="13"/>
      <c r="S35" s="82">
        <f t="shared" si="5"/>
        <v>0</v>
      </c>
      <c r="T35" s="81">
        <f>IF(E35="",,IF($K35&gt;=40,0,(VLOOKUP($K35,tabellen!$F$11:$H$16,3))))</f>
        <v>0</v>
      </c>
      <c r="U35" s="126">
        <f>IF(E35="",,IF($K35&gt;=40,0,(VLOOKUP($K35,tabellen!$F$11:$J$16,5))))</f>
        <v>0</v>
      </c>
      <c r="V35" s="137">
        <f t="shared" si="4"/>
        <v>0</v>
      </c>
      <c r="W35" s="70"/>
      <c r="X35" s="26">
        <f t="shared" si="2"/>
        <v>0</v>
      </c>
      <c r="Y35" s="79"/>
      <c r="Z35" s="77"/>
      <c r="AI35" s="169"/>
      <c r="AK35" s="173">
        <v>8</v>
      </c>
    </row>
    <row r="36" spans="2:37" ht="12.75">
      <c r="B36" s="78"/>
      <c r="C36" s="79"/>
      <c r="D36" s="84"/>
      <c r="E36" s="83"/>
      <c r="F36" s="83"/>
      <c r="G36" s="58"/>
      <c r="H36" s="103"/>
      <c r="I36" s="80">
        <f t="shared" si="0"/>
        <v>0</v>
      </c>
      <c r="J36" s="13"/>
      <c r="K36" s="82">
        <f>IF(E36="",,tabellen!$B$2-F36)</f>
        <v>0</v>
      </c>
      <c r="L36" s="82">
        <f>IF(E36="",,E36+tabellen!$F$6)</f>
        <v>0</v>
      </c>
      <c r="M36" s="13"/>
      <c r="N36" s="82">
        <f t="shared" si="1"/>
        <v>0</v>
      </c>
      <c r="O36" s="81">
        <f>IF(E36="",,IF($K36&gt;=25,0,(VLOOKUP($K36,tabellen!$F$11:$G$16,2))))</f>
        <v>0</v>
      </c>
      <c r="P36" s="126">
        <f>IF(E36="",,IF($K36&gt;=25,0,(VLOOKUP($K36,tabellen!$F$11:$I$16,4))))</f>
        <v>0</v>
      </c>
      <c r="Q36" s="137">
        <f t="shared" si="3"/>
        <v>0</v>
      </c>
      <c r="R36" s="13"/>
      <c r="S36" s="82">
        <f t="shared" si="5"/>
        <v>0</v>
      </c>
      <c r="T36" s="81">
        <f>IF(E36="",,IF($K36&gt;=40,0,(VLOOKUP($K36,tabellen!$F$11:$H$16,3))))</f>
        <v>0</v>
      </c>
      <c r="U36" s="126">
        <f>IF(E36="",,IF($K36&gt;=40,0,(VLOOKUP($K36,tabellen!$F$11:$J$16,5))))</f>
        <v>0</v>
      </c>
      <c r="V36" s="137">
        <f t="shared" si="4"/>
        <v>0</v>
      </c>
      <c r="W36" s="70"/>
      <c r="X36" s="26">
        <f t="shared" si="2"/>
        <v>0</v>
      </c>
      <c r="Y36" s="79"/>
      <c r="Z36" s="77"/>
      <c r="AI36" s="169"/>
      <c r="AK36" s="173">
        <v>9</v>
      </c>
    </row>
    <row r="37" spans="2:37" ht="12.75">
      <c r="B37" s="78"/>
      <c r="C37" s="79"/>
      <c r="D37" s="84"/>
      <c r="E37" s="83"/>
      <c r="F37" s="83"/>
      <c r="G37" s="58"/>
      <c r="H37" s="103"/>
      <c r="I37" s="80">
        <f t="shared" si="0"/>
        <v>0</v>
      </c>
      <c r="J37" s="13"/>
      <c r="K37" s="82">
        <f>IF(E37="",,tabellen!$B$2-F37)</f>
        <v>0</v>
      </c>
      <c r="L37" s="82">
        <f>IF(E37="",,E37+tabellen!$F$6)</f>
        <v>0</v>
      </c>
      <c r="M37" s="13"/>
      <c r="N37" s="82">
        <f t="shared" si="1"/>
        <v>0</v>
      </c>
      <c r="O37" s="81">
        <f>IF(E37="",,IF($K37&gt;=25,0,(VLOOKUP($K37,tabellen!$F$11:$G$16,2))))</f>
        <v>0</v>
      </c>
      <c r="P37" s="126">
        <f>IF(E37="",,IF($K37&gt;=25,0,(VLOOKUP($K37,tabellen!$F$11:$I$16,4))))</f>
        <v>0</v>
      </c>
      <c r="Q37" s="137">
        <f t="shared" si="3"/>
        <v>0</v>
      </c>
      <c r="R37" s="13"/>
      <c r="S37" s="82">
        <f t="shared" si="5"/>
        <v>0</v>
      </c>
      <c r="T37" s="81">
        <f>IF(E37="",,IF($K37&gt;=40,0,(VLOOKUP($K37,tabellen!$F$11:$H$16,3))))</f>
        <v>0</v>
      </c>
      <c r="U37" s="126">
        <f>IF(E37="",,IF($K37&gt;=40,0,(VLOOKUP($K37,tabellen!$F$11:$J$16,5))))</f>
        <v>0</v>
      </c>
      <c r="V37" s="137">
        <f t="shared" si="4"/>
        <v>0</v>
      </c>
      <c r="W37" s="70"/>
      <c r="X37" s="26">
        <f t="shared" si="2"/>
        <v>0</v>
      </c>
      <c r="Y37" s="79"/>
      <c r="Z37" s="77"/>
      <c r="AI37" s="169"/>
      <c r="AK37" s="173">
        <v>10</v>
      </c>
    </row>
    <row r="38" spans="2:37" ht="12.75">
      <c r="B38" s="78"/>
      <c r="C38" s="79"/>
      <c r="D38" s="84"/>
      <c r="E38" s="83"/>
      <c r="F38" s="83"/>
      <c r="G38" s="58"/>
      <c r="H38" s="103"/>
      <c r="I38" s="80">
        <f t="shared" si="0"/>
        <v>0</v>
      </c>
      <c r="J38" s="13"/>
      <c r="K38" s="82">
        <f>IF(E38="",,tabellen!$B$2-F38)</f>
        <v>0</v>
      </c>
      <c r="L38" s="82">
        <f>IF(E38="",,E38+tabellen!$F$6)</f>
        <v>0</v>
      </c>
      <c r="M38" s="13"/>
      <c r="N38" s="82">
        <f t="shared" si="1"/>
        <v>0</v>
      </c>
      <c r="O38" s="81">
        <f>IF(E38="",,IF($K38&gt;=25,0,(VLOOKUP($K38,tabellen!$F$11:$G$16,2))))</f>
        <v>0</v>
      </c>
      <c r="P38" s="126">
        <f>IF(E38="",,IF($K38&gt;=25,0,(VLOOKUP($K38,tabellen!$F$11:$I$16,4))))</f>
        <v>0</v>
      </c>
      <c r="Q38" s="137">
        <f t="shared" si="3"/>
        <v>0</v>
      </c>
      <c r="R38" s="13"/>
      <c r="S38" s="82">
        <f t="shared" si="5"/>
        <v>0</v>
      </c>
      <c r="T38" s="81">
        <f>IF(E38="",,IF($K38&gt;=40,0,(VLOOKUP($K38,tabellen!$F$11:$H$16,3))))</f>
        <v>0</v>
      </c>
      <c r="U38" s="126">
        <f>IF(E38="",,IF($K38&gt;=40,0,(VLOOKUP($K38,tabellen!$F$11:$J$16,5))))</f>
        <v>0</v>
      </c>
      <c r="V38" s="137">
        <f t="shared" si="4"/>
        <v>0</v>
      </c>
      <c r="W38" s="70"/>
      <c r="X38" s="26">
        <f t="shared" si="2"/>
        <v>0</v>
      </c>
      <c r="Y38" s="79"/>
      <c r="Z38" s="77"/>
      <c r="AI38" s="169"/>
      <c r="AK38" s="173">
        <v>11</v>
      </c>
    </row>
    <row r="39" spans="2:37" ht="12.75">
      <c r="B39" s="78"/>
      <c r="C39" s="79"/>
      <c r="D39" s="84"/>
      <c r="E39" s="83"/>
      <c r="F39" s="83"/>
      <c r="G39" s="58"/>
      <c r="H39" s="103"/>
      <c r="I39" s="80">
        <f t="shared" si="0"/>
        <v>0</v>
      </c>
      <c r="J39" s="13"/>
      <c r="K39" s="82">
        <f>IF(E39="",,tabellen!$B$2-F39)</f>
        <v>0</v>
      </c>
      <c r="L39" s="82">
        <f>IF(E39="",,E39+tabellen!$F$6)</f>
        <v>0</v>
      </c>
      <c r="M39" s="13"/>
      <c r="N39" s="82">
        <f t="shared" si="1"/>
        <v>0</v>
      </c>
      <c r="O39" s="81">
        <f>IF(E39="",,IF($K39&gt;=25,0,(VLOOKUP($K39,tabellen!$F$11:$G$16,2))))</f>
        <v>0</v>
      </c>
      <c r="P39" s="126">
        <f>IF(E39="",,IF($K39&gt;=25,0,(VLOOKUP($K39,tabellen!$F$11:$I$16,4))))</f>
        <v>0</v>
      </c>
      <c r="Q39" s="137">
        <f t="shared" si="3"/>
        <v>0</v>
      </c>
      <c r="R39" s="13"/>
      <c r="S39" s="82">
        <f t="shared" si="5"/>
        <v>0</v>
      </c>
      <c r="T39" s="81">
        <f>IF(E39="",,IF($K39&gt;=40,0,(VLOOKUP($K39,tabellen!$F$11:$H$16,3))))</f>
        <v>0</v>
      </c>
      <c r="U39" s="126">
        <f>IF(E39="",,IF($K39&gt;=40,0,(VLOOKUP($K39,tabellen!$F$11:$J$16,5))))</f>
        <v>0</v>
      </c>
      <c r="V39" s="137">
        <f t="shared" si="4"/>
        <v>0</v>
      </c>
      <c r="W39" s="70"/>
      <c r="X39" s="26">
        <f t="shared" si="2"/>
        <v>0</v>
      </c>
      <c r="Y39" s="79"/>
      <c r="Z39" s="77"/>
      <c r="AI39" s="169"/>
      <c r="AK39" s="173">
        <v>12</v>
      </c>
    </row>
    <row r="40" spans="2:37" ht="12.75">
      <c r="B40" s="78"/>
      <c r="C40" s="79"/>
      <c r="D40" s="84"/>
      <c r="E40" s="83"/>
      <c r="F40" s="83"/>
      <c r="G40" s="58"/>
      <c r="H40" s="103"/>
      <c r="I40" s="80">
        <f t="shared" si="0"/>
        <v>0</v>
      </c>
      <c r="J40" s="13"/>
      <c r="K40" s="82">
        <f>IF(E40="",,tabellen!$B$2-F40)</f>
        <v>0</v>
      </c>
      <c r="L40" s="82">
        <f>IF(E40="",,E40+tabellen!$F$6)</f>
        <v>0</v>
      </c>
      <c r="M40" s="13"/>
      <c r="N40" s="82">
        <f t="shared" si="1"/>
        <v>0</v>
      </c>
      <c r="O40" s="81">
        <f>IF(E40="",,IF($K40&gt;=25,0,(VLOOKUP($K40,tabellen!$F$11:$G$16,2))))</f>
        <v>0</v>
      </c>
      <c r="P40" s="126">
        <f>IF(E40="",,IF($K40&gt;=25,0,(VLOOKUP($K40,tabellen!$F$11:$I$16,4))))</f>
        <v>0</v>
      </c>
      <c r="Q40" s="137">
        <f t="shared" si="3"/>
        <v>0</v>
      </c>
      <c r="R40" s="13"/>
      <c r="S40" s="82">
        <f t="shared" si="5"/>
        <v>0</v>
      </c>
      <c r="T40" s="81">
        <f>IF(E40="",,IF($K40&gt;=40,0,(VLOOKUP($K40,tabellen!$F$11:$H$16,3))))</f>
        <v>0</v>
      </c>
      <c r="U40" s="126">
        <f>IF(E40="",,IF($K40&gt;=40,0,(VLOOKUP($K40,tabellen!$F$11:$J$16,5))))</f>
        <v>0</v>
      </c>
      <c r="V40" s="137">
        <f t="shared" si="4"/>
        <v>0</v>
      </c>
      <c r="W40" s="70"/>
      <c r="X40" s="26">
        <f t="shared" si="2"/>
        <v>0</v>
      </c>
      <c r="Y40" s="79"/>
      <c r="Z40" s="77"/>
      <c r="AI40" s="169"/>
      <c r="AK40" s="173">
        <v>13</v>
      </c>
    </row>
    <row r="41" spans="2:37" ht="12.75">
      <c r="B41" s="78"/>
      <c r="C41" s="79"/>
      <c r="D41" s="84"/>
      <c r="E41" s="83"/>
      <c r="F41" s="83"/>
      <c r="G41" s="58"/>
      <c r="H41" s="103"/>
      <c r="I41" s="80">
        <f t="shared" si="0"/>
        <v>0</v>
      </c>
      <c r="J41" s="13"/>
      <c r="K41" s="82">
        <f>IF(E41="",,tabellen!$B$2-F41)</f>
        <v>0</v>
      </c>
      <c r="L41" s="82">
        <f>IF(E41="",,E41+tabellen!$F$6)</f>
        <v>0</v>
      </c>
      <c r="M41" s="13"/>
      <c r="N41" s="82">
        <f t="shared" si="1"/>
        <v>0</v>
      </c>
      <c r="O41" s="81">
        <f>IF(E41="",,IF($K41&gt;=25,0,(VLOOKUP($K41,tabellen!$F$11:$G$16,2))))</f>
        <v>0</v>
      </c>
      <c r="P41" s="126">
        <f>IF(E41="",,IF($K41&gt;=25,0,(VLOOKUP($K41,tabellen!$F$11:$I$16,4))))</f>
        <v>0</v>
      </c>
      <c r="Q41" s="137">
        <f t="shared" si="3"/>
        <v>0</v>
      </c>
      <c r="R41" s="13"/>
      <c r="S41" s="82">
        <f t="shared" si="5"/>
        <v>0</v>
      </c>
      <c r="T41" s="81">
        <f>IF(E41="",,IF($K41&gt;=40,0,(VLOOKUP($K41,tabellen!$F$11:$H$16,3))))</f>
        <v>0</v>
      </c>
      <c r="U41" s="126">
        <f>IF(E41="",,IF($K41&gt;=40,0,(VLOOKUP($K41,tabellen!$F$11:$J$16,5))))</f>
        <v>0</v>
      </c>
      <c r="V41" s="137">
        <f t="shared" si="4"/>
        <v>0</v>
      </c>
      <c r="W41" s="70"/>
      <c r="X41" s="26">
        <f t="shared" si="2"/>
        <v>0</v>
      </c>
      <c r="Y41" s="79"/>
      <c r="Z41" s="77"/>
      <c r="AI41" s="169"/>
      <c r="AK41" s="173">
        <v>14</v>
      </c>
    </row>
    <row r="42" spans="2:37" ht="12.75">
      <c r="B42" s="78"/>
      <c r="C42" s="79"/>
      <c r="D42" s="84"/>
      <c r="E42" s="83"/>
      <c r="F42" s="83"/>
      <c r="G42" s="58"/>
      <c r="H42" s="103"/>
      <c r="I42" s="80">
        <f t="shared" si="0"/>
        <v>0</v>
      </c>
      <c r="J42" s="13"/>
      <c r="K42" s="82">
        <f>IF(E42="",,tabellen!$B$2-F42)</f>
        <v>0</v>
      </c>
      <c r="L42" s="82">
        <f>IF(E42="",,E42+tabellen!$F$6)</f>
        <v>0</v>
      </c>
      <c r="M42" s="13"/>
      <c r="N42" s="82">
        <f t="shared" si="1"/>
        <v>0</v>
      </c>
      <c r="O42" s="81">
        <f>IF(E42="",,IF($K42&gt;=25,0,(VLOOKUP($K42,tabellen!$F$11:$G$16,2))))</f>
        <v>0</v>
      </c>
      <c r="P42" s="126">
        <f>IF(E42="",,IF($K42&gt;=25,0,(VLOOKUP($K42,tabellen!$F$11:$I$16,4))))</f>
        <v>0</v>
      </c>
      <c r="Q42" s="137">
        <f t="shared" si="3"/>
        <v>0</v>
      </c>
      <c r="R42" s="13"/>
      <c r="S42" s="82">
        <f t="shared" si="5"/>
        <v>0</v>
      </c>
      <c r="T42" s="81">
        <f>IF(E42="",,IF($K42&gt;=40,0,(VLOOKUP($K42,tabellen!$F$11:$H$16,3))))</f>
        <v>0</v>
      </c>
      <c r="U42" s="126">
        <f>IF(E42="",,IF($K42&gt;=40,0,(VLOOKUP($K42,tabellen!$F$11:$J$16,5))))</f>
        <v>0</v>
      </c>
      <c r="V42" s="137">
        <f t="shared" si="4"/>
        <v>0</v>
      </c>
      <c r="W42" s="70"/>
      <c r="X42" s="26">
        <f t="shared" si="2"/>
        <v>0</v>
      </c>
      <c r="Y42" s="79"/>
      <c r="Z42" s="77"/>
      <c r="AI42" s="169"/>
      <c r="AK42" s="169">
        <v>15</v>
      </c>
    </row>
    <row r="43" spans="2:37" ht="12.75">
      <c r="B43" s="78"/>
      <c r="C43" s="79"/>
      <c r="D43" s="84"/>
      <c r="E43" s="83"/>
      <c r="F43" s="83"/>
      <c r="G43" s="58"/>
      <c r="H43" s="103"/>
      <c r="I43" s="80">
        <f t="shared" si="0"/>
        <v>0</v>
      </c>
      <c r="J43" s="13"/>
      <c r="K43" s="82">
        <f>IF(E43="",,tabellen!$B$2-F43)</f>
        <v>0</v>
      </c>
      <c r="L43" s="82">
        <f>IF(E43="",,E43+tabellen!$F$6)</f>
        <v>0</v>
      </c>
      <c r="M43" s="13"/>
      <c r="N43" s="82">
        <f t="shared" si="1"/>
        <v>0</v>
      </c>
      <c r="O43" s="81">
        <f>IF(E43="",,IF($K43&gt;=25,0,(VLOOKUP($K43,tabellen!$F$11:$G$16,2))))</f>
        <v>0</v>
      </c>
      <c r="P43" s="126">
        <f>IF(E43="",,IF($K43&gt;=25,0,(VLOOKUP($K43,tabellen!$F$11:$I$16,4))))</f>
        <v>0</v>
      </c>
      <c r="Q43" s="137">
        <f t="shared" si="3"/>
        <v>0</v>
      </c>
      <c r="R43" s="13"/>
      <c r="S43" s="82">
        <f t="shared" si="5"/>
        <v>0</v>
      </c>
      <c r="T43" s="81">
        <f>IF(E43="",,IF($K43&gt;=40,0,(VLOOKUP($K43,tabellen!$F$11:$H$16,3))))</f>
        <v>0</v>
      </c>
      <c r="U43" s="126">
        <f>IF(E43="",,IF($K43&gt;=40,0,(VLOOKUP($K43,tabellen!$F$11:$J$16,5))))</f>
        <v>0</v>
      </c>
      <c r="V43" s="137">
        <f t="shared" si="4"/>
        <v>0</v>
      </c>
      <c r="W43" s="70"/>
      <c r="X43" s="26">
        <f t="shared" si="2"/>
        <v>0</v>
      </c>
      <c r="Y43" s="79"/>
      <c r="Z43" s="77"/>
      <c r="AI43" s="169"/>
      <c r="AK43" s="169">
        <v>16</v>
      </c>
    </row>
    <row r="44" spans="2:37" ht="12.75">
      <c r="B44" s="78"/>
      <c r="C44" s="79"/>
      <c r="D44" s="84"/>
      <c r="E44" s="83"/>
      <c r="F44" s="83"/>
      <c r="G44" s="58"/>
      <c r="H44" s="103"/>
      <c r="I44" s="80">
        <f t="shared" si="0"/>
        <v>0</v>
      </c>
      <c r="J44" s="13"/>
      <c r="K44" s="82">
        <f>IF(E44="",,tabellen!$B$2-F44)</f>
        <v>0</v>
      </c>
      <c r="L44" s="82">
        <f>IF(E44="",,E44+tabellen!$F$6)</f>
        <v>0</v>
      </c>
      <c r="M44" s="13"/>
      <c r="N44" s="82">
        <f t="shared" si="1"/>
        <v>0</v>
      </c>
      <c r="O44" s="81">
        <f>IF(E44="",,IF($K44&gt;=25,0,(VLOOKUP($K44,tabellen!$F$11:$G$16,2))))</f>
        <v>0</v>
      </c>
      <c r="P44" s="126">
        <f>IF(E44="",,IF($K44&gt;=25,0,(VLOOKUP($K44,tabellen!$F$11:$I$16,4))))</f>
        <v>0</v>
      </c>
      <c r="Q44" s="137">
        <f t="shared" si="3"/>
        <v>0</v>
      </c>
      <c r="R44" s="13"/>
      <c r="S44" s="82">
        <f t="shared" si="5"/>
        <v>0</v>
      </c>
      <c r="T44" s="81">
        <f>IF(E44="",,IF($K44&gt;=40,0,(VLOOKUP($K44,tabellen!$F$11:$H$16,3))))</f>
        <v>0</v>
      </c>
      <c r="U44" s="126">
        <f>IF(E44="",,IF($K44&gt;=40,0,(VLOOKUP($K44,tabellen!$F$11:$J$16,5))))</f>
        <v>0</v>
      </c>
      <c r="V44" s="137">
        <f t="shared" si="4"/>
        <v>0</v>
      </c>
      <c r="W44" s="70"/>
      <c r="X44" s="26">
        <f t="shared" si="2"/>
        <v>0</v>
      </c>
      <c r="Y44" s="79"/>
      <c r="Z44" s="77"/>
      <c r="AI44" s="169"/>
      <c r="AK44" s="169">
        <v>17</v>
      </c>
    </row>
    <row r="45" spans="2:37" ht="12.75">
      <c r="B45" s="78"/>
      <c r="C45" s="79"/>
      <c r="D45" s="84"/>
      <c r="E45" s="83"/>
      <c r="F45" s="83"/>
      <c r="G45" s="58"/>
      <c r="H45" s="103"/>
      <c r="I45" s="80">
        <f t="shared" si="0"/>
        <v>0</v>
      </c>
      <c r="J45" s="13"/>
      <c r="K45" s="82">
        <f>IF(E45="",,tabellen!$B$2-F45)</f>
        <v>0</v>
      </c>
      <c r="L45" s="82">
        <f>IF(E45="",,E45+tabellen!$F$6)</f>
        <v>0</v>
      </c>
      <c r="M45" s="13"/>
      <c r="N45" s="82">
        <f t="shared" si="1"/>
        <v>0</v>
      </c>
      <c r="O45" s="81">
        <f>IF(E45="",,IF($K45&gt;=25,0,(VLOOKUP($K45,tabellen!$F$11:$G$16,2))))</f>
        <v>0</v>
      </c>
      <c r="P45" s="126">
        <f>IF(E45="",,IF($K45&gt;=25,0,(VLOOKUP($K45,tabellen!$F$11:$I$16,4))))</f>
        <v>0</v>
      </c>
      <c r="Q45" s="137">
        <f t="shared" si="3"/>
        <v>0</v>
      </c>
      <c r="R45" s="13"/>
      <c r="S45" s="82">
        <f t="shared" si="5"/>
        <v>0</v>
      </c>
      <c r="T45" s="81">
        <f>IF(E45="",,IF($K45&gt;=40,0,(VLOOKUP($K45,tabellen!$F$11:$H$16,3))))</f>
        <v>0</v>
      </c>
      <c r="U45" s="126">
        <f>IF(E45="",,IF($K45&gt;=40,0,(VLOOKUP($K45,tabellen!$F$11:$J$16,5))))</f>
        <v>0</v>
      </c>
      <c r="V45" s="137">
        <f t="shared" si="4"/>
        <v>0</v>
      </c>
      <c r="W45" s="70"/>
      <c r="X45" s="26">
        <f t="shared" si="2"/>
        <v>0</v>
      </c>
      <c r="Y45" s="79"/>
      <c r="Z45" s="77"/>
      <c r="AI45" s="170"/>
      <c r="AK45" s="174" t="s">
        <v>68</v>
      </c>
    </row>
    <row r="46" spans="2:37" ht="12.75">
      <c r="B46" s="78"/>
      <c r="C46" s="79"/>
      <c r="D46" s="84"/>
      <c r="E46" s="83"/>
      <c r="F46" s="83"/>
      <c r="G46" s="58"/>
      <c r="H46" s="103"/>
      <c r="I46" s="80">
        <f t="shared" si="0"/>
        <v>0</v>
      </c>
      <c r="J46" s="13"/>
      <c r="K46" s="82">
        <f>IF(E46="",,tabellen!$B$2-F46)</f>
        <v>0</v>
      </c>
      <c r="L46" s="82">
        <f>IF(E46="",,E46+tabellen!$F$6)</f>
        <v>0</v>
      </c>
      <c r="M46" s="13"/>
      <c r="N46" s="82">
        <f t="shared" si="1"/>
        <v>0</v>
      </c>
      <c r="O46" s="81">
        <f>IF(E46="",,IF($K46&gt;=25,0,(VLOOKUP($K46,tabellen!$F$11:$G$16,2))))</f>
        <v>0</v>
      </c>
      <c r="P46" s="126">
        <f>IF(E46="",,IF($K46&gt;=25,0,(VLOOKUP($K46,tabellen!$F$11:$I$16,4))))</f>
        <v>0</v>
      </c>
      <c r="Q46" s="137">
        <f t="shared" si="3"/>
        <v>0</v>
      </c>
      <c r="R46" s="13"/>
      <c r="S46" s="82">
        <f t="shared" si="5"/>
        <v>0</v>
      </c>
      <c r="T46" s="81">
        <f>IF(E46="",,IF($K46&gt;=40,0,(VLOOKUP($K46,tabellen!$F$11:$H$16,3))))</f>
        <v>0</v>
      </c>
      <c r="U46" s="126">
        <f>IF(E46="",,IF($K46&gt;=40,0,(VLOOKUP($K46,tabellen!$F$11:$J$16,5))))</f>
        <v>0</v>
      </c>
      <c r="V46" s="137">
        <f t="shared" si="4"/>
        <v>0</v>
      </c>
      <c r="W46" s="70"/>
      <c r="X46" s="26">
        <f t="shared" si="2"/>
        <v>0</v>
      </c>
      <c r="Y46" s="79"/>
      <c r="Z46" s="77"/>
      <c r="AI46" s="170"/>
      <c r="AK46" s="174" t="s">
        <v>69</v>
      </c>
    </row>
    <row r="47" spans="2:37" ht="12.75">
      <c r="B47" s="78"/>
      <c r="C47" s="79"/>
      <c r="D47" s="84"/>
      <c r="E47" s="83"/>
      <c r="F47" s="83"/>
      <c r="G47" s="58"/>
      <c r="H47" s="103"/>
      <c r="I47" s="80">
        <f t="shared" si="0"/>
        <v>0</v>
      </c>
      <c r="J47" s="13"/>
      <c r="K47" s="82">
        <f>IF(E47="",,tabellen!$B$2-F47)</f>
        <v>0</v>
      </c>
      <c r="L47" s="82">
        <f>IF(E47="",,E47+tabellen!$F$6)</f>
        <v>0</v>
      </c>
      <c r="M47" s="13"/>
      <c r="N47" s="82">
        <f t="shared" si="1"/>
        <v>0</v>
      </c>
      <c r="O47" s="81">
        <f>IF(E47="",,IF($K47&gt;=25,0,(VLOOKUP($K47,tabellen!$F$11:$G$16,2))))</f>
        <v>0</v>
      </c>
      <c r="P47" s="126">
        <f>IF(E47="",,IF($K47&gt;=25,0,(VLOOKUP($K47,tabellen!$F$11:$I$16,4))))</f>
        <v>0</v>
      </c>
      <c r="Q47" s="137">
        <f t="shared" si="3"/>
        <v>0</v>
      </c>
      <c r="R47" s="13"/>
      <c r="S47" s="82">
        <f t="shared" si="5"/>
        <v>0</v>
      </c>
      <c r="T47" s="81">
        <f>IF(E47="",,IF($K47&gt;=40,0,(VLOOKUP($K47,tabellen!$F$11:$H$16,3))))</f>
        <v>0</v>
      </c>
      <c r="U47" s="126">
        <f>IF(E47="",,IF($K47&gt;=40,0,(VLOOKUP($K47,tabellen!$F$11:$J$16,5))))</f>
        <v>0</v>
      </c>
      <c r="V47" s="137">
        <f t="shared" si="4"/>
        <v>0</v>
      </c>
      <c r="W47" s="70"/>
      <c r="X47" s="26">
        <f t="shared" si="2"/>
        <v>0</v>
      </c>
      <c r="Y47" s="79"/>
      <c r="Z47" s="77"/>
      <c r="AI47" s="170"/>
      <c r="AK47" s="174" t="s">
        <v>70</v>
      </c>
    </row>
    <row r="48" spans="2:37" ht="12.75">
      <c r="B48" s="78"/>
      <c r="C48" s="79"/>
      <c r="D48" s="84"/>
      <c r="E48" s="83"/>
      <c r="F48" s="83"/>
      <c r="G48" s="58"/>
      <c r="H48" s="103"/>
      <c r="I48" s="80">
        <f t="shared" si="0"/>
        <v>0</v>
      </c>
      <c r="J48" s="13"/>
      <c r="K48" s="82">
        <f>IF(E48="",,tabellen!$B$2-F48)</f>
        <v>0</v>
      </c>
      <c r="L48" s="82">
        <f>IF(E48="",,E48+tabellen!$F$6)</f>
        <v>0</v>
      </c>
      <c r="M48" s="13"/>
      <c r="N48" s="82">
        <f t="shared" si="1"/>
        <v>0</v>
      </c>
      <c r="O48" s="81">
        <f>IF(E48="",,IF($K48&gt;=25,0,(VLOOKUP($K48,tabellen!$F$11:$G$16,2))))</f>
        <v>0</v>
      </c>
      <c r="P48" s="126">
        <f>IF(E48="",,IF($K48&gt;=25,0,(VLOOKUP($K48,tabellen!$F$11:$I$16,4))))</f>
        <v>0</v>
      </c>
      <c r="Q48" s="137">
        <f t="shared" si="3"/>
        <v>0</v>
      </c>
      <c r="R48" s="13"/>
      <c r="S48" s="82">
        <f t="shared" si="5"/>
        <v>0</v>
      </c>
      <c r="T48" s="81">
        <f>IF(E48="",,IF($K48&gt;=40,0,(VLOOKUP($K48,tabellen!$F$11:$H$16,3))))</f>
        <v>0</v>
      </c>
      <c r="U48" s="126">
        <f>IF(E48="",,IF($K48&gt;=40,0,(VLOOKUP($K48,tabellen!$F$11:$J$16,5))))</f>
        <v>0</v>
      </c>
      <c r="V48" s="137">
        <f t="shared" si="4"/>
        <v>0</v>
      </c>
      <c r="W48" s="70"/>
      <c r="X48" s="26">
        <f t="shared" si="2"/>
        <v>0</v>
      </c>
      <c r="Y48" s="79"/>
      <c r="Z48" s="77"/>
      <c r="AI48" s="170"/>
      <c r="AK48" s="174" t="s">
        <v>71</v>
      </c>
    </row>
    <row r="49" spans="2:37" ht="12.75">
      <c r="B49" s="78"/>
      <c r="C49" s="79"/>
      <c r="D49" s="84"/>
      <c r="E49" s="83"/>
      <c r="F49" s="83"/>
      <c r="G49" s="58"/>
      <c r="H49" s="103"/>
      <c r="I49" s="80">
        <f t="shared" si="0"/>
        <v>0</v>
      </c>
      <c r="J49" s="13"/>
      <c r="K49" s="82">
        <f>IF(E49="",,tabellen!$B$2-F49)</f>
        <v>0</v>
      </c>
      <c r="L49" s="82">
        <f>IF(E49="",,E49+tabellen!$F$6)</f>
        <v>0</v>
      </c>
      <c r="M49" s="13"/>
      <c r="N49" s="82">
        <f t="shared" si="1"/>
        <v>0</v>
      </c>
      <c r="O49" s="81">
        <f>IF(E49="",,IF($K49&gt;=25,0,(VLOOKUP($K49,tabellen!$F$11:$G$16,2))))</f>
        <v>0</v>
      </c>
      <c r="P49" s="126">
        <f>IF(E49="",,IF($K49&gt;=25,0,(VLOOKUP($K49,tabellen!$F$11:$I$16,4))))</f>
        <v>0</v>
      </c>
      <c r="Q49" s="137">
        <f t="shared" si="3"/>
        <v>0</v>
      </c>
      <c r="R49" s="13"/>
      <c r="S49" s="82">
        <f t="shared" si="5"/>
        <v>0</v>
      </c>
      <c r="T49" s="81">
        <f>IF(E49="",,IF($K49&gt;=40,0,(VLOOKUP($K49,tabellen!$F$11:$H$16,3))))</f>
        <v>0</v>
      </c>
      <c r="U49" s="126">
        <f>IF(E49="",,IF($K49&gt;=40,0,(VLOOKUP($K49,tabellen!$F$11:$J$16,5))))</f>
        <v>0</v>
      </c>
      <c r="V49" s="137">
        <f t="shared" si="4"/>
        <v>0</v>
      </c>
      <c r="W49" s="70"/>
      <c r="X49" s="26">
        <f t="shared" si="2"/>
        <v>0</v>
      </c>
      <c r="Y49" s="79"/>
      <c r="Z49" s="77"/>
      <c r="AI49" s="170"/>
      <c r="AK49" s="174" t="s">
        <v>72</v>
      </c>
    </row>
    <row r="50" spans="2:26" ht="12.75">
      <c r="B50" s="78"/>
      <c r="C50" s="79"/>
      <c r="D50" s="84"/>
      <c r="E50" s="83"/>
      <c r="F50" s="83"/>
      <c r="G50" s="58"/>
      <c r="H50" s="103"/>
      <c r="I50" s="80">
        <f aca="true" t="shared" si="6" ref="I50:I81">IF(H50="",0,VLOOKUP(H50,maxschaal,IF($O$9="PO",2,3),FALSE))*G50</f>
        <v>0</v>
      </c>
      <c r="J50" s="13"/>
      <c r="K50" s="82">
        <f>IF(E50="",,tabellen!$B$2-F50)</f>
        <v>0</v>
      </c>
      <c r="L50" s="82">
        <f>IF(E50="",,E50+tabellen!$F$6)</f>
        <v>0</v>
      </c>
      <c r="M50" s="13"/>
      <c r="N50" s="82">
        <f aca="true" t="shared" si="7" ref="N50:N81">IF(E50="",,F50+25)</f>
        <v>0</v>
      </c>
      <c r="O50" s="81">
        <f>IF(E50="",,IF($K50&gt;=25,0,(VLOOKUP($K50,tabellen!$F$11:$G$16,2))))</f>
        <v>0</v>
      </c>
      <c r="P50" s="126">
        <f>IF(E50="",,IF($K50&gt;=25,0,(VLOOKUP($K50,tabellen!$F$11:$I$16,4))))</f>
        <v>0</v>
      </c>
      <c r="Q50" s="137">
        <f t="shared" si="3"/>
        <v>0</v>
      </c>
      <c r="R50" s="13"/>
      <c r="S50" s="82">
        <f aca="true" t="shared" si="8" ref="S50:S81">IF(E50="",,F50+40)</f>
        <v>0</v>
      </c>
      <c r="T50" s="81">
        <f>IF(E50="",,IF($K50&gt;=40,0,(VLOOKUP($K50,tabellen!$F$11:$H$16,3))))</f>
        <v>0</v>
      </c>
      <c r="U50" s="126">
        <f>IF(E50="",,IF($K50&gt;=40,0,(VLOOKUP($K50,tabellen!$F$11:$J$16,5))))</f>
        <v>0</v>
      </c>
      <c r="V50" s="137">
        <f t="shared" si="4"/>
        <v>0</v>
      </c>
      <c r="W50" s="70"/>
      <c r="X50" s="26">
        <f aca="true" t="shared" si="9" ref="X50:X81">IF(E50="",,Q50+V50)</f>
        <v>0</v>
      </c>
      <c r="Y50" s="79"/>
      <c r="Z50" s="77"/>
    </row>
    <row r="51" spans="2:26" ht="12.75">
      <c r="B51" s="78"/>
      <c r="C51" s="79"/>
      <c r="D51" s="84"/>
      <c r="E51" s="83"/>
      <c r="F51" s="83"/>
      <c r="G51" s="58"/>
      <c r="H51" s="103"/>
      <c r="I51" s="80">
        <f t="shared" si="6"/>
        <v>0</v>
      </c>
      <c r="J51" s="13"/>
      <c r="K51" s="82">
        <f>IF(E51="",,tabellen!$B$2-F51)</f>
        <v>0</v>
      </c>
      <c r="L51" s="82">
        <f>IF(E51="",,E51+tabellen!$F$6)</f>
        <v>0</v>
      </c>
      <c r="M51" s="13"/>
      <c r="N51" s="82">
        <f t="shared" si="7"/>
        <v>0</v>
      </c>
      <c r="O51" s="81">
        <f>IF(E51="",,IF($K51&gt;=25,0,(VLOOKUP($K51,tabellen!$F$11:$G$16,2))))</f>
        <v>0</v>
      </c>
      <c r="P51" s="126">
        <f>IF(E51="",,IF($K51&gt;=25,0,(VLOOKUP($K51,tabellen!$F$11:$I$16,4))))</f>
        <v>0</v>
      </c>
      <c r="Q51" s="137">
        <f t="shared" si="3"/>
        <v>0</v>
      </c>
      <c r="R51" s="13"/>
      <c r="S51" s="82">
        <f t="shared" si="8"/>
        <v>0</v>
      </c>
      <c r="T51" s="81">
        <f>IF(E51="",,IF($K51&gt;=40,0,(VLOOKUP($K51,tabellen!$F$11:$H$16,3))))</f>
        <v>0</v>
      </c>
      <c r="U51" s="126">
        <f>IF(E51="",,IF($K51&gt;=40,0,(VLOOKUP($K51,tabellen!$F$11:$J$16,5))))</f>
        <v>0</v>
      </c>
      <c r="V51" s="137">
        <f t="shared" si="4"/>
        <v>0</v>
      </c>
      <c r="W51" s="70"/>
      <c r="X51" s="26">
        <f t="shared" si="9"/>
        <v>0</v>
      </c>
      <c r="Y51" s="79"/>
      <c r="Z51" s="77"/>
    </row>
    <row r="52" spans="2:26" ht="12.75">
      <c r="B52" s="78"/>
      <c r="C52" s="79"/>
      <c r="D52" s="84"/>
      <c r="E52" s="83"/>
      <c r="F52" s="83"/>
      <c r="G52" s="58"/>
      <c r="H52" s="103"/>
      <c r="I52" s="80">
        <f t="shared" si="6"/>
        <v>0</v>
      </c>
      <c r="J52" s="13"/>
      <c r="K52" s="82">
        <f>IF(E52="",,tabellen!$B$2-F52)</f>
        <v>0</v>
      </c>
      <c r="L52" s="82">
        <f>IF(E52="",,E52+tabellen!$F$6)</f>
        <v>0</v>
      </c>
      <c r="M52" s="13"/>
      <c r="N52" s="82">
        <f t="shared" si="7"/>
        <v>0</v>
      </c>
      <c r="O52" s="81">
        <f>IF(E52="",,IF($K52&gt;=25,0,(VLOOKUP($K52,tabellen!$F$11:$G$16,2))))</f>
        <v>0</v>
      </c>
      <c r="P52" s="126">
        <f>IF(E52="",,IF($K52&gt;=25,0,(VLOOKUP($K52,tabellen!$F$11:$I$16,4))))</f>
        <v>0</v>
      </c>
      <c r="Q52" s="137">
        <f t="shared" si="3"/>
        <v>0</v>
      </c>
      <c r="R52" s="13"/>
      <c r="S52" s="82">
        <f t="shared" si="8"/>
        <v>0</v>
      </c>
      <c r="T52" s="81">
        <f>IF(E52="",,IF($K52&gt;=40,0,(VLOOKUP($K52,tabellen!$F$11:$H$16,3))))</f>
        <v>0</v>
      </c>
      <c r="U52" s="126">
        <f>IF(E52="",,IF($K52&gt;=40,0,(VLOOKUP($K52,tabellen!$F$11:$J$16,5))))</f>
        <v>0</v>
      </c>
      <c r="V52" s="137">
        <f t="shared" si="4"/>
        <v>0</v>
      </c>
      <c r="W52" s="70"/>
      <c r="X52" s="26">
        <f t="shared" si="9"/>
        <v>0</v>
      </c>
      <c r="Y52" s="79"/>
      <c r="Z52" s="77"/>
    </row>
    <row r="53" spans="2:26" ht="12.75">
      <c r="B53" s="78"/>
      <c r="C53" s="79"/>
      <c r="D53" s="84"/>
      <c r="E53" s="83"/>
      <c r="F53" s="83"/>
      <c r="G53" s="58"/>
      <c r="H53" s="103"/>
      <c r="I53" s="80">
        <f t="shared" si="6"/>
        <v>0</v>
      </c>
      <c r="J53" s="13"/>
      <c r="K53" s="82">
        <f>IF(E53="",,tabellen!$B$2-F53)</f>
        <v>0</v>
      </c>
      <c r="L53" s="82">
        <f>IF(E53="",,E53+tabellen!$F$6)</f>
        <v>0</v>
      </c>
      <c r="M53" s="13"/>
      <c r="N53" s="82">
        <f t="shared" si="7"/>
        <v>0</v>
      </c>
      <c r="O53" s="81">
        <f>IF(E53="",,IF($K53&gt;=25,0,(VLOOKUP($K53,tabellen!$F$11:$G$16,2))))</f>
        <v>0</v>
      </c>
      <c r="P53" s="126">
        <f>IF(E53="",,IF($K53&gt;=25,0,(VLOOKUP($K53,tabellen!$F$11:$I$16,4))))</f>
        <v>0</v>
      </c>
      <c r="Q53" s="137">
        <f t="shared" si="3"/>
        <v>0</v>
      </c>
      <c r="R53" s="13"/>
      <c r="S53" s="82">
        <f t="shared" si="8"/>
        <v>0</v>
      </c>
      <c r="T53" s="81">
        <f>IF(E53="",,IF($K53&gt;=40,0,(VLOOKUP($K53,tabellen!$F$11:$H$16,3))))</f>
        <v>0</v>
      </c>
      <c r="U53" s="126">
        <f>IF(E53="",,IF($K53&gt;=40,0,(VLOOKUP($K53,tabellen!$F$11:$J$16,5))))</f>
        <v>0</v>
      </c>
      <c r="V53" s="137">
        <f t="shared" si="4"/>
        <v>0</v>
      </c>
      <c r="W53" s="70"/>
      <c r="X53" s="26">
        <f t="shared" si="9"/>
        <v>0</v>
      </c>
      <c r="Y53" s="79"/>
      <c r="Z53" s="77"/>
    </row>
    <row r="54" spans="2:26" ht="12.75">
      <c r="B54" s="78"/>
      <c r="C54" s="79"/>
      <c r="D54" s="84"/>
      <c r="E54" s="83"/>
      <c r="F54" s="83"/>
      <c r="G54" s="58"/>
      <c r="H54" s="103"/>
      <c r="I54" s="80">
        <f t="shared" si="6"/>
        <v>0</v>
      </c>
      <c r="J54" s="13"/>
      <c r="K54" s="82">
        <f>IF(E54="",,tabellen!$B$2-F54)</f>
        <v>0</v>
      </c>
      <c r="L54" s="82">
        <f>IF(E54="",,E54+tabellen!$F$6)</f>
        <v>0</v>
      </c>
      <c r="M54" s="13"/>
      <c r="N54" s="82">
        <f t="shared" si="7"/>
        <v>0</v>
      </c>
      <c r="O54" s="81">
        <f>IF(E54="",,IF($K54&gt;=25,0,(VLOOKUP($K54,tabellen!$F$11:$G$16,2))))</f>
        <v>0</v>
      </c>
      <c r="P54" s="126">
        <f>IF(E54="",,IF($K54&gt;=25,0,(VLOOKUP($K54,tabellen!$F$11:$I$16,4))))</f>
        <v>0</v>
      </c>
      <c r="Q54" s="137">
        <f t="shared" si="3"/>
        <v>0</v>
      </c>
      <c r="R54" s="13"/>
      <c r="S54" s="82">
        <f t="shared" si="8"/>
        <v>0</v>
      </c>
      <c r="T54" s="81">
        <f>IF(E54="",,IF($K54&gt;=40,0,(VLOOKUP($K54,tabellen!$F$11:$H$16,3))))</f>
        <v>0</v>
      </c>
      <c r="U54" s="126">
        <f>IF(E54="",,IF($K54&gt;=40,0,(VLOOKUP($K54,tabellen!$F$11:$J$16,5))))</f>
        <v>0</v>
      </c>
      <c r="V54" s="137">
        <f t="shared" si="4"/>
        <v>0</v>
      </c>
      <c r="W54" s="70"/>
      <c r="X54" s="26">
        <f t="shared" si="9"/>
        <v>0</v>
      </c>
      <c r="Y54" s="79"/>
      <c r="Z54" s="77"/>
    </row>
    <row r="55" spans="2:26" ht="12.75">
      <c r="B55" s="78"/>
      <c r="C55" s="79"/>
      <c r="D55" s="84"/>
      <c r="E55" s="83"/>
      <c r="F55" s="83"/>
      <c r="G55" s="58"/>
      <c r="H55" s="103"/>
      <c r="I55" s="80">
        <f t="shared" si="6"/>
        <v>0</v>
      </c>
      <c r="J55" s="13"/>
      <c r="K55" s="82">
        <f>IF(E55="",,tabellen!$B$2-F55)</f>
        <v>0</v>
      </c>
      <c r="L55" s="82">
        <f>IF(E55="",,E55+tabellen!$F$6)</f>
        <v>0</v>
      </c>
      <c r="M55" s="13"/>
      <c r="N55" s="82">
        <f t="shared" si="7"/>
        <v>0</v>
      </c>
      <c r="O55" s="81">
        <f>IF(E55="",,IF($K55&gt;=25,0,(VLOOKUP($K55,tabellen!$F$11:$G$16,2))))</f>
        <v>0</v>
      </c>
      <c r="P55" s="126">
        <f>IF(E55="",,IF($K55&gt;=25,0,(VLOOKUP($K55,tabellen!$F$11:$I$16,4))))</f>
        <v>0</v>
      </c>
      <c r="Q55" s="137">
        <f t="shared" si="3"/>
        <v>0</v>
      </c>
      <c r="R55" s="13"/>
      <c r="S55" s="82">
        <f t="shared" si="8"/>
        <v>0</v>
      </c>
      <c r="T55" s="81">
        <f>IF(E55="",,IF($K55&gt;=40,0,(VLOOKUP($K55,tabellen!$F$11:$H$16,3))))</f>
        <v>0</v>
      </c>
      <c r="U55" s="126">
        <f>IF(E55="",,IF($K55&gt;=40,0,(VLOOKUP($K55,tabellen!$F$11:$J$16,5))))</f>
        <v>0</v>
      </c>
      <c r="V55" s="137">
        <f t="shared" si="4"/>
        <v>0</v>
      </c>
      <c r="W55" s="70"/>
      <c r="X55" s="26">
        <f t="shared" si="9"/>
        <v>0</v>
      </c>
      <c r="Y55" s="79"/>
      <c r="Z55" s="77"/>
    </row>
    <row r="56" spans="2:26" ht="12.75">
      <c r="B56" s="78"/>
      <c r="C56" s="79"/>
      <c r="D56" s="84"/>
      <c r="E56" s="83"/>
      <c r="F56" s="83"/>
      <c r="G56" s="58"/>
      <c r="H56" s="103"/>
      <c r="I56" s="80">
        <f t="shared" si="6"/>
        <v>0</v>
      </c>
      <c r="J56" s="13"/>
      <c r="K56" s="82">
        <f>IF(E56="",,tabellen!$B$2-F56)</f>
        <v>0</v>
      </c>
      <c r="L56" s="82">
        <f>IF(E56="",,E56+tabellen!$F$6)</f>
        <v>0</v>
      </c>
      <c r="M56" s="13"/>
      <c r="N56" s="82">
        <f t="shared" si="7"/>
        <v>0</v>
      </c>
      <c r="O56" s="81">
        <f>IF(E56="",,IF($K56&gt;=25,0,(VLOOKUP($K56,tabellen!$F$11:$G$16,2))))</f>
        <v>0</v>
      </c>
      <c r="P56" s="126">
        <f>IF(E56="",,IF($K56&gt;=25,0,(VLOOKUP($K56,tabellen!$F$11:$I$16,4))))</f>
        <v>0</v>
      </c>
      <c r="Q56" s="137">
        <f t="shared" si="3"/>
        <v>0</v>
      </c>
      <c r="R56" s="13"/>
      <c r="S56" s="82">
        <f t="shared" si="8"/>
        <v>0</v>
      </c>
      <c r="T56" s="81">
        <f>IF(E56="",,IF($K56&gt;=40,0,(VLOOKUP($K56,tabellen!$F$11:$H$16,3))))</f>
        <v>0</v>
      </c>
      <c r="U56" s="126">
        <f>IF(E56="",,IF($K56&gt;=40,0,(VLOOKUP($K56,tabellen!$F$11:$J$16,5))))</f>
        <v>0</v>
      </c>
      <c r="V56" s="137">
        <f t="shared" si="4"/>
        <v>0</v>
      </c>
      <c r="W56" s="70"/>
      <c r="X56" s="26">
        <f t="shared" si="9"/>
        <v>0</v>
      </c>
      <c r="Y56" s="79"/>
      <c r="Z56" s="77"/>
    </row>
    <row r="57" spans="2:26" ht="12.75">
      <c r="B57" s="78"/>
      <c r="C57" s="79"/>
      <c r="D57" s="84"/>
      <c r="E57" s="83"/>
      <c r="F57" s="83"/>
      <c r="G57" s="58"/>
      <c r="H57" s="103"/>
      <c r="I57" s="80">
        <f t="shared" si="6"/>
        <v>0</v>
      </c>
      <c r="J57" s="13"/>
      <c r="K57" s="82">
        <f>IF(E57="",,tabellen!$B$2-F57)</f>
        <v>0</v>
      </c>
      <c r="L57" s="82">
        <f>IF(E57="",,E57+tabellen!$F$6)</f>
        <v>0</v>
      </c>
      <c r="M57" s="13"/>
      <c r="N57" s="82">
        <f t="shared" si="7"/>
        <v>0</v>
      </c>
      <c r="O57" s="81">
        <f>IF(E57="",,IF($K57&gt;=25,0,(VLOOKUP($K57,tabellen!$F$11:$G$16,2))))</f>
        <v>0</v>
      </c>
      <c r="P57" s="126">
        <f>IF(E57="",,IF($K57&gt;=25,0,(VLOOKUP($K57,tabellen!$F$11:$I$16,4))))</f>
        <v>0</v>
      </c>
      <c r="Q57" s="137">
        <f t="shared" si="3"/>
        <v>0</v>
      </c>
      <c r="R57" s="13"/>
      <c r="S57" s="82">
        <f t="shared" si="8"/>
        <v>0</v>
      </c>
      <c r="T57" s="81">
        <f>IF(E57="",,IF($K57&gt;=40,0,(VLOOKUP($K57,tabellen!$F$11:$H$16,3))))</f>
        <v>0</v>
      </c>
      <c r="U57" s="126">
        <f>IF(E57="",,IF($K57&gt;=40,0,(VLOOKUP($K57,tabellen!$F$11:$J$16,5))))</f>
        <v>0</v>
      </c>
      <c r="V57" s="137">
        <f t="shared" si="4"/>
        <v>0</v>
      </c>
      <c r="W57" s="70"/>
      <c r="X57" s="26">
        <f t="shared" si="9"/>
        <v>0</v>
      </c>
      <c r="Y57" s="79"/>
      <c r="Z57" s="77"/>
    </row>
    <row r="58" spans="2:26" ht="12.75">
      <c r="B58" s="78"/>
      <c r="C58" s="79"/>
      <c r="D58" s="84"/>
      <c r="E58" s="83"/>
      <c r="F58" s="83"/>
      <c r="G58" s="58"/>
      <c r="H58" s="103"/>
      <c r="I58" s="80">
        <f t="shared" si="6"/>
        <v>0</v>
      </c>
      <c r="J58" s="13"/>
      <c r="K58" s="82">
        <f>IF(E58="",,tabellen!$B$2-F58)</f>
        <v>0</v>
      </c>
      <c r="L58" s="82">
        <f>IF(E58="",,E58+tabellen!$F$6)</f>
        <v>0</v>
      </c>
      <c r="M58" s="13"/>
      <c r="N58" s="82">
        <f t="shared" si="7"/>
        <v>0</v>
      </c>
      <c r="O58" s="81">
        <f>IF(E58="",,IF($K58&gt;=25,0,(VLOOKUP($K58,tabellen!$F$11:$G$16,2))))</f>
        <v>0</v>
      </c>
      <c r="P58" s="126">
        <f>IF(E58="",,IF($K58&gt;=25,0,(VLOOKUP($K58,tabellen!$F$11:$I$16,4))))</f>
        <v>0</v>
      </c>
      <c r="Q58" s="137">
        <f t="shared" si="3"/>
        <v>0</v>
      </c>
      <c r="R58" s="13"/>
      <c r="S58" s="82">
        <f t="shared" si="8"/>
        <v>0</v>
      </c>
      <c r="T58" s="81">
        <f>IF(E58="",,IF($K58&gt;=40,0,(VLOOKUP($K58,tabellen!$F$11:$H$16,3))))</f>
        <v>0</v>
      </c>
      <c r="U58" s="126">
        <f>IF(E58="",,IF($K58&gt;=40,0,(VLOOKUP($K58,tabellen!$F$11:$J$16,5))))</f>
        <v>0</v>
      </c>
      <c r="V58" s="137">
        <f t="shared" si="4"/>
        <v>0</v>
      </c>
      <c r="W58" s="70"/>
      <c r="X58" s="26">
        <f t="shared" si="9"/>
        <v>0</v>
      </c>
      <c r="Y58" s="79"/>
      <c r="Z58" s="77"/>
    </row>
    <row r="59" spans="2:26" ht="12.75">
      <c r="B59" s="78"/>
      <c r="C59" s="79"/>
      <c r="D59" s="84"/>
      <c r="E59" s="83"/>
      <c r="F59" s="83"/>
      <c r="G59" s="58"/>
      <c r="H59" s="103"/>
      <c r="I59" s="80">
        <f t="shared" si="6"/>
        <v>0</v>
      </c>
      <c r="J59" s="13"/>
      <c r="K59" s="82">
        <f>IF(E59="",,tabellen!$B$2-F59)</f>
        <v>0</v>
      </c>
      <c r="L59" s="82">
        <f>IF(E59="",,E59+tabellen!$F$6)</f>
        <v>0</v>
      </c>
      <c r="M59" s="13"/>
      <c r="N59" s="82">
        <f t="shared" si="7"/>
        <v>0</v>
      </c>
      <c r="O59" s="81">
        <f>IF(E59="",,IF($K59&gt;=25,0,(VLOOKUP($K59,tabellen!$F$11:$G$16,2))))</f>
        <v>0</v>
      </c>
      <c r="P59" s="126">
        <f>IF(E59="",,IF($K59&gt;=25,0,(VLOOKUP($K59,tabellen!$F$11:$I$16,4))))</f>
        <v>0</v>
      </c>
      <c r="Q59" s="137">
        <f t="shared" si="3"/>
        <v>0</v>
      </c>
      <c r="R59" s="13"/>
      <c r="S59" s="82">
        <f t="shared" si="8"/>
        <v>0</v>
      </c>
      <c r="T59" s="81">
        <f>IF(E59="",,IF($K59&gt;=40,0,(VLOOKUP($K59,tabellen!$F$11:$H$16,3))))</f>
        <v>0</v>
      </c>
      <c r="U59" s="126">
        <f>IF(E59="",,IF($K59&gt;=40,0,(VLOOKUP($K59,tabellen!$F$11:$J$16,5))))</f>
        <v>0</v>
      </c>
      <c r="V59" s="137">
        <f t="shared" si="4"/>
        <v>0</v>
      </c>
      <c r="W59" s="70"/>
      <c r="X59" s="26">
        <f t="shared" si="9"/>
        <v>0</v>
      </c>
      <c r="Y59" s="79"/>
      <c r="Z59" s="77"/>
    </row>
    <row r="60" spans="2:26" ht="12.75">
      <c r="B60" s="78"/>
      <c r="C60" s="79"/>
      <c r="D60" s="84"/>
      <c r="E60" s="83"/>
      <c r="F60" s="83"/>
      <c r="G60" s="58"/>
      <c r="H60" s="103"/>
      <c r="I60" s="80">
        <f t="shared" si="6"/>
        <v>0</v>
      </c>
      <c r="J60" s="13"/>
      <c r="K60" s="82">
        <f>IF(E60="",,tabellen!$B$2-F60)</f>
        <v>0</v>
      </c>
      <c r="L60" s="82">
        <f>IF(E60="",,E60+tabellen!$F$6)</f>
        <v>0</v>
      </c>
      <c r="M60" s="13"/>
      <c r="N60" s="82">
        <f t="shared" si="7"/>
        <v>0</v>
      </c>
      <c r="O60" s="81">
        <f>IF(E60="",,IF($K60&gt;=25,0,(VLOOKUP($K60,tabellen!$F$11:$G$16,2))))</f>
        <v>0</v>
      </c>
      <c r="P60" s="126">
        <f>IF(E60="",,IF($K60&gt;=25,0,(VLOOKUP($K60,tabellen!$F$11:$I$16,4))))</f>
        <v>0</v>
      </c>
      <c r="Q60" s="137">
        <f t="shared" si="3"/>
        <v>0</v>
      </c>
      <c r="R60" s="13"/>
      <c r="S60" s="82">
        <f t="shared" si="8"/>
        <v>0</v>
      </c>
      <c r="T60" s="81">
        <f>IF(E60="",,IF($K60&gt;=40,0,(VLOOKUP($K60,tabellen!$F$11:$H$16,3))))</f>
        <v>0</v>
      </c>
      <c r="U60" s="126">
        <f>IF(E60="",,IF($K60&gt;=40,0,(VLOOKUP($K60,tabellen!$F$11:$J$16,5))))</f>
        <v>0</v>
      </c>
      <c r="V60" s="137">
        <f t="shared" si="4"/>
        <v>0</v>
      </c>
      <c r="W60" s="70"/>
      <c r="X60" s="26">
        <f t="shared" si="9"/>
        <v>0</v>
      </c>
      <c r="Y60" s="79"/>
      <c r="Z60" s="77"/>
    </row>
    <row r="61" spans="2:26" ht="12.75">
      <c r="B61" s="78"/>
      <c r="C61" s="79"/>
      <c r="D61" s="84"/>
      <c r="E61" s="83"/>
      <c r="F61" s="83"/>
      <c r="G61" s="58"/>
      <c r="H61" s="103"/>
      <c r="I61" s="80">
        <f t="shared" si="6"/>
        <v>0</v>
      </c>
      <c r="J61" s="13"/>
      <c r="K61" s="82">
        <f>IF(E61="",,tabellen!$B$2-F61)</f>
        <v>0</v>
      </c>
      <c r="L61" s="82">
        <f>IF(E61="",,E61+tabellen!$F$6)</f>
        <v>0</v>
      </c>
      <c r="M61" s="13"/>
      <c r="N61" s="82">
        <f t="shared" si="7"/>
        <v>0</v>
      </c>
      <c r="O61" s="81">
        <f>IF(E61="",,IF($K61&gt;=25,0,(VLOOKUP($K61,tabellen!$F$11:$G$16,2))))</f>
        <v>0</v>
      </c>
      <c r="P61" s="126">
        <f>IF(E61="",,IF($K61&gt;=25,0,(VLOOKUP($K61,tabellen!$F$11:$I$16,4))))</f>
        <v>0</v>
      </c>
      <c r="Q61" s="137">
        <f t="shared" si="3"/>
        <v>0</v>
      </c>
      <c r="R61" s="13"/>
      <c r="S61" s="82">
        <f t="shared" si="8"/>
        <v>0</v>
      </c>
      <c r="T61" s="81">
        <f>IF(E61="",,IF($K61&gt;=40,0,(VLOOKUP($K61,tabellen!$F$11:$H$16,3))))</f>
        <v>0</v>
      </c>
      <c r="U61" s="126">
        <f>IF(E61="",,IF($K61&gt;=40,0,(VLOOKUP($K61,tabellen!$F$11:$J$16,5))))</f>
        <v>0</v>
      </c>
      <c r="V61" s="137">
        <f t="shared" si="4"/>
        <v>0</v>
      </c>
      <c r="W61" s="70"/>
      <c r="X61" s="26">
        <f t="shared" si="9"/>
        <v>0</v>
      </c>
      <c r="Y61" s="79"/>
      <c r="Z61" s="77"/>
    </row>
    <row r="62" spans="2:26" ht="12.75">
      <c r="B62" s="78"/>
      <c r="C62" s="79"/>
      <c r="D62" s="84"/>
      <c r="E62" s="83"/>
      <c r="F62" s="83"/>
      <c r="G62" s="58"/>
      <c r="H62" s="103"/>
      <c r="I62" s="80">
        <f t="shared" si="6"/>
        <v>0</v>
      </c>
      <c r="J62" s="13"/>
      <c r="K62" s="82">
        <f>IF(E62="",,tabellen!$B$2-F62)</f>
        <v>0</v>
      </c>
      <c r="L62" s="82">
        <f>IF(E62="",,E62+tabellen!$F$6)</f>
        <v>0</v>
      </c>
      <c r="M62" s="13"/>
      <c r="N62" s="82">
        <f t="shared" si="7"/>
        <v>0</v>
      </c>
      <c r="O62" s="81">
        <f>IF(E62="",,IF($K62&gt;=25,0,(VLOOKUP($K62,tabellen!$F$11:$G$16,2))))</f>
        <v>0</v>
      </c>
      <c r="P62" s="126">
        <f>IF(E62="",,IF($K62&gt;=25,0,(VLOOKUP($K62,tabellen!$F$11:$I$16,4))))</f>
        <v>0</v>
      </c>
      <c r="Q62" s="137">
        <f t="shared" si="3"/>
        <v>0</v>
      </c>
      <c r="R62" s="13"/>
      <c r="S62" s="82">
        <f t="shared" si="8"/>
        <v>0</v>
      </c>
      <c r="T62" s="81">
        <f>IF(E62="",,IF($K62&gt;=40,0,(VLOOKUP($K62,tabellen!$F$11:$H$16,3))))</f>
        <v>0</v>
      </c>
      <c r="U62" s="126">
        <f>IF(E62="",,IF($K62&gt;=40,0,(VLOOKUP($K62,tabellen!$F$11:$J$16,5))))</f>
        <v>0</v>
      </c>
      <c r="V62" s="137">
        <f t="shared" si="4"/>
        <v>0</v>
      </c>
      <c r="W62" s="70"/>
      <c r="X62" s="26">
        <f t="shared" si="9"/>
        <v>0</v>
      </c>
      <c r="Y62" s="79"/>
      <c r="Z62" s="77"/>
    </row>
    <row r="63" spans="2:26" ht="12.75">
      <c r="B63" s="78"/>
      <c r="C63" s="79"/>
      <c r="D63" s="84"/>
      <c r="E63" s="83"/>
      <c r="F63" s="83"/>
      <c r="G63" s="58"/>
      <c r="H63" s="103"/>
      <c r="I63" s="80">
        <f t="shared" si="6"/>
        <v>0</v>
      </c>
      <c r="J63" s="13"/>
      <c r="K63" s="82">
        <f>IF(E63="",,tabellen!$B$2-F63)</f>
        <v>0</v>
      </c>
      <c r="L63" s="82">
        <f>IF(E63="",,E63+tabellen!$F$6)</f>
        <v>0</v>
      </c>
      <c r="M63" s="13"/>
      <c r="N63" s="82">
        <f t="shared" si="7"/>
        <v>0</v>
      </c>
      <c r="O63" s="81">
        <f>IF(E63="",,IF($K63&gt;=25,0,(VLOOKUP($K63,tabellen!$F$11:$G$16,2))))</f>
        <v>0</v>
      </c>
      <c r="P63" s="126">
        <f>IF(E63="",,IF($K63&gt;=25,0,(VLOOKUP($K63,tabellen!$F$11:$I$16,4))))</f>
        <v>0</v>
      </c>
      <c r="Q63" s="137">
        <f t="shared" si="3"/>
        <v>0</v>
      </c>
      <c r="R63" s="13"/>
      <c r="S63" s="82">
        <f t="shared" si="8"/>
        <v>0</v>
      </c>
      <c r="T63" s="81">
        <f>IF(E63="",,IF($K63&gt;=40,0,(VLOOKUP($K63,tabellen!$F$11:$H$16,3))))</f>
        <v>0</v>
      </c>
      <c r="U63" s="126">
        <f>IF(E63="",,IF($K63&gt;=40,0,(VLOOKUP($K63,tabellen!$F$11:$J$16,5))))</f>
        <v>0</v>
      </c>
      <c r="V63" s="137">
        <f t="shared" si="4"/>
        <v>0</v>
      </c>
      <c r="W63" s="70"/>
      <c r="X63" s="26">
        <f t="shared" si="9"/>
        <v>0</v>
      </c>
      <c r="Y63" s="79"/>
      <c r="Z63" s="77"/>
    </row>
    <row r="64" spans="2:26" ht="12.75">
      <c r="B64" s="78"/>
      <c r="C64" s="79"/>
      <c r="D64" s="84"/>
      <c r="E64" s="83"/>
      <c r="F64" s="83"/>
      <c r="G64" s="58"/>
      <c r="H64" s="103"/>
      <c r="I64" s="80">
        <f t="shared" si="6"/>
        <v>0</v>
      </c>
      <c r="J64" s="13"/>
      <c r="K64" s="82">
        <f>IF(E64="",,tabellen!$B$2-F64)</f>
        <v>0</v>
      </c>
      <c r="L64" s="82">
        <f>IF(E64="",,E64+tabellen!$F$6)</f>
        <v>0</v>
      </c>
      <c r="M64" s="13"/>
      <c r="N64" s="82">
        <f t="shared" si="7"/>
        <v>0</v>
      </c>
      <c r="O64" s="81">
        <f>IF(E64="",,IF($K64&gt;=25,0,(VLOOKUP($K64,tabellen!$F$11:$G$16,2))))</f>
        <v>0</v>
      </c>
      <c r="P64" s="126">
        <f>IF(E64="",,IF($K64&gt;=25,0,(VLOOKUP($K64,tabellen!$F$11:$I$16,4))))</f>
        <v>0</v>
      </c>
      <c r="Q64" s="137">
        <f t="shared" si="3"/>
        <v>0</v>
      </c>
      <c r="R64" s="13"/>
      <c r="S64" s="82">
        <f t="shared" si="8"/>
        <v>0</v>
      </c>
      <c r="T64" s="81">
        <f>IF(E64="",,IF($K64&gt;=40,0,(VLOOKUP($K64,tabellen!$F$11:$H$16,3))))</f>
        <v>0</v>
      </c>
      <c r="U64" s="126">
        <f>IF(E64="",,IF($K64&gt;=40,0,(VLOOKUP($K64,tabellen!$F$11:$J$16,5))))</f>
        <v>0</v>
      </c>
      <c r="V64" s="137">
        <f t="shared" si="4"/>
        <v>0</v>
      </c>
      <c r="W64" s="70"/>
      <c r="X64" s="26">
        <f t="shared" si="9"/>
        <v>0</v>
      </c>
      <c r="Y64" s="79"/>
      <c r="Z64" s="77"/>
    </row>
    <row r="65" spans="2:26" ht="12.75">
      <c r="B65" s="78"/>
      <c r="C65" s="79"/>
      <c r="D65" s="84"/>
      <c r="E65" s="83"/>
      <c r="F65" s="83"/>
      <c r="G65" s="58"/>
      <c r="H65" s="103"/>
      <c r="I65" s="80">
        <f t="shared" si="6"/>
        <v>0</v>
      </c>
      <c r="J65" s="13"/>
      <c r="K65" s="82">
        <f>IF(E65="",,tabellen!$B$2-F65)</f>
        <v>0</v>
      </c>
      <c r="L65" s="82">
        <f>IF(E65="",,E65+tabellen!$F$6)</f>
        <v>0</v>
      </c>
      <c r="M65" s="13"/>
      <c r="N65" s="82">
        <f t="shared" si="7"/>
        <v>0</v>
      </c>
      <c r="O65" s="81">
        <f>IF(E65="",,IF($K65&gt;=25,0,(VLOOKUP($K65,tabellen!$F$11:$G$16,2))))</f>
        <v>0</v>
      </c>
      <c r="P65" s="126">
        <f>IF(E65="",,IF($K65&gt;=25,0,(VLOOKUP($K65,tabellen!$F$11:$I$16,4))))</f>
        <v>0</v>
      </c>
      <c r="Q65" s="137">
        <f t="shared" si="3"/>
        <v>0</v>
      </c>
      <c r="R65" s="13"/>
      <c r="S65" s="82">
        <f t="shared" si="8"/>
        <v>0</v>
      </c>
      <c r="T65" s="81">
        <f>IF(E65="",,IF($K65&gt;=40,0,(VLOOKUP($K65,tabellen!$F$11:$H$16,3))))</f>
        <v>0</v>
      </c>
      <c r="U65" s="126">
        <f>IF(E65="",,IF($K65&gt;=40,0,(VLOOKUP($K65,tabellen!$F$11:$J$16,5))))</f>
        <v>0</v>
      </c>
      <c r="V65" s="137">
        <f t="shared" si="4"/>
        <v>0</v>
      </c>
      <c r="W65" s="70"/>
      <c r="X65" s="26">
        <f t="shared" si="9"/>
        <v>0</v>
      </c>
      <c r="Y65" s="79"/>
      <c r="Z65" s="77"/>
    </row>
    <row r="66" spans="2:26" ht="12.75">
      <c r="B66" s="78"/>
      <c r="C66" s="79"/>
      <c r="D66" s="84"/>
      <c r="E66" s="83"/>
      <c r="F66" s="83"/>
      <c r="G66" s="58"/>
      <c r="H66" s="103"/>
      <c r="I66" s="80">
        <f t="shared" si="6"/>
        <v>0</v>
      </c>
      <c r="J66" s="13"/>
      <c r="K66" s="82">
        <f>IF(E66="",,tabellen!$B$2-F66)</f>
        <v>0</v>
      </c>
      <c r="L66" s="82">
        <f>IF(E66="",,E66+tabellen!$F$6)</f>
        <v>0</v>
      </c>
      <c r="M66" s="13"/>
      <c r="N66" s="82">
        <f t="shared" si="7"/>
        <v>0</v>
      </c>
      <c r="O66" s="81">
        <f>IF(E66="",,IF($K66&gt;=25,0,(VLOOKUP($K66,tabellen!$F$11:$G$16,2))))</f>
        <v>0</v>
      </c>
      <c r="P66" s="126">
        <f>IF(E66="",,IF($K66&gt;=25,0,(VLOOKUP($K66,tabellen!$F$11:$I$16,4))))</f>
        <v>0</v>
      </c>
      <c r="Q66" s="137">
        <f t="shared" si="3"/>
        <v>0</v>
      </c>
      <c r="R66" s="13"/>
      <c r="S66" s="82">
        <f t="shared" si="8"/>
        <v>0</v>
      </c>
      <c r="T66" s="81">
        <f>IF(E66="",,IF($K66&gt;=40,0,(VLOOKUP($K66,tabellen!$F$11:$H$16,3))))</f>
        <v>0</v>
      </c>
      <c r="U66" s="126">
        <f>IF(E66="",,IF($K66&gt;=40,0,(VLOOKUP($K66,tabellen!$F$11:$J$16,5))))</f>
        <v>0</v>
      </c>
      <c r="V66" s="137">
        <f t="shared" si="4"/>
        <v>0</v>
      </c>
      <c r="W66" s="70"/>
      <c r="X66" s="26">
        <f t="shared" si="9"/>
        <v>0</v>
      </c>
      <c r="Y66" s="79"/>
      <c r="Z66" s="77"/>
    </row>
    <row r="67" spans="2:26" ht="12.75">
      <c r="B67" s="78"/>
      <c r="C67" s="79"/>
      <c r="D67" s="84"/>
      <c r="E67" s="83"/>
      <c r="F67" s="83"/>
      <c r="G67" s="58"/>
      <c r="H67" s="103"/>
      <c r="I67" s="80">
        <f t="shared" si="6"/>
        <v>0</v>
      </c>
      <c r="J67" s="13"/>
      <c r="K67" s="82">
        <f>IF(E67="",,tabellen!$B$2-F67)</f>
        <v>0</v>
      </c>
      <c r="L67" s="82">
        <f>IF(E67="",,E67+tabellen!$F$6)</f>
        <v>0</v>
      </c>
      <c r="M67" s="13"/>
      <c r="N67" s="82">
        <f t="shared" si="7"/>
        <v>0</v>
      </c>
      <c r="O67" s="81">
        <f>IF(E67="",,IF($K67&gt;=25,0,(VLOOKUP($K67,tabellen!$F$11:$G$16,2))))</f>
        <v>0</v>
      </c>
      <c r="P67" s="126">
        <f>IF(E67="",,IF($K67&gt;=25,0,(VLOOKUP($K67,tabellen!$F$11:$I$16,4))))</f>
        <v>0</v>
      </c>
      <c r="Q67" s="137">
        <f t="shared" si="3"/>
        <v>0</v>
      </c>
      <c r="R67" s="13"/>
      <c r="S67" s="82">
        <f t="shared" si="8"/>
        <v>0</v>
      </c>
      <c r="T67" s="81">
        <f>IF(E67="",,IF($K67&gt;=40,0,(VLOOKUP($K67,tabellen!$F$11:$H$16,3))))</f>
        <v>0</v>
      </c>
      <c r="U67" s="126">
        <f>IF(E67="",,IF($K67&gt;=40,0,(VLOOKUP($K67,tabellen!$F$11:$J$16,5))))</f>
        <v>0</v>
      </c>
      <c r="V67" s="137">
        <f t="shared" si="4"/>
        <v>0</v>
      </c>
      <c r="W67" s="70"/>
      <c r="X67" s="26">
        <f t="shared" si="9"/>
        <v>0</v>
      </c>
      <c r="Y67" s="79"/>
      <c r="Z67" s="77"/>
    </row>
    <row r="68" spans="2:26" ht="12.75">
      <c r="B68" s="78"/>
      <c r="C68" s="79"/>
      <c r="D68" s="84"/>
      <c r="E68" s="83"/>
      <c r="F68" s="83"/>
      <c r="G68" s="58"/>
      <c r="H68" s="103"/>
      <c r="I68" s="80">
        <f t="shared" si="6"/>
        <v>0</v>
      </c>
      <c r="J68" s="13"/>
      <c r="K68" s="82">
        <f>IF(E68="",,tabellen!$B$2-F68)</f>
        <v>0</v>
      </c>
      <c r="L68" s="82">
        <f>IF(E68="",,E68+tabellen!$F$6)</f>
        <v>0</v>
      </c>
      <c r="M68" s="13"/>
      <c r="N68" s="82">
        <f t="shared" si="7"/>
        <v>0</v>
      </c>
      <c r="O68" s="81">
        <f>IF(E68="",,IF($K68&gt;=25,0,(VLOOKUP($K68,tabellen!$F$11:$G$16,2))))</f>
        <v>0</v>
      </c>
      <c r="P68" s="126">
        <f>IF(E68="",,IF($K68&gt;=25,0,(VLOOKUP($K68,tabellen!$F$11:$I$16,4))))</f>
        <v>0</v>
      </c>
      <c r="Q68" s="137">
        <f t="shared" si="3"/>
        <v>0</v>
      </c>
      <c r="R68" s="13"/>
      <c r="S68" s="82">
        <f t="shared" si="8"/>
        <v>0</v>
      </c>
      <c r="T68" s="81">
        <f>IF(E68="",,IF($K68&gt;=40,0,(VLOOKUP($K68,tabellen!$F$11:$H$16,3))))</f>
        <v>0</v>
      </c>
      <c r="U68" s="126">
        <f>IF(E68="",,IF($K68&gt;=40,0,(VLOOKUP($K68,tabellen!$F$11:$J$16,5))))</f>
        <v>0</v>
      </c>
      <c r="V68" s="137">
        <f t="shared" si="4"/>
        <v>0</v>
      </c>
      <c r="W68" s="70"/>
      <c r="X68" s="26">
        <f t="shared" si="9"/>
        <v>0</v>
      </c>
      <c r="Y68" s="79"/>
      <c r="Z68" s="77"/>
    </row>
    <row r="69" spans="2:26" ht="12.75">
      <c r="B69" s="78"/>
      <c r="C69" s="79"/>
      <c r="D69" s="84"/>
      <c r="E69" s="83"/>
      <c r="F69" s="83"/>
      <c r="G69" s="58"/>
      <c r="H69" s="103"/>
      <c r="I69" s="80">
        <f t="shared" si="6"/>
        <v>0</v>
      </c>
      <c r="J69" s="13"/>
      <c r="K69" s="82">
        <f>IF(E69="",,tabellen!$B$2-F69)</f>
        <v>0</v>
      </c>
      <c r="L69" s="82">
        <f>IF(E69="",,E69+tabellen!$F$6)</f>
        <v>0</v>
      </c>
      <c r="M69" s="13"/>
      <c r="N69" s="82">
        <f t="shared" si="7"/>
        <v>0</v>
      </c>
      <c r="O69" s="81">
        <f>IF(E69="",,IF($K69&gt;=25,0,(VLOOKUP($K69,tabellen!$F$11:$G$16,2))))</f>
        <v>0</v>
      </c>
      <c r="P69" s="126">
        <f>IF(E69="",,IF($K69&gt;=25,0,(VLOOKUP($K69,tabellen!$F$11:$I$16,4))))</f>
        <v>0</v>
      </c>
      <c r="Q69" s="137">
        <f t="shared" si="3"/>
        <v>0</v>
      </c>
      <c r="R69" s="13"/>
      <c r="S69" s="82">
        <f t="shared" si="8"/>
        <v>0</v>
      </c>
      <c r="T69" s="81">
        <f>IF(E69="",,IF($K69&gt;=40,0,(VLOOKUP($K69,tabellen!$F$11:$H$16,3))))</f>
        <v>0</v>
      </c>
      <c r="U69" s="126">
        <f>IF(E69="",,IF($K69&gt;=40,0,(VLOOKUP($K69,tabellen!$F$11:$J$16,5))))</f>
        <v>0</v>
      </c>
      <c r="V69" s="137">
        <f t="shared" si="4"/>
        <v>0</v>
      </c>
      <c r="W69" s="70"/>
      <c r="X69" s="26">
        <f t="shared" si="9"/>
        <v>0</v>
      </c>
      <c r="Y69" s="79"/>
      <c r="Z69" s="77"/>
    </row>
    <row r="70" spans="2:26" ht="12.75">
      <c r="B70" s="78"/>
      <c r="C70" s="79"/>
      <c r="D70" s="84"/>
      <c r="E70" s="83"/>
      <c r="F70" s="83"/>
      <c r="G70" s="58"/>
      <c r="H70" s="103"/>
      <c r="I70" s="80">
        <f t="shared" si="6"/>
        <v>0</v>
      </c>
      <c r="J70" s="13"/>
      <c r="K70" s="82">
        <f>IF(E70="",,tabellen!$B$2-F70)</f>
        <v>0</v>
      </c>
      <c r="L70" s="82">
        <f>IF(E70="",,E70+tabellen!$F$6)</f>
        <v>0</v>
      </c>
      <c r="M70" s="13"/>
      <c r="N70" s="82">
        <f t="shared" si="7"/>
        <v>0</v>
      </c>
      <c r="O70" s="81">
        <f>IF(E70="",,IF($K70&gt;=25,0,(VLOOKUP($K70,tabellen!$F$11:$G$16,2))))</f>
        <v>0</v>
      </c>
      <c r="P70" s="126">
        <f>IF(E70="",,IF($K70&gt;=25,0,(VLOOKUP($K70,tabellen!$F$11:$I$16,4))))</f>
        <v>0</v>
      </c>
      <c r="Q70" s="137">
        <f t="shared" si="3"/>
        <v>0</v>
      </c>
      <c r="R70" s="13"/>
      <c r="S70" s="82">
        <f t="shared" si="8"/>
        <v>0</v>
      </c>
      <c r="T70" s="81">
        <f>IF(E70="",,IF($K70&gt;=40,0,(VLOOKUP($K70,tabellen!$F$11:$H$16,3))))</f>
        <v>0</v>
      </c>
      <c r="U70" s="126">
        <f>IF(E70="",,IF($K70&gt;=40,0,(VLOOKUP($K70,tabellen!$F$11:$J$16,5))))</f>
        <v>0</v>
      </c>
      <c r="V70" s="137">
        <f t="shared" si="4"/>
        <v>0</v>
      </c>
      <c r="W70" s="70"/>
      <c r="X70" s="26">
        <f t="shared" si="9"/>
        <v>0</v>
      </c>
      <c r="Y70" s="79"/>
      <c r="Z70" s="77"/>
    </row>
    <row r="71" spans="2:26" ht="12.75">
      <c r="B71" s="78"/>
      <c r="C71" s="79"/>
      <c r="D71" s="84"/>
      <c r="E71" s="83"/>
      <c r="F71" s="83"/>
      <c r="G71" s="58"/>
      <c r="H71" s="103"/>
      <c r="I71" s="80">
        <f t="shared" si="6"/>
        <v>0</v>
      </c>
      <c r="J71" s="13"/>
      <c r="K71" s="82">
        <f>IF(E71="",,tabellen!$B$2-F71)</f>
        <v>0</v>
      </c>
      <c r="L71" s="82">
        <f>IF(E71="",,E71+tabellen!$F$6)</f>
        <v>0</v>
      </c>
      <c r="M71" s="13"/>
      <c r="N71" s="82">
        <f t="shared" si="7"/>
        <v>0</v>
      </c>
      <c r="O71" s="81">
        <f>IF(E71="",,IF($K71&gt;=25,0,(VLOOKUP($K71,tabellen!$F$11:$G$16,2))))</f>
        <v>0</v>
      </c>
      <c r="P71" s="126">
        <f>IF(E71="",,IF($K71&gt;=25,0,(VLOOKUP($K71,tabellen!$F$11:$I$16,4))))</f>
        <v>0</v>
      </c>
      <c r="Q71" s="137">
        <f t="shared" si="3"/>
        <v>0</v>
      </c>
      <c r="R71" s="13"/>
      <c r="S71" s="82">
        <f t="shared" si="8"/>
        <v>0</v>
      </c>
      <c r="T71" s="81">
        <f>IF(E71="",,IF($K71&gt;=40,0,(VLOOKUP($K71,tabellen!$F$11:$H$16,3))))</f>
        <v>0</v>
      </c>
      <c r="U71" s="126">
        <f>IF(E71="",,IF($K71&gt;=40,0,(VLOOKUP($K71,tabellen!$F$11:$J$16,5))))</f>
        <v>0</v>
      </c>
      <c r="V71" s="137">
        <f t="shared" si="4"/>
        <v>0</v>
      </c>
      <c r="W71" s="70"/>
      <c r="X71" s="26">
        <f t="shared" si="9"/>
        <v>0</v>
      </c>
      <c r="Y71" s="79"/>
      <c r="Z71" s="77"/>
    </row>
    <row r="72" spans="2:26" ht="12.75">
      <c r="B72" s="78"/>
      <c r="C72" s="79"/>
      <c r="D72" s="84"/>
      <c r="E72" s="83"/>
      <c r="F72" s="83"/>
      <c r="G72" s="58"/>
      <c r="H72" s="103"/>
      <c r="I72" s="80">
        <f t="shared" si="6"/>
        <v>0</v>
      </c>
      <c r="J72" s="13"/>
      <c r="K72" s="82">
        <f>IF(E72="",,tabellen!$B$2-F72)</f>
        <v>0</v>
      </c>
      <c r="L72" s="82">
        <f>IF(E72="",,E72+tabellen!$F$6)</f>
        <v>0</v>
      </c>
      <c r="M72" s="13"/>
      <c r="N72" s="82">
        <f t="shared" si="7"/>
        <v>0</v>
      </c>
      <c r="O72" s="81">
        <f>IF(E72="",,IF($K72&gt;=25,0,(VLOOKUP($K72,tabellen!$F$11:$G$16,2))))</f>
        <v>0</v>
      </c>
      <c r="P72" s="126">
        <f>IF(E72="",,IF($K72&gt;=25,0,(VLOOKUP($K72,tabellen!$F$11:$I$16,4))))</f>
        <v>0</v>
      </c>
      <c r="Q72" s="137">
        <f t="shared" si="3"/>
        <v>0</v>
      </c>
      <c r="R72" s="13"/>
      <c r="S72" s="82">
        <f t="shared" si="8"/>
        <v>0</v>
      </c>
      <c r="T72" s="81">
        <f>IF(E72="",,IF($K72&gt;=40,0,(VLOOKUP($K72,tabellen!$F$11:$H$16,3))))</f>
        <v>0</v>
      </c>
      <c r="U72" s="126">
        <f>IF(E72="",,IF($K72&gt;=40,0,(VLOOKUP($K72,tabellen!$F$11:$J$16,5))))</f>
        <v>0</v>
      </c>
      <c r="V72" s="137">
        <f t="shared" si="4"/>
        <v>0</v>
      </c>
      <c r="W72" s="70"/>
      <c r="X72" s="26">
        <f t="shared" si="9"/>
        <v>0</v>
      </c>
      <c r="Y72" s="79"/>
      <c r="Z72" s="77"/>
    </row>
    <row r="73" spans="2:26" ht="12.75">
      <c r="B73" s="78"/>
      <c r="C73" s="79"/>
      <c r="D73" s="84"/>
      <c r="E73" s="83"/>
      <c r="F73" s="83"/>
      <c r="G73" s="58"/>
      <c r="H73" s="103"/>
      <c r="I73" s="80">
        <f t="shared" si="6"/>
        <v>0</v>
      </c>
      <c r="J73" s="13"/>
      <c r="K73" s="82">
        <f>IF(E73="",,tabellen!$B$2-F73)</f>
        <v>0</v>
      </c>
      <c r="L73" s="82">
        <f>IF(E73="",,E73+tabellen!$F$6)</f>
        <v>0</v>
      </c>
      <c r="M73" s="13"/>
      <c r="N73" s="82">
        <f t="shared" si="7"/>
        <v>0</v>
      </c>
      <c r="O73" s="81">
        <f>IF(E73="",,IF($K73&gt;=25,0,(VLOOKUP($K73,tabellen!$F$11:$G$16,2))))</f>
        <v>0</v>
      </c>
      <c r="P73" s="126">
        <f>IF(E73="",,IF($K73&gt;=25,0,(VLOOKUP($K73,tabellen!$F$11:$I$16,4))))</f>
        <v>0</v>
      </c>
      <c r="Q73" s="137">
        <f t="shared" si="3"/>
        <v>0</v>
      </c>
      <c r="R73" s="13"/>
      <c r="S73" s="82">
        <f t="shared" si="8"/>
        <v>0</v>
      </c>
      <c r="T73" s="81">
        <f>IF(E73="",,IF($K73&gt;=40,0,(VLOOKUP($K73,tabellen!$F$11:$H$16,3))))</f>
        <v>0</v>
      </c>
      <c r="U73" s="126">
        <f>IF(E73="",,IF($K73&gt;=40,0,(VLOOKUP($K73,tabellen!$F$11:$J$16,5))))</f>
        <v>0</v>
      </c>
      <c r="V73" s="137">
        <f t="shared" si="4"/>
        <v>0</v>
      </c>
      <c r="W73" s="70"/>
      <c r="X73" s="26">
        <f t="shared" si="9"/>
        <v>0</v>
      </c>
      <c r="Y73" s="79"/>
      <c r="Z73" s="77"/>
    </row>
    <row r="74" spans="2:26" ht="12.75">
      <c r="B74" s="78"/>
      <c r="C74" s="79"/>
      <c r="D74" s="84"/>
      <c r="E74" s="83"/>
      <c r="F74" s="83"/>
      <c r="G74" s="58"/>
      <c r="H74" s="103"/>
      <c r="I74" s="80">
        <f t="shared" si="6"/>
        <v>0</v>
      </c>
      <c r="J74" s="13"/>
      <c r="K74" s="82">
        <f>IF(E74="",,tabellen!$B$2-F74)</f>
        <v>0</v>
      </c>
      <c r="L74" s="82">
        <f>IF(E74="",,E74+tabellen!$F$6)</f>
        <v>0</v>
      </c>
      <c r="M74" s="13"/>
      <c r="N74" s="82">
        <f t="shared" si="7"/>
        <v>0</v>
      </c>
      <c r="O74" s="81">
        <f>IF(E74="",,IF($K74&gt;=25,0,(VLOOKUP($K74,tabellen!$F$11:$G$16,2))))</f>
        <v>0</v>
      </c>
      <c r="P74" s="126">
        <f>IF(E74="",,IF($K74&gt;=25,0,(VLOOKUP($K74,tabellen!$F$11:$I$16,4))))</f>
        <v>0</v>
      </c>
      <c r="Q74" s="137">
        <f t="shared" si="3"/>
        <v>0</v>
      </c>
      <c r="R74" s="13"/>
      <c r="S74" s="82">
        <f t="shared" si="8"/>
        <v>0</v>
      </c>
      <c r="T74" s="81">
        <f>IF(E74="",,IF($K74&gt;=40,0,(VLOOKUP($K74,tabellen!$F$11:$H$16,3))))</f>
        <v>0</v>
      </c>
      <c r="U74" s="126">
        <f>IF(E74="",,IF($K74&gt;=40,0,(VLOOKUP($K74,tabellen!$F$11:$J$16,5))))</f>
        <v>0</v>
      </c>
      <c r="V74" s="137">
        <f t="shared" si="4"/>
        <v>0</v>
      </c>
      <c r="W74" s="70"/>
      <c r="X74" s="26">
        <f t="shared" si="9"/>
        <v>0</v>
      </c>
      <c r="Y74" s="79"/>
      <c r="Z74" s="77"/>
    </row>
    <row r="75" spans="2:26" ht="12.75">
      <c r="B75" s="78"/>
      <c r="C75" s="79"/>
      <c r="D75" s="84"/>
      <c r="E75" s="83"/>
      <c r="F75" s="83"/>
      <c r="G75" s="58"/>
      <c r="H75" s="103"/>
      <c r="I75" s="80">
        <f t="shared" si="6"/>
        <v>0</v>
      </c>
      <c r="J75" s="13"/>
      <c r="K75" s="82">
        <f>IF(E75="",,tabellen!$B$2-F75)</f>
        <v>0</v>
      </c>
      <c r="L75" s="82">
        <f>IF(E75="",,E75+tabellen!$F$6)</f>
        <v>0</v>
      </c>
      <c r="M75" s="13"/>
      <c r="N75" s="82">
        <f t="shared" si="7"/>
        <v>0</v>
      </c>
      <c r="O75" s="81">
        <f>IF(E75="",,IF($K75&gt;=25,0,(VLOOKUP($K75,tabellen!$F$11:$G$16,2))))</f>
        <v>0</v>
      </c>
      <c r="P75" s="126">
        <f>IF(E75="",,IF($K75&gt;=25,0,(VLOOKUP($K75,tabellen!$F$11:$I$16,4))))</f>
        <v>0</v>
      </c>
      <c r="Q75" s="137">
        <f t="shared" si="3"/>
        <v>0</v>
      </c>
      <c r="R75" s="13"/>
      <c r="S75" s="82">
        <f t="shared" si="8"/>
        <v>0</v>
      </c>
      <c r="T75" s="81">
        <f>IF(E75="",,IF($K75&gt;=40,0,(VLOOKUP($K75,tabellen!$F$11:$H$16,3))))</f>
        <v>0</v>
      </c>
      <c r="U75" s="126">
        <f>IF(E75="",,IF($K75&gt;=40,0,(VLOOKUP($K75,tabellen!$F$11:$J$16,5))))</f>
        <v>0</v>
      </c>
      <c r="V75" s="137">
        <f t="shared" si="4"/>
        <v>0</v>
      </c>
      <c r="W75" s="70"/>
      <c r="X75" s="26">
        <f t="shared" si="9"/>
        <v>0</v>
      </c>
      <c r="Y75" s="79"/>
      <c r="Z75" s="77"/>
    </row>
    <row r="76" spans="2:26" ht="12.75">
      <c r="B76" s="78"/>
      <c r="C76" s="79"/>
      <c r="D76" s="84"/>
      <c r="E76" s="83"/>
      <c r="F76" s="83"/>
      <c r="G76" s="58"/>
      <c r="H76" s="103"/>
      <c r="I76" s="80">
        <f t="shared" si="6"/>
        <v>0</v>
      </c>
      <c r="J76" s="13"/>
      <c r="K76" s="82">
        <f>IF(E76="",,tabellen!$B$2-F76)</f>
        <v>0</v>
      </c>
      <c r="L76" s="82">
        <f>IF(E76="",,E76+tabellen!$F$6)</f>
        <v>0</v>
      </c>
      <c r="M76" s="13"/>
      <c r="N76" s="82">
        <f t="shared" si="7"/>
        <v>0</v>
      </c>
      <c r="O76" s="81">
        <f>IF(E76="",,IF($K76&gt;=25,0,(VLOOKUP($K76,tabellen!$F$11:$G$16,2))))</f>
        <v>0</v>
      </c>
      <c r="P76" s="126">
        <f>IF(E76="",,IF($K76&gt;=25,0,(VLOOKUP($K76,tabellen!$F$11:$I$16,4))))</f>
        <v>0</v>
      </c>
      <c r="Q76" s="137">
        <f t="shared" si="3"/>
        <v>0</v>
      </c>
      <c r="R76" s="13"/>
      <c r="S76" s="82">
        <f t="shared" si="8"/>
        <v>0</v>
      </c>
      <c r="T76" s="81">
        <f>IF(E76="",,IF($K76&gt;=40,0,(VLOOKUP($K76,tabellen!$F$11:$H$16,3))))</f>
        <v>0</v>
      </c>
      <c r="U76" s="126">
        <f>IF(E76="",,IF($K76&gt;=40,0,(VLOOKUP($K76,tabellen!$F$11:$J$16,5))))</f>
        <v>0</v>
      </c>
      <c r="V76" s="137">
        <f t="shared" si="4"/>
        <v>0</v>
      </c>
      <c r="W76" s="70"/>
      <c r="X76" s="26">
        <f t="shared" si="9"/>
        <v>0</v>
      </c>
      <c r="Y76" s="79"/>
      <c r="Z76" s="77"/>
    </row>
    <row r="77" spans="2:26" ht="12.75">
      <c r="B77" s="78"/>
      <c r="C77" s="79"/>
      <c r="D77" s="84"/>
      <c r="E77" s="83"/>
      <c r="F77" s="83"/>
      <c r="G77" s="58"/>
      <c r="H77" s="103"/>
      <c r="I77" s="80">
        <f t="shared" si="6"/>
        <v>0</v>
      </c>
      <c r="J77" s="13"/>
      <c r="K77" s="82">
        <f>IF(E77="",,tabellen!$B$2-F77)</f>
        <v>0</v>
      </c>
      <c r="L77" s="82">
        <f>IF(E77="",,E77+tabellen!$F$6)</f>
        <v>0</v>
      </c>
      <c r="M77" s="13"/>
      <c r="N77" s="82">
        <f t="shared" si="7"/>
        <v>0</v>
      </c>
      <c r="O77" s="81">
        <f>IF(E77="",,IF($K77&gt;=25,0,(VLOOKUP($K77,tabellen!$F$11:$G$16,2))))</f>
        <v>0</v>
      </c>
      <c r="P77" s="126">
        <f>IF(E77="",,IF($K77&gt;=25,0,(VLOOKUP($K77,tabellen!$F$11:$I$16,4))))</f>
        <v>0</v>
      </c>
      <c r="Q77" s="137">
        <f t="shared" si="3"/>
        <v>0</v>
      </c>
      <c r="R77" s="13"/>
      <c r="S77" s="82">
        <f t="shared" si="8"/>
        <v>0</v>
      </c>
      <c r="T77" s="81">
        <f>IF(E77="",,IF($K77&gt;=40,0,(VLOOKUP($K77,tabellen!$F$11:$H$16,3))))</f>
        <v>0</v>
      </c>
      <c r="U77" s="126">
        <f>IF(E77="",,IF($K77&gt;=40,0,(VLOOKUP($K77,tabellen!$F$11:$J$16,5))))</f>
        <v>0</v>
      </c>
      <c r="V77" s="137">
        <f t="shared" si="4"/>
        <v>0</v>
      </c>
      <c r="W77" s="70"/>
      <c r="X77" s="26">
        <f t="shared" si="9"/>
        <v>0</v>
      </c>
      <c r="Y77" s="79"/>
      <c r="Z77" s="77"/>
    </row>
    <row r="78" spans="2:26" ht="12.75">
      <c r="B78" s="78"/>
      <c r="C78" s="79"/>
      <c r="D78" s="84"/>
      <c r="E78" s="83"/>
      <c r="F78" s="83"/>
      <c r="G78" s="58"/>
      <c r="H78" s="103"/>
      <c r="I78" s="80">
        <f t="shared" si="6"/>
        <v>0</v>
      </c>
      <c r="J78" s="13"/>
      <c r="K78" s="82">
        <f>IF(E78="",,tabellen!$B$2-F78)</f>
        <v>0</v>
      </c>
      <c r="L78" s="82">
        <f>IF(E78="",,E78+tabellen!$F$6)</f>
        <v>0</v>
      </c>
      <c r="M78" s="13"/>
      <c r="N78" s="82">
        <f t="shared" si="7"/>
        <v>0</v>
      </c>
      <c r="O78" s="81">
        <f>IF(E78="",,IF($K78&gt;=25,0,(VLOOKUP($K78,tabellen!$F$11:$G$16,2))))</f>
        <v>0</v>
      </c>
      <c r="P78" s="126">
        <f>IF(E78="",,IF($K78&gt;=25,0,(VLOOKUP($K78,tabellen!$F$11:$I$16,4))))</f>
        <v>0</v>
      </c>
      <c r="Q78" s="137">
        <f t="shared" si="3"/>
        <v>0</v>
      </c>
      <c r="R78" s="13"/>
      <c r="S78" s="82">
        <f t="shared" si="8"/>
        <v>0</v>
      </c>
      <c r="T78" s="81">
        <f>IF(E78="",,IF($K78&gt;=40,0,(VLOOKUP($K78,tabellen!$F$11:$H$16,3))))</f>
        <v>0</v>
      </c>
      <c r="U78" s="126">
        <f>IF(E78="",,IF($K78&gt;=40,0,(VLOOKUP($K78,tabellen!$F$11:$J$16,5))))</f>
        <v>0</v>
      </c>
      <c r="V78" s="137">
        <f t="shared" si="4"/>
        <v>0</v>
      </c>
      <c r="W78" s="70"/>
      <c r="X78" s="26">
        <f t="shared" si="9"/>
        <v>0</v>
      </c>
      <c r="Y78" s="79"/>
      <c r="Z78" s="77"/>
    </row>
    <row r="79" spans="2:26" ht="12.75">
      <c r="B79" s="78"/>
      <c r="C79" s="79"/>
      <c r="D79" s="84"/>
      <c r="E79" s="83"/>
      <c r="F79" s="83"/>
      <c r="G79" s="58"/>
      <c r="H79" s="103"/>
      <c r="I79" s="80">
        <f t="shared" si="6"/>
        <v>0</v>
      </c>
      <c r="J79" s="13"/>
      <c r="K79" s="82">
        <f>IF(E79="",,tabellen!$B$2-F79)</f>
        <v>0</v>
      </c>
      <c r="L79" s="82">
        <f>IF(E79="",,E79+tabellen!$F$6)</f>
        <v>0</v>
      </c>
      <c r="M79" s="13"/>
      <c r="N79" s="82">
        <f t="shared" si="7"/>
        <v>0</v>
      </c>
      <c r="O79" s="81">
        <f>IF(E79="",,IF($K79&gt;=25,0,(VLOOKUP($K79,tabellen!$F$11:$G$16,2))))</f>
        <v>0</v>
      </c>
      <c r="P79" s="126">
        <f>IF(E79="",,IF($K79&gt;=25,0,(VLOOKUP($K79,tabellen!$F$11:$I$16,4))))</f>
        <v>0</v>
      </c>
      <c r="Q79" s="137">
        <f t="shared" si="3"/>
        <v>0</v>
      </c>
      <c r="R79" s="13"/>
      <c r="S79" s="82">
        <f t="shared" si="8"/>
        <v>0</v>
      </c>
      <c r="T79" s="81">
        <f>IF(E79="",,IF($K79&gt;=40,0,(VLOOKUP($K79,tabellen!$F$11:$H$16,3))))</f>
        <v>0</v>
      </c>
      <c r="U79" s="126">
        <f>IF(E79="",,IF($K79&gt;=40,0,(VLOOKUP($K79,tabellen!$F$11:$J$16,5))))</f>
        <v>0</v>
      </c>
      <c r="V79" s="137">
        <f t="shared" si="4"/>
        <v>0</v>
      </c>
      <c r="W79" s="70"/>
      <c r="X79" s="26">
        <f t="shared" si="9"/>
        <v>0</v>
      </c>
      <c r="Y79" s="79"/>
      <c r="Z79" s="77"/>
    </row>
    <row r="80" spans="2:26" ht="12.75">
      <c r="B80" s="78"/>
      <c r="C80" s="79"/>
      <c r="D80" s="84"/>
      <c r="E80" s="83"/>
      <c r="F80" s="83"/>
      <c r="G80" s="58"/>
      <c r="H80" s="103"/>
      <c r="I80" s="80">
        <f t="shared" si="6"/>
        <v>0</v>
      </c>
      <c r="J80" s="13"/>
      <c r="K80" s="82">
        <f>IF(E80="",,tabellen!$B$2-F80)</f>
        <v>0</v>
      </c>
      <c r="L80" s="82">
        <f>IF(E80="",,E80+tabellen!$F$6)</f>
        <v>0</v>
      </c>
      <c r="M80" s="13"/>
      <c r="N80" s="82">
        <f t="shared" si="7"/>
        <v>0</v>
      </c>
      <c r="O80" s="81">
        <f>IF(E80="",,IF($K80&gt;=25,0,(VLOOKUP($K80,tabellen!$F$11:$G$16,2))))</f>
        <v>0</v>
      </c>
      <c r="P80" s="126">
        <f>IF(E80="",,IF($K80&gt;=25,0,(VLOOKUP($K80,tabellen!$F$11:$I$16,4))))</f>
        <v>0</v>
      </c>
      <c r="Q80" s="137">
        <f t="shared" si="3"/>
        <v>0</v>
      </c>
      <c r="R80" s="13"/>
      <c r="S80" s="82">
        <f t="shared" si="8"/>
        <v>0</v>
      </c>
      <c r="T80" s="81">
        <f>IF(E80="",,IF($K80&gt;=40,0,(VLOOKUP($K80,tabellen!$F$11:$H$16,3))))</f>
        <v>0</v>
      </c>
      <c r="U80" s="126">
        <f>IF(E80="",,IF($K80&gt;=40,0,(VLOOKUP($K80,tabellen!$F$11:$J$16,5))))</f>
        <v>0</v>
      </c>
      <c r="V80" s="137">
        <f t="shared" si="4"/>
        <v>0</v>
      </c>
      <c r="W80" s="70"/>
      <c r="X80" s="26">
        <f t="shared" si="9"/>
        <v>0</v>
      </c>
      <c r="Y80" s="79"/>
      <c r="Z80" s="77"/>
    </row>
    <row r="81" spans="2:26" ht="12.75">
      <c r="B81" s="78"/>
      <c r="C81" s="79"/>
      <c r="D81" s="84"/>
      <c r="E81" s="83"/>
      <c r="F81" s="83"/>
      <c r="G81" s="58"/>
      <c r="H81" s="103"/>
      <c r="I81" s="80">
        <f t="shared" si="6"/>
        <v>0</v>
      </c>
      <c r="J81" s="13"/>
      <c r="K81" s="82">
        <f>IF(E81="",,tabellen!$B$2-F81)</f>
        <v>0</v>
      </c>
      <c r="L81" s="82">
        <f>IF(E81="",,E81+tabellen!$F$6)</f>
        <v>0</v>
      </c>
      <c r="M81" s="13"/>
      <c r="N81" s="82">
        <f t="shared" si="7"/>
        <v>0</v>
      </c>
      <c r="O81" s="81">
        <f>IF(E81="",,IF($K81&gt;=25,0,(VLOOKUP($K81,tabellen!$F$11:$G$16,2))))</f>
        <v>0</v>
      </c>
      <c r="P81" s="126">
        <f>IF(E81="",,IF($K81&gt;=25,0,(VLOOKUP($K81,tabellen!$F$11:$I$16,4))))</f>
        <v>0</v>
      </c>
      <c r="Q81" s="137">
        <f t="shared" si="3"/>
        <v>0</v>
      </c>
      <c r="R81" s="13"/>
      <c r="S81" s="82">
        <f t="shared" si="8"/>
        <v>0</v>
      </c>
      <c r="T81" s="81">
        <f>IF(E81="",,IF($K81&gt;=40,0,(VLOOKUP($K81,tabellen!$F$11:$H$16,3))))</f>
        <v>0</v>
      </c>
      <c r="U81" s="126">
        <f>IF(E81="",,IF($K81&gt;=40,0,(VLOOKUP($K81,tabellen!$F$11:$J$16,5))))</f>
        <v>0</v>
      </c>
      <c r="V81" s="137">
        <f t="shared" si="4"/>
        <v>0</v>
      </c>
      <c r="W81" s="70"/>
      <c r="X81" s="26">
        <f t="shared" si="9"/>
        <v>0</v>
      </c>
      <c r="Y81" s="79"/>
      <c r="Z81" s="77"/>
    </row>
    <row r="82" spans="2:26" ht="12.75">
      <c r="B82" s="78"/>
      <c r="C82" s="79"/>
      <c r="D82" s="84"/>
      <c r="E82" s="83"/>
      <c r="F82" s="83"/>
      <c r="G82" s="58"/>
      <c r="H82" s="103"/>
      <c r="I82" s="80">
        <f aca="true" t="shared" si="10" ref="I82:I106">IF(H82="",0,VLOOKUP(H82,maxschaal,IF($O$9="PO",2,3),FALSE))*G82</f>
        <v>0</v>
      </c>
      <c r="J82" s="13"/>
      <c r="K82" s="82">
        <f>IF(E82="",,tabellen!$B$2-F82)</f>
        <v>0</v>
      </c>
      <c r="L82" s="82">
        <f>IF(E82="",,E82+tabellen!$F$6)</f>
        <v>0</v>
      </c>
      <c r="M82" s="13"/>
      <c r="N82" s="82">
        <f aca="true" t="shared" si="11" ref="N82:N106">IF(E82="",,F82+25)</f>
        <v>0</v>
      </c>
      <c r="O82" s="81">
        <f>IF(E82="",,IF($K82&gt;=25,0,(VLOOKUP($K82,tabellen!$F$11:$G$16,2))))</f>
        <v>0</v>
      </c>
      <c r="P82" s="126">
        <f>IF(E82="",,IF($K82&gt;=25,0,(VLOOKUP($K82,tabellen!$F$11:$I$16,4))))</f>
        <v>0</v>
      </c>
      <c r="Q82" s="137">
        <f t="shared" si="3"/>
        <v>0</v>
      </c>
      <c r="R82" s="13"/>
      <c r="S82" s="82">
        <f aca="true" t="shared" si="12" ref="S82:S106">IF(E82="",,F82+40)</f>
        <v>0</v>
      </c>
      <c r="T82" s="81">
        <f>IF(E82="",,IF($K82&gt;=40,0,(VLOOKUP($K82,tabellen!$F$11:$H$16,3))))</f>
        <v>0</v>
      </c>
      <c r="U82" s="126">
        <f>IF(E82="",,IF($K82&gt;=40,0,(VLOOKUP($K82,tabellen!$F$11:$J$16,5))))</f>
        <v>0</v>
      </c>
      <c r="V82" s="137">
        <f t="shared" si="4"/>
        <v>0</v>
      </c>
      <c r="W82" s="70"/>
      <c r="X82" s="26">
        <f aca="true" t="shared" si="13" ref="X82:X106">IF(E82="",,Q82+V82)</f>
        <v>0</v>
      </c>
      <c r="Y82" s="79"/>
      <c r="Z82" s="77"/>
    </row>
    <row r="83" spans="2:26" ht="12.75">
      <c r="B83" s="78"/>
      <c r="C83" s="79"/>
      <c r="D83" s="84"/>
      <c r="E83" s="83"/>
      <c r="F83" s="83"/>
      <c r="G83" s="58"/>
      <c r="H83" s="103"/>
      <c r="I83" s="80">
        <f t="shared" si="10"/>
        <v>0</v>
      </c>
      <c r="J83" s="13"/>
      <c r="K83" s="82">
        <f>IF(E83="",,tabellen!$B$2-F83)</f>
        <v>0</v>
      </c>
      <c r="L83" s="82">
        <f>IF(E83="",,E83+tabellen!$F$6)</f>
        <v>0</v>
      </c>
      <c r="M83" s="13"/>
      <c r="N83" s="82">
        <f t="shared" si="11"/>
        <v>0</v>
      </c>
      <c r="O83" s="81">
        <f>IF(E83="",,IF($K83&gt;=25,0,(VLOOKUP($K83,tabellen!$F$11:$G$16,2))))</f>
        <v>0</v>
      </c>
      <c r="P83" s="126">
        <f>IF(E83="",,IF($K83&gt;=25,0,(VLOOKUP($K83,tabellen!$F$11:$I$16,4))))</f>
        <v>0</v>
      </c>
      <c r="Q83" s="137">
        <f aca="true" t="shared" si="14" ref="Q83:Q146">IF((E83+65)&lt;N83,0,IF(E83="",,(K83/25*(I83*1.08*50%)*O83)*P83))</f>
        <v>0</v>
      </c>
      <c r="R83" s="13"/>
      <c r="S83" s="82">
        <f t="shared" si="12"/>
        <v>0</v>
      </c>
      <c r="T83" s="81">
        <f>IF(E83="",,IF($K83&gt;=40,0,(VLOOKUP($K83,tabellen!$F$11:$H$16,3))))</f>
        <v>0</v>
      </c>
      <c r="U83" s="126">
        <f>IF(E83="",,IF($K83&gt;=40,0,(VLOOKUP($K83,tabellen!$F$11:$J$16,5))))</f>
        <v>0</v>
      </c>
      <c r="V83" s="137">
        <f aca="true" t="shared" si="15" ref="V83:V146">IF((E83+65)&lt;S83,0,(IF(E83="",,(K83/40*I83*1.08*T83)*U83)))</f>
        <v>0</v>
      </c>
      <c r="W83" s="70"/>
      <c r="X83" s="26">
        <f t="shared" si="13"/>
        <v>0</v>
      </c>
      <c r="Y83" s="79"/>
      <c r="Z83" s="77"/>
    </row>
    <row r="84" spans="2:26" ht="12.75">
      <c r="B84" s="78"/>
      <c r="C84" s="79"/>
      <c r="D84" s="84"/>
      <c r="E84" s="83"/>
      <c r="F84" s="83"/>
      <c r="G84" s="58"/>
      <c r="H84" s="103"/>
      <c r="I84" s="80">
        <f t="shared" si="10"/>
        <v>0</v>
      </c>
      <c r="J84" s="13"/>
      <c r="K84" s="82">
        <f>IF(E84="",,tabellen!$B$2-F84)</f>
        <v>0</v>
      </c>
      <c r="L84" s="82">
        <f>IF(E84="",,E84+tabellen!$F$6)</f>
        <v>0</v>
      </c>
      <c r="M84" s="13"/>
      <c r="N84" s="82">
        <f t="shared" si="11"/>
        <v>0</v>
      </c>
      <c r="O84" s="81">
        <f>IF(E84="",,IF($K84&gt;=25,0,(VLOOKUP($K84,tabellen!$F$11:$G$16,2))))</f>
        <v>0</v>
      </c>
      <c r="P84" s="126">
        <f>IF(E84="",,IF($K84&gt;=25,0,(VLOOKUP($K84,tabellen!$F$11:$I$16,4))))</f>
        <v>0</v>
      </c>
      <c r="Q84" s="137">
        <f t="shared" si="14"/>
        <v>0</v>
      </c>
      <c r="R84" s="13"/>
      <c r="S84" s="82">
        <f t="shared" si="12"/>
        <v>0</v>
      </c>
      <c r="T84" s="81">
        <f>IF(E84="",,IF($K84&gt;=40,0,(VLOOKUP($K84,tabellen!$F$11:$H$16,3))))</f>
        <v>0</v>
      </c>
      <c r="U84" s="126">
        <f>IF(E84="",,IF($K84&gt;=40,0,(VLOOKUP($K84,tabellen!$F$11:$J$16,5))))</f>
        <v>0</v>
      </c>
      <c r="V84" s="137">
        <f t="shared" si="15"/>
        <v>0</v>
      </c>
      <c r="W84" s="70"/>
      <c r="X84" s="26">
        <f t="shared" si="13"/>
        <v>0</v>
      </c>
      <c r="Y84" s="79"/>
      <c r="Z84" s="77"/>
    </row>
    <row r="85" spans="2:26" ht="12.75">
      <c r="B85" s="78"/>
      <c r="C85" s="79"/>
      <c r="D85" s="84"/>
      <c r="E85" s="83"/>
      <c r="F85" s="83"/>
      <c r="G85" s="58"/>
      <c r="H85" s="103"/>
      <c r="I85" s="80">
        <f t="shared" si="10"/>
        <v>0</v>
      </c>
      <c r="J85" s="13"/>
      <c r="K85" s="82">
        <f>IF(E85="",,tabellen!$B$2-F85)</f>
        <v>0</v>
      </c>
      <c r="L85" s="82">
        <f>IF(E85="",,E85+tabellen!$F$6)</f>
        <v>0</v>
      </c>
      <c r="M85" s="13"/>
      <c r="N85" s="82">
        <f t="shared" si="11"/>
        <v>0</v>
      </c>
      <c r="O85" s="81">
        <f>IF(E85="",,IF($K85&gt;=25,0,(VLOOKUP($K85,tabellen!$F$11:$G$16,2))))</f>
        <v>0</v>
      </c>
      <c r="P85" s="126">
        <f>IF(E85="",,IF($K85&gt;=25,0,(VLOOKUP($K85,tabellen!$F$11:$I$16,4))))</f>
        <v>0</v>
      </c>
      <c r="Q85" s="137">
        <f t="shared" si="14"/>
        <v>0</v>
      </c>
      <c r="R85" s="13"/>
      <c r="S85" s="82">
        <f t="shared" si="12"/>
        <v>0</v>
      </c>
      <c r="T85" s="81">
        <f>IF(E85="",,IF($K85&gt;=40,0,(VLOOKUP($K85,tabellen!$F$11:$H$16,3))))</f>
        <v>0</v>
      </c>
      <c r="U85" s="126">
        <f>IF(E85="",,IF($K85&gt;=40,0,(VLOOKUP($K85,tabellen!$F$11:$J$16,5))))</f>
        <v>0</v>
      </c>
      <c r="V85" s="137">
        <f t="shared" si="15"/>
        <v>0</v>
      </c>
      <c r="W85" s="70"/>
      <c r="X85" s="26">
        <f t="shared" si="13"/>
        <v>0</v>
      </c>
      <c r="Y85" s="79"/>
      <c r="Z85" s="77"/>
    </row>
    <row r="86" spans="2:26" ht="12.75">
      <c r="B86" s="78"/>
      <c r="C86" s="79"/>
      <c r="D86" s="84"/>
      <c r="E86" s="83"/>
      <c r="F86" s="83"/>
      <c r="G86" s="58"/>
      <c r="H86" s="103"/>
      <c r="I86" s="80">
        <f t="shared" si="10"/>
        <v>0</v>
      </c>
      <c r="J86" s="13"/>
      <c r="K86" s="82">
        <f>IF(E86="",,tabellen!$B$2-F86)</f>
        <v>0</v>
      </c>
      <c r="L86" s="82">
        <f>IF(E86="",,E86+tabellen!$F$6)</f>
        <v>0</v>
      </c>
      <c r="M86" s="13"/>
      <c r="N86" s="82">
        <f t="shared" si="11"/>
        <v>0</v>
      </c>
      <c r="O86" s="81">
        <f>IF(E86="",,IF($K86&gt;=25,0,(VLOOKUP($K86,tabellen!$F$11:$G$16,2))))</f>
        <v>0</v>
      </c>
      <c r="P86" s="126">
        <f>IF(E86="",,IF($K86&gt;=25,0,(VLOOKUP($K86,tabellen!$F$11:$I$16,4))))</f>
        <v>0</v>
      </c>
      <c r="Q86" s="137">
        <f t="shared" si="14"/>
        <v>0</v>
      </c>
      <c r="R86" s="13"/>
      <c r="S86" s="82">
        <f t="shared" si="12"/>
        <v>0</v>
      </c>
      <c r="T86" s="81">
        <f>IF(E86="",,IF($K86&gt;=40,0,(VLOOKUP($K86,tabellen!$F$11:$H$16,3))))</f>
        <v>0</v>
      </c>
      <c r="U86" s="126">
        <f>IF(E86="",,IF($K86&gt;=40,0,(VLOOKUP($K86,tabellen!$F$11:$J$16,5))))</f>
        <v>0</v>
      </c>
      <c r="V86" s="137">
        <f t="shared" si="15"/>
        <v>0</v>
      </c>
      <c r="W86" s="70"/>
      <c r="X86" s="26">
        <f t="shared" si="13"/>
        <v>0</v>
      </c>
      <c r="Y86" s="79"/>
      <c r="Z86" s="77"/>
    </row>
    <row r="87" spans="2:26" ht="12.75">
      <c r="B87" s="78"/>
      <c r="C87" s="79"/>
      <c r="D87" s="84"/>
      <c r="E87" s="83"/>
      <c r="F87" s="83"/>
      <c r="G87" s="58"/>
      <c r="H87" s="103"/>
      <c r="I87" s="80">
        <f t="shared" si="10"/>
        <v>0</v>
      </c>
      <c r="J87" s="13"/>
      <c r="K87" s="82">
        <f>IF(E87="",,tabellen!$B$2-F87)</f>
        <v>0</v>
      </c>
      <c r="L87" s="82">
        <f>IF(E87="",,E87+tabellen!$F$6)</f>
        <v>0</v>
      </c>
      <c r="M87" s="13"/>
      <c r="N87" s="82">
        <f t="shared" si="11"/>
        <v>0</v>
      </c>
      <c r="O87" s="81">
        <f>IF(E87="",,IF($K87&gt;=25,0,(VLOOKUP($K87,tabellen!$F$11:$G$16,2))))</f>
        <v>0</v>
      </c>
      <c r="P87" s="126">
        <f>IF(E87="",,IF($K87&gt;=25,0,(VLOOKUP($K87,tabellen!$F$11:$I$16,4))))</f>
        <v>0</v>
      </c>
      <c r="Q87" s="137">
        <f t="shared" si="14"/>
        <v>0</v>
      </c>
      <c r="R87" s="13"/>
      <c r="S87" s="82">
        <f t="shared" si="12"/>
        <v>0</v>
      </c>
      <c r="T87" s="81">
        <f>IF(E87="",,IF($K87&gt;=40,0,(VLOOKUP($K87,tabellen!$F$11:$H$16,3))))</f>
        <v>0</v>
      </c>
      <c r="U87" s="126">
        <f>IF(E87="",,IF($K87&gt;=40,0,(VLOOKUP($K87,tabellen!$F$11:$J$16,5))))</f>
        <v>0</v>
      </c>
      <c r="V87" s="137">
        <f t="shared" si="15"/>
        <v>0</v>
      </c>
      <c r="W87" s="70"/>
      <c r="X87" s="26">
        <f t="shared" si="13"/>
        <v>0</v>
      </c>
      <c r="Y87" s="79"/>
      <c r="Z87" s="77"/>
    </row>
    <row r="88" spans="2:26" ht="12.75">
      <c r="B88" s="78"/>
      <c r="C88" s="79"/>
      <c r="D88" s="84"/>
      <c r="E88" s="83"/>
      <c r="F88" s="83"/>
      <c r="G88" s="58"/>
      <c r="H88" s="103"/>
      <c r="I88" s="80">
        <f t="shared" si="10"/>
        <v>0</v>
      </c>
      <c r="J88" s="13"/>
      <c r="K88" s="82">
        <f>IF(E88="",,tabellen!$B$2-F88)</f>
        <v>0</v>
      </c>
      <c r="L88" s="82">
        <f>IF(E88="",,E88+tabellen!$F$6)</f>
        <v>0</v>
      </c>
      <c r="M88" s="13"/>
      <c r="N88" s="82">
        <f t="shared" si="11"/>
        <v>0</v>
      </c>
      <c r="O88" s="81">
        <f>IF(E88="",,IF($K88&gt;=25,0,(VLOOKUP($K88,tabellen!$F$11:$G$16,2))))</f>
        <v>0</v>
      </c>
      <c r="P88" s="126">
        <f>IF(E88="",,IF($K88&gt;=25,0,(VLOOKUP($K88,tabellen!$F$11:$I$16,4))))</f>
        <v>0</v>
      </c>
      <c r="Q88" s="137">
        <f t="shared" si="14"/>
        <v>0</v>
      </c>
      <c r="R88" s="13"/>
      <c r="S88" s="82">
        <f t="shared" si="12"/>
        <v>0</v>
      </c>
      <c r="T88" s="81">
        <f>IF(E88="",,IF($K88&gt;=40,0,(VLOOKUP($K88,tabellen!$F$11:$H$16,3))))</f>
        <v>0</v>
      </c>
      <c r="U88" s="126">
        <f>IF(E88="",,IF($K88&gt;=40,0,(VLOOKUP($K88,tabellen!$F$11:$J$16,5))))</f>
        <v>0</v>
      </c>
      <c r="V88" s="137">
        <f t="shared" si="15"/>
        <v>0</v>
      </c>
      <c r="W88" s="70"/>
      <c r="X88" s="26">
        <f t="shared" si="13"/>
        <v>0</v>
      </c>
      <c r="Y88" s="79"/>
      <c r="Z88" s="77"/>
    </row>
    <row r="89" spans="2:26" ht="12.75">
      <c r="B89" s="78"/>
      <c r="C89" s="79"/>
      <c r="D89" s="84"/>
      <c r="E89" s="83"/>
      <c r="F89" s="83"/>
      <c r="G89" s="58"/>
      <c r="H89" s="103"/>
      <c r="I89" s="80">
        <f t="shared" si="10"/>
        <v>0</v>
      </c>
      <c r="J89" s="13"/>
      <c r="K89" s="82">
        <f>IF(E89="",,tabellen!$B$2-F89)</f>
        <v>0</v>
      </c>
      <c r="L89" s="82">
        <f>IF(E89="",,E89+tabellen!$F$6)</f>
        <v>0</v>
      </c>
      <c r="M89" s="13"/>
      <c r="N89" s="82">
        <f t="shared" si="11"/>
        <v>0</v>
      </c>
      <c r="O89" s="81">
        <f>IF(E89="",,IF($K89&gt;=25,0,(VLOOKUP($K89,tabellen!$F$11:$G$16,2))))</f>
        <v>0</v>
      </c>
      <c r="P89" s="126">
        <f>IF(E89="",,IF($K89&gt;=25,0,(VLOOKUP($K89,tabellen!$F$11:$I$16,4))))</f>
        <v>0</v>
      </c>
      <c r="Q89" s="137">
        <f t="shared" si="14"/>
        <v>0</v>
      </c>
      <c r="R89" s="13"/>
      <c r="S89" s="82">
        <f t="shared" si="12"/>
        <v>0</v>
      </c>
      <c r="T89" s="81">
        <f>IF(E89="",,IF($K89&gt;=40,0,(VLOOKUP($K89,tabellen!$F$11:$H$16,3))))</f>
        <v>0</v>
      </c>
      <c r="U89" s="126">
        <f>IF(E89="",,IF($K89&gt;=40,0,(VLOOKUP($K89,tabellen!$F$11:$J$16,5))))</f>
        <v>0</v>
      </c>
      <c r="V89" s="137">
        <f t="shared" si="15"/>
        <v>0</v>
      </c>
      <c r="W89" s="70"/>
      <c r="X89" s="26">
        <f t="shared" si="13"/>
        <v>0</v>
      </c>
      <c r="Y89" s="79"/>
      <c r="Z89" s="77"/>
    </row>
    <row r="90" spans="2:26" ht="12.75">
      <c r="B90" s="78"/>
      <c r="C90" s="79"/>
      <c r="D90" s="84"/>
      <c r="E90" s="83"/>
      <c r="F90" s="83"/>
      <c r="G90" s="58"/>
      <c r="H90" s="103"/>
      <c r="I90" s="80">
        <f t="shared" si="10"/>
        <v>0</v>
      </c>
      <c r="J90" s="13"/>
      <c r="K90" s="82">
        <f>IF(E90="",,tabellen!$B$2-F90)</f>
        <v>0</v>
      </c>
      <c r="L90" s="82">
        <f>IF(E90="",,E90+tabellen!$F$6)</f>
        <v>0</v>
      </c>
      <c r="M90" s="13"/>
      <c r="N90" s="82">
        <f t="shared" si="11"/>
        <v>0</v>
      </c>
      <c r="O90" s="81">
        <f>IF(E90="",,IF($K90&gt;=25,0,(VLOOKUP($K90,tabellen!$F$11:$G$16,2))))</f>
        <v>0</v>
      </c>
      <c r="P90" s="126">
        <f>IF(E90="",,IF($K90&gt;=25,0,(VLOOKUP($K90,tabellen!$F$11:$I$16,4))))</f>
        <v>0</v>
      </c>
      <c r="Q90" s="137">
        <f t="shared" si="14"/>
        <v>0</v>
      </c>
      <c r="R90" s="13"/>
      <c r="S90" s="82">
        <f t="shared" si="12"/>
        <v>0</v>
      </c>
      <c r="T90" s="81">
        <f>IF(E90="",,IF($K90&gt;=40,0,(VLOOKUP($K90,tabellen!$F$11:$H$16,3))))</f>
        <v>0</v>
      </c>
      <c r="U90" s="126">
        <f>IF(E90="",,IF($K90&gt;=40,0,(VLOOKUP($K90,tabellen!$F$11:$J$16,5))))</f>
        <v>0</v>
      </c>
      <c r="V90" s="137">
        <f t="shared" si="15"/>
        <v>0</v>
      </c>
      <c r="W90" s="70"/>
      <c r="X90" s="26">
        <f t="shared" si="13"/>
        <v>0</v>
      </c>
      <c r="Y90" s="79"/>
      <c r="Z90" s="77"/>
    </row>
    <row r="91" spans="2:26" ht="12.75">
      <c r="B91" s="78"/>
      <c r="C91" s="79"/>
      <c r="D91" s="84"/>
      <c r="E91" s="83"/>
      <c r="F91" s="83"/>
      <c r="G91" s="58"/>
      <c r="H91" s="103"/>
      <c r="I91" s="80">
        <f t="shared" si="10"/>
        <v>0</v>
      </c>
      <c r="J91" s="13"/>
      <c r="K91" s="82">
        <f>IF(E91="",,tabellen!$B$2-F91)</f>
        <v>0</v>
      </c>
      <c r="L91" s="82">
        <f>IF(E91="",,E91+tabellen!$F$6)</f>
        <v>0</v>
      </c>
      <c r="M91" s="13"/>
      <c r="N91" s="82">
        <f t="shared" si="11"/>
        <v>0</v>
      </c>
      <c r="O91" s="81">
        <f>IF(E91="",,IF($K91&gt;=25,0,(VLOOKUP($K91,tabellen!$F$11:$G$16,2))))</f>
        <v>0</v>
      </c>
      <c r="P91" s="126">
        <f>IF(E91="",,IF($K91&gt;=25,0,(VLOOKUP($K91,tabellen!$F$11:$I$16,4))))</f>
        <v>0</v>
      </c>
      <c r="Q91" s="137">
        <f t="shared" si="14"/>
        <v>0</v>
      </c>
      <c r="R91" s="13"/>
      <c r="S91" s="82">
        <f t="shared" si="12"/>
        <v>0</v>
      </c>
      <c r="T91" s="81">
        <f>IF(E91="",,IF($K91&gt;=40,0,(VLOOKUP($K91,tabellen!$F$11:$H$16,3))))</f>
        <v>0</v>
      </c>
      <c r="U91" s="126">
        <f>IF(E91="",,IF($K91&gt;=40,0,(VLOOKUP($K91,tabellen!$F$11:$J$16,5))))</f>
        <v>0</v>
      </c>
      <c r="V91" s="137">
        <f t="shared" si="15"/>
        <v>0</v>
      </c>
      <c r="W91" s="70"/>
      <c r="X91" s="26">
        <f t="shared" si="13"/>
        <v>0</v>
      </c>
      <c r="Y91" s="79"/>
      <c r="Z91" s="77"/>
    </row>
    <row r="92" spans="2:26" ht="12.75">
      <c r="B92" s="78"/>
      <c r="C92" s="79"/>
      <c r="D92" s="84"/>
      <c r="E92" s="83"/>
      <c r="F92" s="83"/>
      <c r="G92" s="58"/>
      <c r="H92" s="103"/>
      <c r="I92" s="80">
        <f t="shared" si="10"/>
        <v>0</v>
      </c>
      <c r="J92" s="13"/>
      <c r="K92" s="82">
        <f>IF(E92="",,tabellen!$B$2-F92)</f>
        <v>0</v>
      </c>
      <c r="L92" s="82">
        <f>IF(E92="",,E92+tabellen!$F$6)</f>
        <v>0</v>
      </c>
      <c r="M92" s="13"/>
      <c r="N92" s="82">
        <f t="shared" si="11"/>
        <v>0</v>
      </c>
      <c r="O92" s="81">
        <f>IF(E92="",,IF($K92&gt;=25,0,(VLOOKUP($K92,tabellen!$F$11:$G$16,2))))</f>
        <v>0</v>
      </c>
      <c r="P92" s="126">
        <f>IF(E92="",,IF($K92&gt;=25,0,(VLOOKUP($K92,tabellen!$F$11:$I$16,4))))</f>
        <v>0</v>
      </c>
      <c r="Q92" s="137">
        <f t="shared" si="14"/>
        <v>0</v>
      </c>
      <c r="R92" s="13"/>
      <c r="S92" s="82">
        <f t="shared" si="12"/>
        <v>0</v>
      </c>
      <c r="T92" s="81">
        <f>IF(E92="",,IF($K92&gt;=40,0,(VLOOKUP($K92,tabellen!$F$11:$H$16,3))))</f>
        <v>0</v>
      </c>
      <c r="U92" s="126">
        <f>IF(E92="",,IF($K92&gt;=40,0,(VLOOKUP($K92,tabellen!$F$11:$J$16,5))))</f>
        <v>0</v>
      </c>
      <c r="V92" s="137">
        <f t="shared" si="15"/>
        <v>0</v>
      </c>
      <c r="W92" s="70"/>
      <c r="X92" s="26">
        <f t="shared" si="13"/>
        <v>0</v>
      </c>
      <c r="Y92" s="79"/>
      <c r="Z92" s="77"/>
    </row>
    <row r="93" spans="2:26" ht="12.75">
      <c r="B93" s="78"/>
      <c r="C93" s="79"/>
      <c r="D93" s="84"/>
      <c r="E93" s="83"/>
      <c r="F93" s="83"/>
      <c r="G93" s="58"/>
      <c r="H93" s="103"/>
      <c r="I93" s="80">
        <f t="shared" si="10"/>
        <v>0</v>
      </c>
      <c r="J93" s="13"/>
      <c r="K93" s="82">
        <f>IF(E93="",,tabellen!$B$2-F93)</f>
        <v>0</v>
      </c>
      <c r="L93" s="82">
        <f>IF(E93="",,E93+tabellen!$F$6)</f>
        <v>0</v>
      </c>
      <c r="M93" s="13"/>
      <c r="N93" s="82">
        <f t="shared" si="11"/>
        <v>0</v>
      </c>
      <c r="O93" s="81">
        <f>IF(E93="",,IF($K93&gt;=25,0,(VLOOKUP($K93,tabellen!$F$11:$G$16,2))))</f>
        <v>0</v>
      </c>
      <c r="P93" s="126">
        <f>IF(E93="",,IF($K93&gt;=25,0,(VLOOKUP($K93,tabellen!$F$11:$I$16,4))))</f>
        <v>0</v>
      </c>
      <c r="Q93" s="137">
        <f t="shared" si="14"/>
        <v>0</v>
      </c>
      <c r="R93" s="13"/>
      <c r="S93" s="82">
        <f t="shared" si="12"/>
        <v>0</v>
      </c>
      <c r="T93" s="81">
        <f>IF(E93="",,IF($K93&gt;=40,0,(VLOOKUP($K93,tabellen!$F$11:$H$16,3))))</f>
        <v>0</v>
      </c>
      <c r="U93" s="126">
        <f>IF(E93="",,IF($K93&gt;=40,0,(VLOOKUP($K93,tabellen!$F$11:$J$16,5))))</f>
        <v>0</v>
      </c>
      <c r="V93" s="137">
        <f t="shared" si="15"/>
        <v>0</v>
      </c>
      <c r="W93" s="70"/>
      <c r="X93" s="26">
        <f t="shared" si="13"/>
        <v>0</v>
      </c>
      <c r="Y93" s="79"/>
      <c r="Z93" s="77"/>
    </row>
    <row r="94" spans="2:26" ht="12.75">
      <c r="B94" s="78"/>
      <c r="C94" s="79"/>
      <c r="D94" s="84"/>
      <c r="E94" s="83"/>
      <c r="F94" s="83"/>
      <c r="G94" s="58"/>
      <c r="H94" s="103"/>
      <c r="I94" s="80">
        <f t="shared" si="10"/>
        <v>0</v>
      </c>
      <c r="J94" s="13"/>
      <c r="K94" s="82">
        <f>IF(E94="",,tabellen!$B$2-F94)</f>
        <v>0</v>
      </c>
      <c r="L94" s="82">
        <f>IF(E94="",,E94+tabellen!$F$6)</f>
        <v>0</v>
      </c>
      <c r="M94" s="13"/>
      <c r="N94" s="82">
        <f t="shared" si="11"/>
        <v>0</v>
      </c>
      <c r="O94" s="81">
        <f>IF(E94="",,IF($K94&gt;=25,0,(VLOOKUP($K94,tabellen!$F$11:$G$16,2))))</f>
        <v>0</v>
      </c>
      <c r="P94" s="126">
        <f>IF(E94="",,IF($K94&gt;=25,0,(VLOOKUP($K94,tabellen!$F$11:$I$16,4))))</f>
        <v>0</v>
      </c>
      <c r="Q94" s="137">
        <f t="shared" si="14"/>
        <v>0</v>
      </c>
      <c r="R94" s="13"/>
      <c r="S94" s="82">
        <f t="shared" si="12"/>
        <v>0</v>
      </c>
      <c r="T94" s="81">
        <f>IF(E94="",,IF($K94&gt;=40,0,(VLOOKUP($K94,tabellen!$F$11:$H$16,3))))</f>
        <v>0</v>
      </c>
      <c r="U94" s="126">
        <f>IF(E94="",,IF($K94&gt;=40,0,(VLOOKUP($K94,tabellen!$F$11:$J$16,5))))</f>
        <v>0</v>
      </c>
      <c r="V94" s="137">
        <f t="shared" si="15"/>
        <v>0</v>
      </c>
      <c r="W94" s="70"/>
      <c r="X94" s="26">
        <f t="shared" si="13"/>
        <v>0</v>
      </c>
      <c r="Y94" s="79"/>
      <c r="Z94" s="77"/>
    </row>
    <row r="95" spans="2:26" ht="12.75">
      <c r="B95" s="78"/>
      <c r="C95" s="79"/>
      <c r="D95" s="84"/>
      <c r="E95" s="83"/>
      <c r="F95" s="83"/>
      <c r="G95" s="58"/>
      <c r="H95" s="103"/>
      <c r="I95" s="80">
        <f t="shared" si="10"/>
        <v>0</v>
      </c>
      <c r="J95" s="13"/>
      <c r="K95" s="82">
        <f>IF(E95="",,tabellen!$B$2-F95)</f>
        <v>0</v>
      </c>
      <c r="L95" s="82">
        <f>IF(E95="",,E95+tabellen!$F$6)</f>
        <v>0</v>
      </c>
      <c r="M95" s="13"/>
      <c r="N95" s="82">
        <f t="shared" si="11"/>
        <v>0</v>
      </c>
      <c r="O95" s="81">
        <f>IF(E95="",,IF($K95&gt;=25,0,(VLOOKUP($K95,tabellen!$F$11:$G$16,2))))</f>
        <v>0</v>
      </c>
      <c r="P95" s="126">
        <f>IF(E95="",,IF($K95&gt;=25,0,(VLOOKUP($K95,tabellen!$F$11:$I$16,4))))</f>
        <v>0</v>
      </c>
      <c r="Q95" s="137">
        <f t="shared" si="14"/>
        <v>0</v>
      </c>
      <c r="R95" s="13"/>
      <c r="S95" s="82">
        <f t="shared" si="12"/>
        <v>0</v>
      </c>
      <c r="T95" s="81">
        <f>IF(E95="",,IF($K95&gt;=40,0,(VLOOKUP($K95,tabellen!$F$11:$H$16,3))))</f>
        <v>0</v>
      </c>
      <c r="U95" s="126">
        <f>IF(E95="",,IF($K95&gt;=40,0,(VLOOKUP($K95,tabellen!$F$11:$J$16,5))))</f>
        <v>0</v>
      </c>
      <c r="V95" s="137">
        <f t="shared" si="15"/>
        <v>0</v>
      </c>
      <c r="W95" s="70"/>
      <c r="X95" s="26">
        <f t="shared" si="13"/>
        <v>0</v>
      </c>
      <c r="Y95" s="79"/>
      <c r="Z95" s="77"/>
    </row>
    <row r="96" spans="2:26" ht="12.75">
      <c r="B96" s="78"/>
      <c r="C96" s="79"/>
      <c r="D96" s="84"/>
      <c r="E96" s="83"/>
      <c r="F96" s="83"/>
      <c r="G96" s="58"/>
      <c r="H96" s="103"/>
      <c r="I96" s="80">
        <f t="shared" si="10"/>
        <v>0</v>
      </c>
      <c r="J96" s="13"/>
      <c r="K96" s="82">
        <f>IF(E96="",,tabellen!$B$2-F96)</f>
        <v>0</v>
      </c>
      <c r="L96" s="82">
        <f>IF(E96="",,E96+tabellen!$F$6)</f>
        <v>0</v>
      </c>
      <c r="M96" s="13"/>
      <c r="N96" s="82">
        <f t="shared" si="11"/>
        <v>0</v>
      </c>
      <c r="O96" s="81">
        <f>IF(E96="",,IF($K96&gt;=25,0,(VLOOKUP($K96,tabellen!$F$11:$G$16,2))))</f>
        <v>0</v>
      </c>
      <c r="P96" s="126">
        <f>IF(E96="",,IF($K96&gt;=25,0,(VLOOKUP($K96,tabellen!$F$11:$I$16,4))))</f>
        <v>0</v>
      </c>
      <c r="Q96" s="137">
        <f t="shared" si="14"/>
        <v>0</v>
      </c>
      <c r="R96" s="13"/>
      <c r="S96" s="82">
        <f t="shared" si="12"/>
        <v>0</v>
      </c>
      <c r="T96" s="81">
        <f>IF(E96="",,IF($K96&gt;=40,0,(VLOOKUP($K96,tabellen!$F$11:$H$16,3))))</f>
        <v>0</v>
      </c>
      <c r="U96" s="126">
        <f>IF(E96="",,IF($K96&gt;=40,0,(VLOOKUP($K96,tabellen!$F$11:$J$16,5))))</f>
        <v>0</v>
      </c>
      <c r="V96" s="137">
        <f t="shared" si="15"/>
        <v>0</v>
      </c>
      <c r="W96" s="70"/>
      <c r="X96" s="26">
        <f t="shared" si="13"/>
        <v>0</v>
      </c>
      <c r="Y96" s="79"/>
      <c r="Z96" s="77"/>
    </row>
    <row r="97" spans="2:26" ht="12.75">
      <c r="B97" s="78"/>
      <c r="C97" s="79"/>
      <c r="D97" s="84"/>
      <c r="E97" s="83"/>
      <c r="F97" s="83"/>
      <c r="G97" s="58"/>
      <c r="H97" s="103"/>
      <c r="I97" s="80">
        <f t="shared" si="10"/>
        <v>0</v>
      </c>
      <c r="J97" s="13"/>
      <c r="K97" s="82">
        <f>IF(E97="",,tabellen!$B$2-F97)</f>
        <v>0</v>
      </c>
      <c r="L97" s="82">
        <f>IF(E97="",,E97+tabellen!$F$6)</f>
        <v>0</v>
      </c>
      <c r="M97" s="13"/>
      <c r="N97" s="82">
        <f t="shared" si="11"/>
        <v>0</v>
      </c>
      <c r="O97" s="81">
        <f>IF(E97="",,IF($K97&gt;=25,0,(VLOOKUP($K97,tabellen!$F$11:$G$16,2))))</f>
        <v>0</v>
      </c>
      <c r="P97" s="126">
        <f>IF(E97="",,IF($K97&gt;=25,0,(VLOOKUP($K97,tabellen!$F$11:$I$16,4))))</f>
        <v>0</v>
      </c>
      <c r="Q97" s="137">
        <f t="shared" si="14"/>
        <v>0</v>
      </c>
      <c r="R97" s="13"/>
      <c r="S97" s="82">
        <f t="shared" si="12"/>
        <v>0</v>
      </c>
      <c r="T97" s="81">
        <f>IF(E97="",,IF($K97&gt;=40,0,(VLOOKUP($K97,tabellen!$F$11:$H$16,3))))</f>
        <v>0</v>
      </c>
      <c r="U97" s="126">
        <f>IF(E97="",,IF($K97&gt;=40,0,(VLOOKUP($K97,tabellen!$F$11:$J$16,5))))</f>
        <v>0</v>
      </c>
      <c r="V97" s="137">
        <f t="shared" si="15"/>
        <v>0</v>
      </c>
      <c r="W97" s="70"/>
      <c r="X97" s="26">
        <f t="shared" si="13"/>
        <v>0</v>
      </c>
      <c r="Y97" s="79"/>
      <c r="Z97" s="77"/>
    </row>
    <row r="98" spans="2:26" ht="12.75">
      <c r="B98" s="78"/>
      <c r="C98" s="79"/>
      <c r="D98" s="84"/>
      <c r="E98" s="83"/>
      <c r="F98" s="83"/>
      <c r="G98" s="58"/>
      <c r="H98" s="103"/>
      <c r="I98" s="80">
        <f t="shared" si="10"/>
        <v>0</v>
      </c>
      <c r="J98" s="13"/>
      <c r="K98" s="82">
        <f>IF(E98="",,tabellen!$B$2-F98)</f>
        <v>0</v>
      </c>
      <c r="L98" s="82">
        <f>IF(E98="",,E98+tabellen!$F$6)</f>
        <v>0</v>
      </c>
      <c r="M98" s="13"/>
      <c r="N98" s="82">
        <f t="shared" si="11"/>
        <v>0</v>
      </c>
      <c r="O98" s="81">
        <f>IF(E98="",,IF($K98&gt;=25,0,(VLOOKUP($K98,tabellen!$F$11:$G$16,2))))</f>
        <v>0</v>
      </c>
      <c r="P98" s="126">
        <f>IF(E98="",,IF($K98&gt;=25,0,(VLOOKUP($K98,tabellen!$F$11:$I$16,4))))</f>
        <v>0</v>
      </c>
      <c r="Q98" s="137">
        <f t="shared" si="14"/>
        <v>0</v>
      </c>
      <c r="R98" s="13"/>
      <c r="S98" s="82">
        <f t="shared" si="12"/>
        <v>0</v>
      </c>
      <c r="T98" s="81">
        <f>IF(E98="",,IF($K98&gt;=40,0,(VLOOKUP($K98,tabellen!$F$11:$H$16,3))))</f>
        <v>0</v>
      </c>
      <c r="U98" s="126">
        <f>IF(E98="",,IF($K98&gt;=40,0,(VLOOKUP($K98,tabellen!$F$11:$J$16,5))))</f>
        <v>0</v>
      </c>
      <c r="V98" s="137">
        <f t="shared" si="15"/>
        <v>0</v>
      </c>
      <c r="W98" s="70"/>
      <c r="X98" s="26">
        <f t="shared" si="13"/>
        <v>0</v>
      </c>
      <c r="Y98" s="79"/>
      <c r="Z98" s="77"/>
    </row>
    <row r="99" spans="2:26" ht="12.75">
      <c r="B99" s="78"/>
      <c r="C99" s="79"/>
      <c r="D99" s="84"/>
      <c r="E99" s="83"/>
      <c r="F99" s="83"/>
      <c r="G99" s="58"/>
      <c r="H99" s="103"/>
      <c r="I99" s="80">
        <f t="shared" si="10"/>
        <v>0</v>
      </c>
      <c r="J99" s="13"/>
      <c r="K99" s="82">
        <f>IF(E99="",,tabellen!$B$2-F99)</f>
        <v>0</v>
      </c>
      <c r="L99" s="82">
        <f>IF(E99="",,E99+tabellen!$F$6)</f>
        <v>0</v>
      </c>
      <c r="M99" s="13"/>
      <c r="N99" s="82">
        <f t="shared" si="11"/>
        <v>0</v>
      </c>
      <c r="O99" s="81">
        <f>IF(E99="",,IF($K99&gt;=25,0,(VLOOKUP($K99,tabellen!$F$11:$G$16,2))))</f>
        <v>0</v>
      </c>
      <c r="P99" s="126">
        <f>IF(E99="",,IF($K99&gt;=25,0,(VLOOKUP($K99,tabellen!$F$11:$I$16,4))))</f>
        <v>0</v>
      </c>
      <c r="Q99" s="137">
        <f t="shared" si="14"/>
        <v>0</v>
      </c>
      <c r="R99" s="13"/>
      <c r="S99" s="82">
        <f t="shared" si="12"/>
        <v>0</v>
      </c>
      <c r="T99" s="81">
        <f>IF(E99="",,IF($K99&gt;=40,0,(VLOOKUP($K99,tabellen!$F$11:$H$16,3))))</f>
        <v>0</v>
      </c>
      <c r="U99" s="126">
        <f>IF(E99="",,IF($K99&gt;=40,0,(VLOOKUP($K99,tabellen!$F$11:$J$16,5))))</f>
        <v>0</v>
      </c>
      <c r="V99" s="137">
        <f t="shared" si="15"/>
        <v>0</v>
      </c>
      <c r="W99" s="70"/>
      <c r="X99" s="26">
        <f t="shared" si="13"/>
        <v>0</v>
      </c>
      <c r="Y99" s="79"/>
      <c r="Z99" s="77"/>
    </row>
    <row r="100" spans="2:26" ht="12.75">
      <c r="B100" s="78"/>
      <c r="C100" s="79"/>
      <c r="D100" s="84"/>
      <c r="E100" s="83"/>
      <c r="F100" s="83"/>
      <c r="G100" s="58"/>
      <c r="H100" s="103"/>
      <c r="I100" s="80">
        <f t="shared" si="10"/>
        <v>0</v>
      </c>
      <c r="J100" s="13"/>
      <c r="K100" s="82">
        <f>IF(E100="",,tabellen!$B$2-F100)</f>
        <v>0</v>
      </c>
      <c r="L100" s="82">
        <f>IF(E100="",,E100+tabellen!$F$6)</f>
        <v>0</v>
      </c>
      <c r="M100" s="13"/>
      <c r="N100" s="82">
        <f t="shared" si="11"/>
        <v>0</v>
      </c>
      <c r="O100" s="81">
        <f>IF(E100="",,IF($K100&gt;=25,0,(VLOOKUP($K100,tabellen!$F$11:$G$16,2))))</f>
        <v>0</v>
      </c>
      <c r="P100" s="126">
        <f>IF(E100="",,IF($K100&gt;=25,0,(VLOOKUP($K100,tabellen!$F$11:$I$16,4))))</f>
        <v>0</v>
      </c>
      <c r="Q100" s="137">
        <f t="shared" si="14"/>
        <v>0</v>
      </c>
      <c r="R100" s="13"/>
      <c r="S100" s="82">
        <f t="shared" si="12"/>
        <v>0</v>
      </c>
      <c r="T100" s="81">
        <f>IF(E100="",,IF($K100&gt;=40,0,(VLOOKUP($K100,tabellen!$F$11:$H$16,3))))</f>
        <v>0</v>
      </c>
      <c r="U100" s="126">
        <f>IF(E100="",,IF($K100&gt;=40,0,(VLOOKUP($K100,tabellen!$F$11:$J$16,5))))</f>
        <v>0</v>
      </c>
      <c r="V100" s="137">
        <f t="shared" si="15"/>
        <v>0</v>
      </c>
      <c r="W100" s="70"/>
      <c r="X100" s="26">
        <f t="shared" si="13"/>
        <v>0</v>
      </c>
      <c r="Y100" s="79"/>
      <c r="Z100" s="77"/>
    </row>
    <row r="101" spans="2:26" ht="12.75">
      <c r="B101" s="78"/>
      <c r="C101" s="79"/>
      <c r="D101" s="84"/>
      <c r="E101" s="83"/>
      <c r="F101" s="83"/>
      <c r="G101" s="58"/>
      <c r="H101" s="103"/>
      <c r="I101" s="80">
        <f t="shared" si="10"/>
        <v>0</v>
      </c>
      <c r="J101" s="13"/>
      <c r="K101" s="82">
        <f>IF(E101="",,tabellen!$B$2-F101)</f>
        <v>0</v>
      </c>
      <c r="L101" s="82">
        <f>IF(E101="",,E101+tabellen!$F$6)</f>
        <v>0</v>
      </c>
      <c r="M101" s="13"/>
      <c r="N101" s="82">
        <f t="shared" si="11"/>
        <v>0</v>
      </c>
      <c r="O101" s="81">
        <f>IF(E101="",,IF($K101&gt;=25,0,(VLOOKUP($K101,tabellen!$F$11:$G$16,2))))</f>
        <v>0</v>
      </c>
      <c r="P101" s="126">
        <f>IF(E101="",,IF($K101&gt;=25,0,(VLOOKUP($K101,tabellen!$F$11:$I$16,4))))</f>
        <v>0</v>
      </c>
      <c r="Q101" s="137">
        <f t="shared" si="14"/>
        <v>0</v>
      </c>
      <c r="R101" s="13"/>
      <c r="S101" s="82">
        <f t="shared" si="12"/>
        <v>0</v>
      </c>
      <c r="T101" s="81">
        <f>IF(E101="",,IF($K101&gt;=40,0,(VLOOKUP($K101,tabellen!$F$11:$H$16,3))))</f>
        <v>0</v>
      </c>
      <c r="U101" s="126">
        <f>IF(E101="",,IF($K101&gt;=40,0,(VLOOKUP($K101,tabellen!$F$11:$J$16,5))))</f>
        <v>0</v>
      </c>
      <c r="V101" s="137">
        <f t="shared" si="15"/>
        <v>0</v>
      </c>
      <c r="W101" s="70"/>
      <c r="X101" s="26">
        <f t="shared" si="13"/>
        <v>0</v>
      </c>
      <c r="Y101" s="79"/>
      <c r="Z101" s="77"/>
    </row>
    <row r="102" spans="2:26" ht="12.75">
      <c r="B102" s="78"/>
      <c r="C102" s="79"/>
      <c r="D102" s="84"/>
      <c r="E102" s="83"/>
      <c r="F102" s="83"/>
      <c r="G102" s="58"/>
      <c r="H102" s="103"/>
      <c r="I102" s="80">
        <f t="shared" si="10"/>
        <v>0</v>
      </c>
      <c r="J102" s="13"/>
      <c r="K102" s="82">
        <f>IF(E102="",,tabellen!$B$2-F102)</f>
        <v>0</v>
      </c>
      <c r="L102" s="82">
        <f>IF(E102="",,E102+tabellen!$F$6)</f>
        <v>0</v>
      </c>
      <c r="M102" s="13"/>
      <c r="N102" s="82">
        <f t="shared" si="11"/>
        <v>0</v>
      </c>
      <c r="O102" s="81">
        <f>IF(E102="",,IF($K102&gt;=25,0,(VLOOKUP($K102,tabellen!$F$11:$G$16,2))))</f>
        <v>0</v>
      </c>
      <c r="P102" s="126">
        <f>IF(E102="",,IF($K102&gt;=25,0,(VLOOKUP($K102,tabellen!$F$11:$I$16,4))))</f>
        <v>0</v>
      </c>
      <c r="Q102" s="137">
        <f t="shared" si="14"/>
        <v>0</v>
      </c>
      <c r="R102" s="13"/>
      <c r="S102" s="82">
        <f t="shared" si="12"/>
        <v>0</v>
      </c>
      <c r="T102" s="81">
        <f>IF(E102="",,IF($K102&gt;=40,0,(VLOOKUP($K102,tabellen!$F$11:$H$16,3))))</f>
        <v>0</v>
      </c>
      <c r="U102" s="126">
        <f>IF(E102="",,IF($K102&gt;=40,0,(VLOOKUP($K102,tabellen!$F$11:$J$16,5))))</f>
        <v>0</v>
      </c>
      <c r="V102" s="137">
        <f t="shared" si="15"/>
        <v>0</v>
      </c>
      <c r="W102" s="70"/>
      <c r="X102" s="26">
        <f t="shared" si="13"/>
        <v>0</v>
      </c>
      <c r="Y102" s="79"/>
      <c r="Z102" s="77"/>
    </row>
    <row r="103" spans="2:26" ht="12.75">
      <c r="B103" s="78"/>
      <c r="C103" s="79"/>
      <c r="D103" s="84"/>
      <c r="E103" s="83"/>
      <c r="F103" s="83"/>
      <c r="G103" s="58"/>
      <c r="H103" s="103"/>
      <c r="I103" s="80">
        <f t="shared" si="10"/>
        <v>0</v>
      </c>
      <c r="J103" s="13"/>
      <c r="K103" s="82">
        <f>IF(E103="",,tabellen!$B$2-F103)</f>
        <v>0</v>
      </c>
      <c r="L103" s="82">
        <f>IF(E103="",,E103+tabellen!$F$6)</f>
        <v>0</v>
      </c>
      <c r="M103" s="13"/>
      <c r="N103" s="82">
        <f t="shared" si="11"/>
        <v>0</v>
      </c>
      <c r="O103" s="81">
        <f>IF(E103="",,IF($K103&gt;=25,0,(VLOOKUP($K103,tabellen!$F$11:$G$16,2))))</f>
        <v>0</v>
      </c>
      <c r="P103" s="126">
        <f>IF(E103="",,IF($K103&gt;=25,0,(VLOOKUP($K103,tabellen!$F$11:$I$16,4))))</f>
        <v>0</v>
      </c>
      <c r="Q103" s="137">
        <f t="shared" si="14"/>
        <v>0</v>
      </c>
      <c r="R103" s="13"/>
      <c r="S103" s="82">
        <f t="shared" si="12"/>
        <v>0</v>
      </c>
      <c r="T103" s="81">
        <f>IF(E103="",,IF($K103&gt;=40,0,(VLOOKUP($K103,tabellen!$F$11:$H$16,3))))</f>
        <v>0</v>
      </c>
      <c r="U103" s="126">
        <f>IF(E103="",,IF($K103&gt;=40,0,(VLOOKUP($K103,tabellen!$F$11:$J$16,5))))</f>
        <v>0</v>
      </c>
      <c r="V103" s="137">
        <f t="shared" si="15"/>
        <v>0</v>
      </c>
      <c r="W103" s="70"/>
      <c r="X103" s="26">
        <f t="shared" si="13"/>
        <v>0</v>
      </c>
      <c r="Y103" s="79"/>
      <c r="Z103" s="77"/>
    </row>
    <row r="104" spans="2:26" ht="12.75">
      <c r="B104" s="78"/>
      <c r="C104" s="79"/>
      <c r="D104" s="84"/>
      <c r="E104" s="83"/>
      <c r="F104" s="83"/>
      <c r="G104" s="58"/>
      <c r="H104" s="103"/>
      <c r="I104" s="80">
        <f t="shared" si="10"/>
        <v>0</v>
      </c>
      <c r="J104" s="13"/>
      <c r="K104" s="82">
        <f>IF(E104="",,tabellen!$B$2-F104)</f>
        <v>0</v>
      </c>
      <c r="L104" s="82">
        <f>IF(E104="",,E104+tabellen!$F$6)</f>
        <v>0</v>
      </c>
      <c r="M104" s="13"/>
      <c r="N104" s="82">
        <f t="shared" si="11"/>
        <v>0</v>
      </c>
      <c r="O104" s="81">
        <f>IF(E104="",,IF($K104&gt;=25,0,(VLOOKUP($K104,tabellen!$F$11:$G$16,2))))</f>
        <v>0</v>
      </c>
      <c r="P104" s="126">
        <f>IF(E104="",,IF($K104&gt;=25,0,(VLOOKUP($K104,tabellen!$F$11:$I$16,4))))</f>
        <v>0</v>
      </c>
      <c r="Q104" s="137">
        <f t="shared" si="14"/>
        <v>0</v>
      </c>
      <c r="R104" s="13"/>
      <c r="S104" s="82">
        <f t="shared" si="12"/>
        <v>0</v>
      </c>
      <c r="T104" s="81">
        <f>IF(E104="",,IF($K104&gt;=40,0,(VLOOKUP($K104,tabellen!$F$11:$H$16,3))))</f>
        <v>0</v>
      </c>
      <c r="U104" s="126">
        <f>IF(E104="",,IF($K104&gt;=40,0,(VLOOKUP($K104,tabellen!$F$11:$J$16,5))))</f>
        <v>0</v>
      </c>
      <c r="V104" s="137">
        <f t="shared" si="15"/>
        <v>0</v>
      </c>
      <c r="W104" s="70"/>
      <c r="X104" s="26">
        <f t="shared" si="13"/>
        <v>0</v>
      </c>
      <c r="Y104" s="79"/>
      <c r="Z104" s="77"/>
    </row>
    <row r="105" spans="2:26" ht="12.75">
      <c r="B105" s="78"/>
      <c r="C105" s="79"/>
      <c r="D105" s="84"/>
      <c r="E105" s="83"/>
      <c r="F105" s="83"/>
      <c r="G105" s="58"/>
      <c r="H105" s="103"/>
      <c r="I105" s="80">
        <f t="shared" si="10"/>
        <v>0</v>
      </c>
      <c r="J105" s="13"/>
      <c r="K105" s="82">
        <f>IF(E105="",,tabellen!$B$2-F105)</f>
        <v>0</v>
      </c>
      <c r="L105" s="82">
        <f>IF(E105="",,E105+tabellen!$F$6)</f>
        <v>0</v>
      </c>
      <c r="M105" s="13"/>
      <c r="N105" s="82">
        <f t="shared" si="11"/>
        <v>0</v>
      </c>
      <c r="O105" s="81">
        <f>IF(E105="",,IF($K105&gt;=25,0,(VLOOKUP($K105,tabellen!$F$11:$G$16,2))))</f>
        <v>0</v>
      </c>
      <c r="P105" s="126">
        <f>IF(E105="",,IF($K105&gt;=25,0,(VLOOKUP($K105,tabellen!$F$11:$I$16,4))))</f>
        <v>0</v>
      </c>
      <c r="Q105" s="137">
        <f t="shared" si="14"/>
        <v>0</v>
      </c>
      <c r="R105" s="13"/>
      <c r="S105" s="82">
        <f t="shared" si="12"/>
        <v>0</v>
      </c>
      <c r="T105" s="81">
        <f>IF(E105="",,IF($K105&gt;=40,0,(VLOOKUP($K105,tabellen!$F$11:$H$16,3))))</f>
        <v>0</v>
      </c>
      <c r="U105" s="126">
        <f>IF(E105="",,IF($K105&gt;=40,0,(VLOOKUP($K105,tabellen!$F$11:$J$16,5))))</f>
        <v>0</v>
      </c>
      <c r="V105" s="137">
        <f t="shared" si="15"/>
        <v>0</v>
      </c>
      <c r="W105" s="70"/>
      <c r="X105" s="26">
        <f t="shared" si="13"/>
        <v>0</v>
      </c>
      <c r="Y105" s="79"/>
      <c r="Z105" s="77"/>
    </row>
    <row r="106" spans="2:26" ht="12.75">
      <c r="B106" s="78"/>
      <c r="C106" s="79"/>
      <c r="D106" s="84"/>
      <c r="E106" s="83"/>
      <c r="F106" s="83"/>
      <c r="G106" s="58"/>
      <c r="H106" s="103"/>
      <c r="I106" s="80">
        <f t="shared" si="10"/>
        <v>0</v>
      </c>
      <c r="J106" s="13"/>
      <c r="K106" s="82">
        <f>IF(E106="",,tabellen!$B$2-F106)</f>
        <v>0</v>
      </c>
      <c r="L106" s="82">
        <f>IF(E106="",,E106+tabellen!$F$6)</f>
        <v>0</v>
      </c>
      <c r="M106" s="13"/>
      <c r="N106" s="82">
        <f t="shared" si="11"/>
        <v>0</v>
      </c>
      <c r="O106" s="81">
        <f>IF(E106="",,IF($K106&gt;=25,0,(VLOOKUP($K106,tabellen!$F$11:$G$16,2))))</f>
        <v>0</v>
      </c>
      <c r="P106" s="126">
        <f>IF(E106="",,IF($K106&gt;=25,0,(VLOOKUP($K106,tabellen!$F$11:$I$16,4))))</f>
        <v>0</v>
      </c>
      <c r="Q106" s="137">
        <f t="shared" si="14"/>
        <v>0</v>
      </c>
      <c r="R106" s="13"/>
      <c r="S106" s="82">
        <f t="shared" si="12"/>
        <v>0</v>
      </c>
      <c r="T106" s="81">
        <f>IF(E106="",,IF($K106&gt;=40,0,(VLOOKUP($K106,tabellen!$F$11:$H$16,3))))</f>
        <v>0</v>
      </c>
      <c r="U106" s="126">
        <f>IF(E106="",,IF($K106&gt;=40,0,(VLOOKUP($K106,tabellen!$F$11:$J$16,5))))</f>
        <v>0</v>
      </c>
      <c r="V106" s="137">
        <f t="shared" si="15"/>
        <v>0</v>
      </c>
      <c r="W106" s="70"/>
      <c r="X106" s="26">
        <f t="shared" si="13"/>
        <v>0</v>
      </c>
      <c r="Y106" s="79"/>
      <c r="Z106" s="77"/>
    </row>
    <row r="107" spans="2:26" ht="12.75">
      <c r="B107" s="78"/>
      <c r="C107" s="79"/>
      <c r="D107" s="84"/>
      <c r="E107" s="83"/>
      <c r="F107" s="83"/>
      <c r="G107" s="58"/>
      <c r="H107" s="103"/>
      <c r="I107" s="80">
        <f aca="true" t="shared" si="16" ref="I107:I170">IF(H107="",0,VLOOKUP(H107,maxschaal,IF($O$9="PO",2,3),FALSE))*G107</f>
        <v>0</v>
      </c>
      <c r="J107" s="13"/>
      <c r="K107" s="82">
        <f>IF(E107="",,tabellen!$B$2-F107)</f>
        <v>0</v>
      </c>
      <c r="L107" s="82">
        <f>IF(E107="",,E107+tabellen!$F$6)</f>
        <v>0</v>
      </c>
      <c r="M107" s="13"/>
      <c r="N107" s="82">
        <f aca="true" t="shared" si="17" ref="N107:N170">IF(E107="",,F107+25)</f>
        <v>0</v>
      </c>
      <c r="O107" s="81">
        <f>IF(E107="",,IF($K107&gt;=25,0,(VLOOKUP($K107,tabellen!$F$11:$G$16,2))))</f>
        <v>0</v>
      </c>
      <c r="P107" s="126">
        <f>IF(E107="",,IF($K107&gt;=25,0,(VLOOKUP($K107,tabellen!$F$11:$I$16,4))))</f>
        <v>0</v>
      </c>
      <c r="Q107" s="137">
        <f t="shared" si="14"/>
        <v>0</v>
      </c>
      <c r="R107" s="13"/>
      <c r="S107" s="82">
        <f aca="true" t="shared" si="18" ref="S107:S170">IF(E107="",,F107+40)</f>
        <v>0</v>
      </c>
      <c r="T107" s="81">
        <f>IF(E107="",,IF($K107&gt;=40,0,(VLOOKUP($K107,tabellen!$F$11:$H$16,3))))</f>
        <v>0</v>
      </c>
      <c r="U107" s="126">
        <f>IF(E107="",,IF($K107&gt;=40,0,(VLOOKUP($K107,tabellen!$F$11:$J$16,5))))</f>
        <v>0</v>
      </c>
      <c r="V107" s="137">
        <f t="shared" si="15"/>
        <v>0</v>
      </c>
      <c r="W107" s="70"/>
      <c r="X107" s="26">
        <f aca="true" t="shared" si="19" ref="X107:X170">IF(E107="",,Q107+V107)</f>
        <v>0</v>
      </c>
      <c r="Y107" s="79"/>
      <c r="Z107" s="77"/>
    </row>
    <row r="108" spans="2:26" ht="12.75">
      <c r="B108" s="78"/>
      <c r="C108" s="79"/>
      <c r="D108" s="84"/>
      <c r="E108" s="83"/>
      <c r="F108" s="83"/>
      <c r="G108" s="58"/>
      <c r="H108" s="103"/>
      <c r="I108" s="80">
        <f t="shared" si="16"/>
        <v>0</v>
      </c>
      <c r="J108" s="13"/>
      <c r="K108" s="82">
        <f>IF(E108="",,tabellen!$B$2-F108)</f>
        <v>0</v>
      </c>
      <c r="L108" s="82">
        <f>IF(E108="",,E108+tabellen!$F$6)</f>
        <v>0</v>
      </c>
      <c r="M108" s="13"/>
      <c r="N108" s="82">
        <f t="shared" si="17"/>
        <v>0</v>
      </c>
      <c r="O108" s="81">
        <f>IF(E108="",,IF($K108&gt;=25,0,(VLOOKUP($K108,tabellen!$F$11:$G$16,2))))</f>
        <v>0</v>
      </c>
      <c r="P108" s="126">
        <f>IF(E108="",,IF($K108&gt;=25,0,(VLOOKUP($K108,tabellen!$F$11:$I$16,4))))</f>
        <v>0</v>
      </c>
      <c r="Q108" s="137">
        <f t="shared" si="14"/>
        <v>0</v>
      </c>
      <c r="R108" s="13"/>
      <c r="S108" s="82">
        <f t="shared" si="18"/>
        <v>0</v>
      </c>
      <c r="T108" s="81">
        <f>IF(E108="",,IF($K108&gt;=40,0,(VLOOKUP($K108,tabellen!$F$11:$H$16,3))))</f>
        <v>0</v>
      </c>
      <c r="U108" s="126">
        <f>IF(E108="",,IF($K108&gt;=40,0,(VLOOKUP($K108,tabellen!$F$11:$J$16,5))))</f>
        <v>0</v>
      </c>
      <c r="V108" s="137">
        <f t="shared" si="15"/>
        <v>0</v>
      </c>
      <c r="W108" s="70"/>
      <c r="X108" s="26">
        <f t="shared" si="19"/>
        <v>0</v>
      </c>
      <c r="Y108" s="79"/>
      <c r="Z108" s="77"/>
    </row>
    <row r="109" spans="2:26" ht="12.75">
      <c r="B109" s="78"/>
      <c r="C109" s="79"/>
      <c r="D109" s="84"/>
      <c r="E109" s="83"/>
      <c r="F109" s="83"/>
      <c r="G109" s="58"/>
      <c r="H109" s="103"/>
      <c r="I109" s="80">
        <f t="shared" si="16"/>
        <v>0</v>
      </c>
      <c r="J109" s="13"/>
      <c r="K109" s="82">
        <f>IF(E109="",,tabellen!$B$2-F109)</f>
        <v>0</v>
      </c>
      <c r="L109" s="82">
        <f>IF(E109="",,E109+tabellen!$F$6)</f>
        <v>0</v>
      </c>
      <c r="M109" s="13"/>
      <c r="N109" s="82">
        <f t="shared" si="17"/>
        <v>0</v>
      </c>
      <c r="O109" s="81">
        <f>IF(E109="",,IF($K109&gt;=25,0,(VLOOKUP($K109,tabellen!$F$11:$G$16,2))))</f>
        <v>0</v>
      </c>
      <c r="P109" s="126">
        <f>IF(E109="",,IF($K109&gt;=25,0,(VLOOKUP($K109,tabellen!$F$11:$I$16,4))))</f>
        <v>0</v>
      </c>
      <c r="Q109" s="137">
        <f t="shared" si="14"/>
        <v>0</v>
      </c>
      <c r="R109" s="13"/>
      <c r="S109" s="82">
        <f t="shared" si="18"/>
        <v>0</v>
      </c>
      <c r="T109" s="81">
        <f>IF(E109="",,IF($K109&gt;=40,0,(VLOOKUP($K109,tabellen!$F$11:$H$16,3))))</f>
        <v>0</v>
      </c>
      <c r="U109" s="126">
        <f>IF(E109="",,IF($K109&gt;=40,0,(VLOOKUP($K109,tabellen!$F$11:$J$16,5))))</f>
        <v>0</v>
      </c>
      <c r="V109" s="137">
        <f t="shared" si="15"/>
        <v>0</v>
      </c>
      <c r="W109" s="70"/>
      <c r="X109" s="26">
        <f t="shared" si="19"/>
        <v>0</v>
      </c>
      <c r="Y109" s="79"/>
      <c r="Z109" s="77"/>
    </row>
    <row r="110" spans="2:26" ht="12.75">
      <c r="B110" s="78"/>
      <c r="C110" s="79"/>
      <c r="D110" s="84"/>
      <c r="E110" s="83"/>
      <c r="F110" s="83"/>
      <c r="G110" s="58"/>
      <c r="H110" s="103"/>
      <c r="I110" s="80">
        <f t="shared" si="16"/>
        <v>0</v>
      </c>
      <c r="J110" s="13"/>
      <c r="K110" s="82">
        <f>IF(E110="",,tabellen!$B$2-F110)</f>
        <v>0</v>
      </c>
      <c r="L110" s="82">
        <f>IF(E110="",,E110+tabellen!$F$6)</f>
        <v>0</v>
      </c>
      <c r="M110" s="13"/>
      <c r="N110" s="82">
        <f t="shared" si="17"/>
        <v>0</v>
      </c>
      <c r="O110" s="81">
        <f>IF(E110="",,IF($K110&gt;=25,0,(VLOOKUP($K110,tabellen!$F$11:$G$16,2))))</f>
        <v>0</v>
      </c>
      <c r="P110" s="126">
        <f>IF(E110="",,IF($K110&gt;=25,0,(VLOOKUP($K110,tabellen!$F$11:$I$16,4))))</f>
        <v>0</v>
      </c>
      <c r="Q110" s="137">
        <f t="shared" si="14"/>
        <v>0</v>
      </c>
      <c r="R110" s="13"/>
      <c r="S110" s="82">
        <f t="shared" si="18"/>
        <v>0</v>
      </c>
      <c r="T110" s="81">
        <f>IF(E110="",,IF($K110&gt;=40,0,(VLOOKUP($K110,tabellen!$F$11:$H$16,3))))</f>
        <v>0</v>
      </c>
      <c r="U110" s="126">
        <f>IF(E110="",,IF($K110&gt;=40,0,(VLOOKUP($K110,tabellen!$F$11:$J$16,5))))</f>
        <v>0</v>
      </c>
      <c r="V110" s="137">
        <f t="shared" si="15"/>
        <v>0</v>
      </c>
      <c r="W110" s="70"/>
      <c r="X110" s="26">
        <f t="shared" si="19"/>
        <v>0</v>
      </c>
      <c r="Y110" s="79"/>
      <c r="Z110" s="77"/>
    </row>
    <row r="111" spans="2:26" ht="12.75">
      <c r="B111" s="78"/>
      <c r="C111" s="79"/>
      <c r="D111" s="84"/>
      <c r="E111" s="83"/>
      <c r="F111" s="83"/>
      <c r="G111" s="58"/>
      <c r="H111" s="103"/>
      <c r="I111" s="80">
        <f t="shared" si="16"/>
        <v>0</v>
      </c>
      <c r="J111" s="13"/>
      <c r="K111" s="82">
        <f>IF(E111="",,tabellen!$B$2-F111)</f>
        <v>0</v>
      </c>
      <c r="L111" s="82">
        <f>IF(E111="",,E111+tabellen!$F$6)</f>
        <v>0</v>
      </c>
      <c r="M111" s="13"/>
      <c r="N111" s="82">
        <f t="shared" si="17"/>
        <v>0</v>
      </c>
      <c r="O111" s="81">
        <f>IF(E111="",,IF($K111&gt;=25,0,(VLOOKUP($K111,tabellen!$F$11:$G$16,2))))</f>
        <v>0</v>
      </c>
      <c r="P111" s="126">
        <f>IF(E111="",,IF($K111&gt;=25,0,(VLOOKUP($K111,tabellen!$F$11:$I$16,4))))</f>
        <v>0</v>
      </c>
      <c r="Q111" s="137">
        <f t="shared" si="14"/>
        <v>0</v>
      </c>
      <c r="R111" s="13"/>
      <c r="S111" s="82">
        <f t="shared" si="18"/>
        <v>0</v>
      </c>
      <c r="T111" s="81">
        <f>IF(E111="",,IF($K111&gt;=40,0,(VLOOKUP($K111,tabellen!$F$11:$H$16,3))))</f>
        <v>0</v>
      </c>
      <c r="U111" s="126">
        <f>IF(E111="",,IF($K111&gt;=40,0,(VLOOKUP($K111,tabellen!$F$11:$J$16,5))))</f>
        <v>0</v>
      </c>
      <c r="V111" s="137">
        <f t="shared" si="15"/>
        <v>0</v>
      </c>
      <c r="W111" s="70"/>
      <c r="X111" s="26">
        <f t="shared" si="19"/>
        <v>0</v>
      </c>
      <c r="Y111" s="79"/>
      <c r="Z111" s="77"/>
    </row>
    <row r="112" spans="2:26" ht="12.75">
      <c r="B112" s="78"/>
      <c r="C112" s="79"/>
      <c r="D112" s="84"/>
      <c r="E112" s="83"/>
      <c r="F112" s="83"/>
      <c r="G112" s="58"/>
      <c r="H112" s="103"/>
      <c r="I112" s="80">
        <f t="shared" si="16"/>
        <v>0</v>
      </c>
      <c r="J112" s="13"/>
      <c r="K112" s="82">
        <f>IF(E112="",,tabellen!$B$2-F112)</f>
        <v>0</v>
      </c>
      <c r="L112" s="82">
        <f>IF(E112="",,E112+tabellen!$F$6)</f>
        <v>0</v>
      </c>
      <c r="M112" s="13"/>
      <c r="N112" s="82">
        <f t="shared" si="17"/>
        <v>0</v>
      </c>
      <c r="O112" s="81">
        <f>IF(E112="",,IF($K112&gt;=25,0,(VLOOKUP($K112,tabellen!$F$11:$G$16,2))))</f>
        <v>0</v>
      </c>
      <c r="P112" s="126">
        <f>IF(E112="",,IF($K112&gt;=25,0,(VLOOKUP($K112,tabellen!$F$11:$I$16,4))))</f>
        <v>0</v>
      </c>
      <c r="Q112" s="137">
        <f t="shared" si="14"/>
        <v>0</v>
      </c>
      <c r="R112" s="13"/>
      <c r="S112" s="82">
        <f t="shared" si="18"/>
        <v>0</v>
      </c>
      <c r="T112" s="81">
        <f>IF(E112="",,IF($K112&gt;=40,0,(VLOOKUP($K112,tabellen!$F$11:$H$16,3))))</f>
        <v>0</v>
      </c>
      <c r="U112" s="126">
        <f>IF(E112="",,IF($K112&gt;=40,0,(VLOOKUP($K112,tabellen!$F$11:$J$16,5))))</f>
        <v>0</v>
      </c>
      <c r="V112" s="137">
        <f t="shared" si="15"/>
        <v>0</v>
      </c>
      <c r="W112" s="70"/>
      <c r="X112" s="26">
        <f t="shared" si="19"/>
        <v>0</v>
      </c>
      <c r="Y112" s="79"/>
      <c r="Z112" s="77"/>
    </row>
    <row r="113" spans="2:26" ht="12.75">
      <c r="B113" s="78"/>
      <c r="C113" s="79"/>
      <c r="D113" s="84"/>
      <c r="E113" s="83"/>
      <c r="F113" s="83"/>
      <c r="G113" s="58"/>
      <c r="H113" s="103"/>
      <c r="I113" s="80">
        <f t="shared" si="16"/>
        <v>0</v>
      </c>
      <c r="J113" s="13"/>
      <c r="K113" s="82">
        <f>IF(E113="",,tabellen!$B$2-F113)</f>
        <v>0</v>
      </c>
      <c r="L113" s="82">
        <f>IF(E113="",,E113+tabellen!$F$6)</f>
        <v>0</v>
      </c>
      <c r="M113" s="13"/>
      <c r="N113" s="82">
        <f t="shared" si="17"/>
        <v>0</v>
      </c>
      <c r="O113" s="81">
        <f>IF(E113="",,IF($K113&gt;=25,0,(VLOOKUP($K113,tabellen!$F$11:$G$16,2))))</f>
        <v>0</v>
      </c>
      <c r="P113" s="126">
        <f>IF(E113="",,IF($K113&gt;=25,0,(VLOOKUP($K113,tabellen!$F$11:$I$16,4))))</f>
        <v>0</v>
      </c>
      <c r="Q113" s="137">
        <f t="shared" si="14"/>
        <v>0</v>
      </c>
      <c r="R113" s="13"/>
      <c r="S113" s="82">
        <f t="shared" si="18"/>
        <v>0</v>
      </c>
      <c r="T113" s="81">
        <f>IF(E113="",,IF($K113&gt;=40,0,(VLOOKUP($K113,tabellen!$F$11:$H$16,3))))</f>
        <v>0</v>
      </c>
      <c r="U113" s="126">
        <f>IF(E113="",,IF($K113&gt;=40,0,(VLOOKUP($K113,tabellen!$F$11:$J$16,5))))</f>
        <v>0</v>
      </c>
      <c r="V113" s="137">
        <f t="shared" si="15"/>
        <v>0</v>
      </c>
      <c r="W113" s="70"/>
      <c r="X113" s="26">
        <f t="shared" si="19"/>
        <v>0</v>
      </c>
      <c r="Y113" s="79"/>
      <c r="Z113" s="77"/>
    </row>
    <row r="114" spans="2:26" ht="12.75">
      <c r="B114" s="78"/>
      <c r="C114" s="79"/>
      <c r="D114" s="84"/>
      <c r="E114" s="83"/>
      <c r="F114" s="83"/>
      <c r="G114" s="58"/>
      <c r="H114" s="103"/>
      <c r="I114" s="80">
        <f t="shared" si="16"/>
        <v>0</v>
      </c>
      <c r="J114" s="13"/>
      <c r="K114" s="82">
        <f>IF(E114="",,tabellen!$B$2-F114)</f>
        <v>0</v>
      </c>
      <c r="L114" s="82">
        <f>IF(E114="",,E114+tabellen!$F$6)</f>
        <v>0</v>
      </c>
      <c r="M114" s="13"/>
      <c r="N114" s="82">
        <f t="shared" si="17"/>
        <v>0</v>
      </c>
      <c r="O114" s="81">
        <f>IF(E114="",,IF($K114&gt;=25,0,(VLOOKUP($K114,tabellen!$F$11:$G$16,2))))</f>
        <v>0</v>
      </c>
      <c r="P114" s="126">
        <f>IF(E114="",,IF($K114&gt;=25,0,(VLOOKUP($K114,tabellen!$F$11:$I$16,4))))</f>
        <v>0</v>
      </c>
      <c r="Q114" s="137">
        <f t="shared" si="14"/>
        <v>0</v>
      </c>
      <c r="R114" s="13"/>
      <c r="S114" s="82">
        <f t="shared" si="18"/>
        <v>0</v>
      </c>
      <c r="T114" s="81">
        <f>IF(E114="",,IF($K114&gt;=40,0,(VLOOKUP($K114,tabellen!$F$11:$H$16,3))))</f>
        <v>0</v>
      </c>
      <c r="U114" s="126">
        <f>IF(E114="",,IF($K114&gt;=40,0,(VLOOKUP($K114,tabellen!$F$11:$J$16,5))))</f>
        <v>0</v>
      </c>
      <c r="V114" s="137">
        <f t="shared" si="15"/>
        <v>0</v>
      </c>
      <c r="W114" s="70"/>
      <c r="X114" s="26">
        <f t="shared" si="19"/>
        <v>0</v>
      </c>
      <c r="Y114" s="79"/>
      <c r="Z114" s="77"/>
    </row>
    <row r="115" spans="2:26" ht="12.75">
      <c r="B115" s="78"/>
      <c r="C115" s="79"/>
      <c r="D115" s="84"/>
      <c r="E115" s="83"/>
      <c r="F115" s="83"/>
      <c r="G115" s="58"/>
      <c r="H115" s="103"/>
      <c r="I115" s="80">
        <f t="shared" si="16"/>
        <v>0</v>
      </c>
      <c r="J115" s="13"/>
      <c r="K115" s="82">
        <f>IF(E115="",,tabellen!$B$2-F115)</f>
        <v>0</v>
      </c>
      <c r="L115" s="82">
        <f>IF(E115="",,E115+tabellen!$F$6)</f>
        <v>0</v>
      </c>
      <c r="M115" s="13"/>
      <c r="N115" s="82">
        <f t="shared" si="17"/>
        <v>0</v>
      </c>
      <c r="O115" s="81">
        <f>IF(E115="",,IF($K115&gt;=25,0,(VLOOKUP($K115,tabellen!$F$11:$G$16,2))))</f>
        <v>0</v>
      </c>
      <c r="P115" s="126">
        <f>IF(E115="",,IF($K115&gt;=25,0,(VLOOKUP($K115,tabellen!$F$11:$I$16,4))))</f>
        <v>0</v>
      </c>
      <c r="Q115" s="137">
        <f t="shared" si="14"/>
        <v>0</v>
      </c>
      <c r="R115" s="13"/>
      <c r="S115" s="82">
        <f t="shared" si="18"/>
        <v>0</v>
      </c>
      <c r="T115" s="81">
        <f>IF(E115="",,IF($K115&gt;=40,0,(VLOOKUP($K115,tabellen!$F$11:$H$16,3))))</f>
        <v>0</v>
      </c>
      <c r="U115" s="126">
        <f>IF(E115="",,IF($K115&gt;=40,0,(VLOOKUP($K115,tabellen!$F$11:$J$16,5))))</f>
        <v>0</v>
      </c>
      <c r="V115" s="137">
        <f t="shared" si="15"/>
        <v>0</v>
      </c>
      <c r="W115" s="70"/>
      <c r="X115" s="26">
        <f t="shared" si="19"/>
        <v>0</v>
      </c>
      <c r="Y115" s="79"/>
      <c r="Z115" s="77"/>
    </row>
    <row r="116" spans="2:26" ht="13.5" thickBot="1">
      <c r="B116" s="76"/>
      <c r="C116" s="178"/>
      <c r="D116" s="179"/>
      <c r="E116" s="180"/>
      <c r="F116" s="180"/>
      <c r="G116" s="181"/>
      <c r="H116" s="182"/>
      <c r="I116" s="183">
        <f t="shared" si="16"/>
        <v>0</v>
      </c>
      <c r="J116" s="184"/>
      <c r="K116" s="185">
        <f>IF(E116="",,tabellen!$B$2-F116)</f>
        <v>0</v>
      </c>
      <c r="L116" s="185">
        <f>IF(E116="",,E116+tabellen!$F$6)</f>
        <v>0</v>
      </c>
      <c r="M116" s="184"/>
      <c r="N116" s="185">
        <f t="shared" si="17"/>
        <v>0</v>
      </c>
      <c r="O116" s="186">
        <f>IF(E116="",,IF($K116&gt;=25,0,(VLOOKUP($K116,tabellen!$F$11:$G$16,2))))</f>
        <v>0</v>
      </c>
      <c r="P116" s="187">
        <f>IF(E116="",,IF($K116&gt;=25,0,(VLOOKUP($K116,tabellen!$F$11:$I$16,4))))</f>
        <v>0</v>
      </c>
      <c r="Q116" s="137">
        <f t="shared" si="14"/>
        <v>0</v>
      </c>
      <c r="R116" s="184"/>
      <c r="S116" s="185">
        <f t="shared" si="18"/>
        <v>0</v>
      </c>
      <c r="T116" s="186">
        <f>IF(E116="",,IF($K116&gt;=40,0,(VLOOKUP($K116,tabellen!$F$11:$H$16,3))))</f>
        <v>0</v>
      </c>
      <c r="U116" s="187">
        <f>IF(E116="",,IF($K116&gt;=40,0,(VLOOKUP($K116,tabellen!$F$11:$J$16,5))))</f>
        <v>0</v>
      </c>
      <c r="V116" s="137">
        <f t="shared" si="15"/>
        <v>0</v>
      </c>
      <c r="W116" s="188"/>
      <c r="X116" s="189">
        <f t="shared" si="19"/>
        <v>0</v>
      </c>
      <c r="Y116" s="178"/>
      <c r="Z116" s="74"/>
    </row>
    <row r="117" spans="2:26" ht="12.75">
      <c r="B117" s="102"/>
      <c r="C117" s="190"/>
      <c r="D117" s="191"/>
      <c r="E117" s="192"/>
      <c r="F117" s="192"/>
      <c r="G117" s="193"/>
      <c r="H117" s="194"/>
      <c r="I117" s="195">
        <f t="shared" si="16"/>
        <v>0</v>
      </c>
      <c r="J117" s="196"/>
      <c r="K117" s="197">
        <f>IF(E117="",,tabellen!$B$2-F117)</f>
        <v>0</v>
      </c>
      <c r="L117" s="197">
        <f>IF(E117="",,E117+tabellen!$F$6)</f>
        <v>0</v>
      </c>
      <c r="M117" s="196"/>
      <c r="N117" s="197">
        <f t="shared" si="17"/>
        <v>0</v>
      </c>
      <c r="O117" s="198">
        <f>IF(E117="",,IF($K117&gt;=25,0,(VLOOKUP($K117,tabellen!$F$11:$G$16,2))))</f>
        <v>0</v>
      </c>
      <c r="P117" s="199">
        <f>IF(E117="",,IF($K117&gt;=25,0,(VLOOKUP($K117,tabellen!$F$11:$I$16,4))))</f>
        <v>0</v>
      </c>
      <c r="Q117" s="137">
        <f t="shared" si="14"/>
        <v>0</v>
      </c>
      <c r="R117" s="196"/>
      <c r="S117" s="197">
        <f t="shared" si="18"/>
        <v>0</v>
      </c>
      <c r="T117" s="198">
        <f>IF(E117="",,IF($K117&gt;=40,0,(VLOOKUP($K117,tabellen!$F$11:$H$16,3))))</f>
        <v>0</v>
      </c>
      <c r="U117" s="199">
        <f>IF(E117="",,IF($K117&gt;=40,0,(VLOOKUP($K117,tabellen!$F$11:$J$16,5))))</f>
        <v>0</v>
      </c>
      <c r="V117" s="137">
        <f t="shared" si="15"/>
        <v>0</v>
      </c>
      <c r="W117" s="200"/>
      <c r="X117" s="201">
        <f t="shared" si="19"/>
        <v>0</v>
      </c>
      <c r="Y117" s="190"/>
      <c r="Z117" s="100"/>
    </row>
    <row r="118" spans="2:26" ht="12.75">
      <c r="B118" s="78"/>
      <c r="C118" s="79"/>
      <c r="D118" s="84"/>
      <c r="E118" s="83"/>
      <c r="F118" s="83"/>
      <c r="G118" s="58"/>
      <c r="H118" s="103"/>
      <c r="I118" s="80">
        <f t="shared" si="16"/>
        <v>0</v>
      </c>
      <c r="J118" s="13"/>
      <c r="K118" s="82">
        <f>IF(E118="",,tabellen!$B$2-F118)</f>
        <v>0</v>
      </c>
      <c r="L118" s="82">
        <f>IF(E118="",,E118+tabellen!$F$6)</f>
        <v>0</v>
      </c>
      <c r="M118" s="13"/>
      <c r="N118" s="82">
        <f t="shared" si="17"/>
        <v>0</v>
      </c>
      <c r="O118" s="81">
        <f>IF(E118="",,IF($K118&gt;=25,0,(VLOOKUP($K118,tabellen!$F$11:$G$16,2))))</f>
        <v>0</v>
      </c>
      <c r="P118" s="126">
        <f>IF(E118="",,IF($K118&gt;=25,0,(VLOOKUP($K118,tabellen!$F$11:$I$16,4))))</f>
        <v>0</v>
      </c>
      <c r="Q118" s="137">
        <f t="shared" si="14"/>
        <v>0</v>
      </c>
      <c r="R118" s="13"/>
      <c r="S118" s="82">
        <f t="shared" si="18"/>
        <v>0</v>
      </c>
      <c r="T118" s="81">
        <f>IF(E118="",,IF($K118&gt;=40,0,(VLOOKUP($K118,tabellen!$F$11:$H$16,3))))</f>
        <v>0</v>
      </c>
      <c r="U118" s="126">
        <f>IF(E118="",,IF($K118&gt;=40,0,(VLOOKUP($K118,tabellen!$F$11:$J$16,5))))</f>
        <v>0</v>
      </c>
      <c r="V118" s="137">
        <f t="shared" si="15"/>
        <v>0</v>
      </c>
      <c r="W118" s="70"/>
      <c r="X118" s="26">
        <f t="shared" si="19"/>
        <v>0</v>
      </c>
      <c r="Y118" s="79"/>
      <c r="Z118" s="77"/>
    </row>
    <row r="119" spans="2:26" ht="12.75">
      <c r="B119" s="78"/>
      <c r="C119" s="79"/>
      <c r="D119" s="84"/>
      <c r="E119" s="83"/>
      <c r="F119" s="83"/>
      <c r="G119" s="58"/>
      <c r="H119" s="103"/>
      <c r="I119" s="80">
        <f t="shared" si="16"/>
        <v>0</v>
      </c>
      <c r="J119" s="13"/>
      <c r="K119" s="82">
        <f>IF(E119="",,tabellen!$B$2-F119)</f>
        <v>0</v>
      </c>
      <c r="L119" s="82">
        <f>IF(E119="",,E119+tabellen!$F$6)</f>
        <v>0</v>
      </c>
      <c r="M119" s="13"/>
      <c r="N119" s="82">
        <f t="shared" si="17"/>
        <v>0</v>
      </c>
      <c r="O119" s="81">
        <f>IF(E119="",,IF($K119&gt;=25,0,(VLOOKUP($K119,tabellen!$F$11:$G$16,2))))</f>
        <v>0</v>
      </c>
      <c r="P119" s="126">
        <f>IF(E119="",,IF($K119&gt;=25,0,(VLOOKUP($K119,tabellen!$F$11:$I$16,4))))</f>
        <v>0</v>
      </c>
      <c r="Q119" s="137">
        <f t="shared" si="14"/>
        <v>0</v>
      </c>
      <c r="R119" s="13"/>
      <c r="S119" s="82">
        <f t="shared" si="18"/>
        <v>0</v>
      </c>
      <c r="T119" s="81">
        <f>IF(E119="",,IF($K119&gt;=40,0,(VLOOKUP($K119,tabellen!$F$11:$H$16,3))))</f>
        <v>0</v>
      </c>
      <c r="U119" s="126">
        <f>IF(E119="",,IF($K119&gt;=40,0,(VLOOKUP($K119,tabellen!$F$11:$J$16,5))))</f>
        <v>0</v>
      </c>
      <c r="V119" s="137">
        <f t="shared" si="15"/>
        <v>0</v>
      </c>
      <c r="W119" s="70"/>
      <c r="X119" s="26">
        <f t="shared" si="19"/>
        <v>0</v>
      </c>
      <c r="Y119" s="79"/>
      <c r="Z119" s="77"/>
    </row>
    <row r="120" spans="2:26" ht="12.75">
      <c r="B120" s="78"/>
      <c r="C120" s="79"/>
      <c r="D120" s="84"/>
      <c r="E120" s="83"/>
      <c r="F120" s="83"/>
      <c r="G120" s="58"/>
      <c r="H120" s="103"/>
      <c r="I120" s="80">
        <f t="shared" si="16"/>
        <v>0</v>
      </c>
      <c r="J120" s="13"/>
      <c r="K120" s="82">
        <f>IF(E120="",,tabellen!$B$2-F120)</f>
        <v>0</v>
      </c>
      <c r="L120" s="82">
        <f>IF(E120="",,E120+tabellen!$F$6)</f>
        <v>0</v>
      </c>
      <c r="M120" s="13"/>
      <c r="N120" s="82">
        <f t="shared" si="17"/>
        <v>0</v>
      </c>
      <c r="O120" s="81">
        <f>IF(E120="",,IF($K120&gt;=25,0,(VLOOKUP($K120,tabellen!$F$11:$G$16,2))))</f>
        <v>0</v>
      </c>
      <c r="P120" s="126">
        <f>IF(E120="",,IF($K120&gt;=25,0,(VLOOKUP($K120,tabellen!$F$11:$I$16,4))))</f>
        <v>0</v>
      </c>
      <c r="Q120" s="137">
        <f t="shared" si="14"/>
        <v>0</v>
      </c>
      <c r="R120" s="13"/>
      <c r="S120" s="82">
        <f t="shared" si="18"/>
        <v>0</v>
      </c>
      <c r="T120" s="81">
        <f>IF(E120="",,IF($K120&gt;=40,0,(VLOOKUP($K120,tabellen!$F$11:$H$16,3))))</f>
        <v>0</v>
      </c>
      <c r="U120" s="126">
        <f>IF(E120="",,IF($K120&gt;=40,0,(VLOOKUP($K120,tabellen!$F$11:$J$16,5))))</f>
        <v>0</v>
      </c>
      <c r="V120" s="137">
        <f t="shared" si="15"/>
        <v>0</v>
      </c>
      <c r="W120" s="70"/>
      <c r="X120" s="26">
        <f t="shared" si="19"/>
        <v>0</v>
      </c>
      <c r="Y120" s="79"/>
      <c r="Z120" s="77"/>
    </row>
    <row r="121" spans="2:26" ht="12.75">
      <c r="B121" s="78"/>
      <c r="C121" s="79"/>
      <c r="D121" s="84"/>
      <c r="E121" s="83"/>
      <c r="F121" s="83"/>
      <c r="G121" s="58"/>
      <c r="H121" s="103"/>
      <c r="I121" s="80">
        <f t="shared" si="16"/>
        <v>0</v>
      </c>
      <c r="J121" s="13"/>
      <c r="K121" s="82">
        <f>IF(E121="",,tabellen!$B$2-F121)</f>
        <v>0</v>
      </c>
      <c r="L121" s="82">
        <f>IF(E121="",,E121+tabellen!$F$6)</f>
        <v>0</v>
      </c>
      <c r="M121" s="13"/>
      <c r="N121" s="82">
        <f t="shared" si="17"/>
        <v>0</v>
      </c>
      <c r="O121" s="81">
        <f>IF(E121="",,IF($K121&gt;=25,0,(VLOOKUP($K121,tabellen!$F$11:$G$16,2))))</f>
        <v>0</v>
      </c>
      <c r="P121" s="126">
        <f>IF(E121="",,IF($K121&gt;=25,0,(VLOOKUP($K121,tabellen!$F$11:$I$16,4))))</f>
        <v>0</v>
      </c>
      <c r="Q121" s="137">
        <f t="shared" si="14"/>
        <v>0</v>
      </c>
      <c r="R121" s="13"/>
      <c r="S121" s="82">
        <f t="shared" si="18"/>
        <v>0</v>
      </c>
      <c r="T121" s="81">
        <f>IF(E121="",,IF($K121&gt;=40,0,(VLOOKUP($K121,tabellen!$F$11:$H$16,3))))</f>
        <v>0</v>
      </c>
      <c r="U121" s="126">
        <f>IF(E121="",,IF($K121&gt;=40,0,(VLOOKUP($K121,tabellen!$F$11:$J$16,5))))</f>
        <v>0</v>
      </c>
      <c r="V121" s="137">
        <f t="shared" si="15"/>
        <v>0</v>
      </c>
      <c r="W121" s="70"/>
      <c r="X121" s="26">
        <f t="shared" si="19"/>
        <v>0</v>
      </c>
      <c r="Y121" s="79"/>
      <c r="Z121" s="77"/>
    </row>
    <row r="122" spans="2:26" ht="12.75">
      <c r="B122" s="78"/>
      <c r="C122" s="79"/>
      <c r="D122" s="84"/>
      <c r="E122" s="83"/>
      <c r="F122" s="83"/>
      <c r="G122" s="58"/>
      <c r="H122" s="103"/>
      <c r="I122" s="80">
        <f t="shared" si="16"/>
        <v>0</v>
      </c>
      <c r="J122" s="13"/>
      <c r="K122" s="82">
        <f>IF(E122="",,tabellen!$B$2-F122)</f>
        <v>0</v>
      </c>
      <c r="L122" s="82">
        <f>IF(E122="",,E122+tabellen!$F$6)</f>
        <v>0</v>
      </c>
      <c r="M122" s="13"/>
      <c r="N122" s="82">
        <f t="shared" si="17"/>
        <v>0</v>
      </c>
      <c r="O122" s="81">
        <f>IF(E122="",,IF($K122&gt;=25,0,(VLOOKUP($K122,tabellen!$F$11:$G$16,2))))</f>
        <v>0</v>
      </c>
      <c r="P122" s="126">
        <f>IF(E122="",,IF($K122&gt;=25,0,(VLOOKUP($K122,tabellen!$F$11:$I$16,4))))</f>
        <v>0</v>
      </c>
      <c r="Q122" s="137">
        <f t="shared" si="14"/>
        <v>0</v>
      </c>
      <c r="R122" s="13"/>
      <c r="S122" s="82">
        <f t="shared" si="18"/>
        <v>0</v>
      </c>
      <c r="T122" s="81">
        <f>IF(E122="",,IF($K122&gt;=40,0,(VLOOKUP($K122,tabellen!$F$11:$H$16,3))))</f>
        <v>0</v>
      </c>
      <c r="U122" s="126">
        <f>IF(E122="",,IF($K122&gt;=40,0,(VLOOKUP($K122,tabellen!$F$11:$J$16,5))))</f>
        <v>0</v>
      </c>
      <c r="V122" s="137">
        <f t="shared" si="15"/>
        <v>0</v>
      </c>
      <c r="W122" s="70"/>
      <c r="X122" s="26">
        <f t="shared" si="19"/>
        <v>0</v>
      </c>
      <c r="Y122" s="79"/>
      <c r="Z122" s="77"/>
    </row>
    <row r="123" spans="2:26" ht="12.75">
      <c r="B123" s="78"/>
      <c r="C123" s="79"/>
      <c r="D123" s="84"/>
      <c r="E123" s="83"/>
      <c r="F123" s="83"/>
      <c r="G123" s="58"/>
      <c r="H123" s="103"/>
      <c r="I123" s="80">
        <f t="shared" si="16"/>
        <v>0</v>
      </c>
      <c r="J123" s="13"/>
      <c r="K123" s="82">
        <f>IF(E123="",,tabellen!$B$2-F123)</f>
        <v>0</v>
      </c>
      <c r="L123" s="82">
        <f>IF(E123="",,E123+tabellen!$F$6)</f>
        <v>0</v>
      </c>
      <c r="M123" s="13"/>
      <c r="N123" s="82">
        <f t="shared" si="17"/>
        <v>0</v>
      </c>
      <c r="O123" s="81">
        <f>IF(E123="",,IF($K123&gt;=25,0,(VLOOKUP($K123,tabellen!$F$11:$G$16,2))))</f>
        <v>0</v>
      </c>
      <c r="P123" s="126">
        <f>IF(E123="",,IF($K123&gt;=25,0,(VLOOKUP($K123,tabellen!$F$11:$I$16,4))))</f>
        <v>0</v>
      </c>
      <c r="Q123" s="137">
        <f t="shared" si="14"/>
        <v>0</v>
      </c>
      <c r="R123" s="13"/>
      <c r="S123" s="82">
        <f t="shared" si="18"/>
        <v>0</v>
      </c>
      <c r="T123" s="81">
        <f>IF(E123="",,IF($K123&gt;=40,0,(VLOOKUP($K123,tabellen!$F$11:$H$16,3))))</f>
        <v>0</v>
      </c>
      <c r="U123" s="126">
        <f>IF(E123="",,IF($K123&gt;=40,0,(VLOOKUP($K123,tabellen!$F$11:$J$16,5))))</f>
        <v>0</v>
      </c>
      <c r="V123" s="137">
        <f t="shared" si="15"/>
        <v>0</v>
      </c>
      <c r="W123" s="70"/>
      <c r="X123" s="26">
        <f t="shared" si="19"/>
        <v>0</v>
      </c>
      <c r="Y123" s="79"/>
      <c r="Z123" s="77"/>
    </row>
    <row r="124" spans="2:26" ht="12.75">
      <c r="B124" s="78"/>
      <c r="C124" s="79"/>
      <c r="D124" s="84"/>
      <c r="E124" s="83"/>
      <c r="F124" s="83"/>
      <c r="G124" s="58"/>
      <c r="H124" s="103"/>
      <c r="I124" s="80">
        <f t="shared" si="16"/>
        <v>0</v>
      </c>
      <c r="J124" s="13"/>
      <c r="K124" s="82">
        <f>IF(E124="",,tabellen!$B$2-F124)</f>
        <v>0</v>
      </c>
      <c r="L124" s="82">
        <f>IF(E124="",,E124+tabellen!$F$6)</f>
        <v>0</v>
      </c>
      <c r="M124" s="13"/>
      <c r="N124" s="82">
        <f t="shared" si="17"/>
        <v>0</v>
      </c>
      <c r="O124" s="81">
        <f>IF(E124="",,IF($K124&gt;=25,0,(VLOOKUP($K124,tabellen!$F$11:$G$16,2))))</f>
        <v>0</v>
      </c>
      <c r="P124" s="126">
        <f>IF(E124="",,IF($K124&gt;=25,0,(VLOOKUP($K124,tabellen!$F$11:$I$16,4))))</f>
        <v>0</v>
      </c>
      <c r="Q124" s="137">
        <f t="shared" si="14"/>
        <v>0</v>
      </c>
      <c r="R124" s="13"/>
      <c r="S124" s="82">
        <f t="shared" si="18"/>
        <v>0</v>
      </c>
      <c r="T124" s="81">
        <f>IF(E124="",,IF($K124&gt;=40,0,(VLOOKUP($K124,tabellen!$F$11:$H$16,3))))</f>
        <v>0</v>
      </c>
      <c r="U124" s="126">
        <f>IF(E124="",,IF($K124&gt;=40,0,(VLOOKUP($K124,tabellen!$F$11:$J$16,5))))</f>
        <v>0</v>
      </c>
      <c r="V124" s="137">
        <f t="shared" si="15"/>
        <v>0</v>
      </c>
      <c r="W124" s="70"/>
      <c r="X124" s="26">
        <f t="shared" si="19"/>
        <v>0</v>
      </c>
      <c r="Y124" s="79"/>
      <c r="Z124" s="77"/>
    </row>
    <row r="125" spans="2:26" ht="12.75">
      <c r="B125" s="78"/>
      <c r="C125" s="79"/>
      <c r="D125" s="84"/>
      <c r="E125" s="83"/>
      <c r="F125" s="83"/>
      <c r="G125" s="58"/>
      <c r="H125" s="103"/>
      <c r="I125" s="80">
        <f t="shared" si="16"/>
        <v>0</v>
      </c>
      <c r="J125" s="13"/>
      <c r="K125" s="82">
        <f>IF(E125="",,tabellen!$B$2-F125)</f>
        <v>0</v>
      </c>
      <c r="L125" s="82">
        <f>IF(E125="",,E125+tabellen!$F$6)</f>
        <v>0</v>
      </c>
      <c r="M125" s="13"/>
      <c r="N125" s="82">
        <f t="shared" si="17"/>
        <v>0</v>
      </c>
      <c r="O125" s="81">
        <f>IF(E125="",,IF($K125&gt;=25,0,(VLOOKUP($K125,tabellen!$F$11:$G$16,2))))</f>
        <v>0</v>
      </c>
      <c r="P125" s="126">
        <f>IF(E125="",,IF($K125&gt;=25,0,(VLOOKUP($K125,tabellen!$F$11:$I$16,4))))</f>
        <v>0</v>
      </c>
      <c r="Q125" s="137">
        <f t="shared" si="14"/>
        <v>0</v>
      </c>
      <c r="R125" s="13"/>
      <c r="S125" s="82">
        <f t="shared" si="18"/>
        <v>0</v>
      </c>
      <c r="T125" s="81">
        <f>IF(E125="",,IF($K125&gt;=40,0,(VLOOKUP($K125,tabellen!$F$11:$H$16,3))))</f>
        <v>0</v>
      </c>
      <c r="U125" s="126">
        <f>IF(E125="",,IF($K125&gt;=40,0,(VLOOKUP($K125,tabellen!$F$11:$J$16,5))))</f>
        <v>0</v>
      </c>
      <c r="V125" s="137">
        <f t="shared" si="15"/>
        <v>0</v>
      </c>
      <c r="W125" s="70"/>
      <c r="X125" s="26">
        <f t="shared" si="19"/>
        <v>0</v>
      </c>
      <c r="Y125" s="79"/>
      <c r="Z125" s="77"/>
    </row>
    <row r="126" spans="2:26" ht="12.75">
      <c r="B126" s="78"/>
      <c r="C126" s="79"/>
      <c r="D126" s="84"/>
      <c r="E126" s="83"/>
      <c r="F126" s="83"/>
      <c r="G126" s="58"/>
      <c r="H126" s="103"/>
      <c r="I126" s="80">
        <f t="shared" si="16"/>
        <v>0</v>
      </c>
      <c r="J126" s="13"/>
      <c r="K126" s="82">
        <f>IF(E126="",,tabellen!$B$2-F126)</f>
        <v>0</v>
      </c>
      <c r="L126" s="82">
        <f>IF(E126="",,E126+tabellen!$F$6)</f>
        <v>0</v>
      </c>
      <c r="M126" s="13"/>
      <c r="N126" s="82">
        <f t="shared" si="17"/>
        <v>0</v>
      </c>
      <c r="O126" s="81">
        <f>IF(E126="",,IF($K126&gt;=25,0,(VLOOKUP($K126,tabellen!$F$11:$G$16,2))))</f>
        <v>0</v>
      </c>
      <c r="P126" s="126">
        <f>IF(E126="",,IF($K126&gt;=25,0,(VLOOKUP($K126,tabellen!$F$11:$I$16,4))))</f>
        <v>0</v>
      </c>
      <c r="Q126" s="137">
        <f t="shared" si="14"/>
        <v>0</v>
      </c>
      <c r="R126" s="13"/>
      <c r="S126" s="82">
        <f t="shared" si="18"/>
        <v>0</v>
      </c>
      <c r="T126" s="81">
        <f>IF(E126="",,IF($K126&gt;=40,0,(VLOOKUP($K126,tabellen!$F$11:$H$16,3))))</f>
        <v>0</v>
      </c>
      <c r="U126" s="126">
        <f>IF(E126="",,IF($K126&gt;=40,0,(VLOOKUP($K126,tabellen!$F$11:$J$16,5))))</f>
        <v>0</v>
      </c>
      <c r="V126" s="137">
        <f t="shared" si="15"/>
        <v>0</v>
      </c>
      <c r="W126" s="70"/>
      <c r="X126" s="26">
        <f t="shared" si="19"/>
        <v>0</v>
      </c>
      <c r="Y126" s="79"/>
      <c r="Z126" s="77"/>
    </row>
    <row r="127" spans="2:26" ht="12.75">
      <c r="B127" s="78"/>
      <c r="C127" s="79"/>
      <c r="D127" s="84"/>
      <c r="E127" s="83"/>
      <c r="F127" s="83"/>
      <c r="G127" s="58"/>
      <c r="H127" s="103"/>
      <c r="I127" s="80">
        <f t="shared" si="16"/>
        <v>0</v>
      </c>
      <c r="J127" s="13"/>
      <c r="K127" s="82">
        <f>IF(E127="",,tabellen!$B$2-F127)</f>
        <v>0</v>
      </c>
      <c r="L127" s="82">
        <f>IF(E127="",,E127+tabellen!$F$6)</f>
        <v>0</v>
      </c>
      <c r="M127" s="13"/>
      <c r="N127" s="82">
        <f t="shared" si="17"/>
        <v>0</v>
      </c>
      <c r="O127" s="81">
        <f>IF(E127="",,IF($K127&gt;=25,0,(VLOOKUP($K127,tabellen!$F$11:$G$16,2))))</f>
        <v>0</v>
      </c>
      <c r="P127" s="126">
        <f>IF(E127="",,IF($K127&gt;=25,0,(VLOOKUP($K127,tabellen!$F$11:$I$16,4))))</f>
        <v>0</v>
      </c>
      <c r="Q127" s="137">
        <f t="shared" si="14"/>
        <v>0</v>
      </c>
      <c r="R127" s="13"/>
      <c r="S127" s="82">
        <f t="shared" si="18"/>
        <v>0</v>
      </c>
      <c r="T127" s="81">
        <f>IF(E127="",,IF($K127&gt;=40,0,(VLOOKUP($K127,tabellen!$F$11:$H$16,3))))</f>
        <v>0</v>
      </c>
      <c r="U127" s="126">
        <f>IF(E127="",,IF($K127&gt;=40,0,(VLOOKUP($K127,tabellen!$F$11:$J$16,5))))</f>
        <v>0</v>
      </c>
      <c r="V127" s="137">
        <f t="shared" si="15"/>
        <v>0</v>
      </c>
      <c r="W127" s="70"/>
      <c r="X127" s="26">
        <f t="shared" si="19"/>
        <v>0</v>
      </c>
      <c r="Y127" s="79"/>
      <c r="Z127" s="77"/>
    </row>
    <row r="128" spans="2:26" ht="12.75">
      <c r="B128" s="78"/>
      <c r="C128" s="79"/>
      <c r="D128" s="84"/>
      <c r="E128" s="83"/>
      <c r="F128" s="83"/>
      <c r="G128" s="58"/>
      <c r="H128" s="103"/>
      <c r="I128" s="80">
        <f t="shared" si="16"/>
        <v>0</v>
      </c>
      <c r="J128" s="13"/>
      <c r="K128" s="82">
        <f>IF(E128="",,tabellen!$B$2-F128)</f>
        <v>0</v>
      </c>
      <c r="L128" s="82">
        <f>IF(E128="",,E128+tabellen!$F$6)</f>
        <v>0</v>
      </c>
      <c r="M128" s="13"/>
      <c r="N128" s="82">
        <f t="shared" si="17"/>
        <v>0</v>
      </c>
      <c r="O128" s="81">
        <f>IF(E128="",,IF($K128&gt;=25,0,(VLOOKUP($K128,tabellen!$F$11:$G$16,2))))</f>
        <v>0</v>
      </c>
      <c r="P128" s="126">
        <f>IF(E128="",,IF($K128&gt;=25,0,(VLOOKUP($K128,tabellen!$F$11:$I$16,4))))</f>
        <v>0</v>
      </c>
      <c r="Q128" s="137">
        <f t="shared" si="14"/>
        <v>0</v>
      </c>
      <c r="R128" s="13"/>
      <c r="S128" s="82">
        <f t="shared" si="18"/>
        <v>0</v>
      </c>
      <c r="T128" s="81">
        <f>IF(E128="",,IF($K128&gt;=40,0,(VLOOKUP($K128,tabellen!$F$11:$H$16,3))))</f>
        <v>0</v>
      </c>
      <c r="U128" s="126">
        <f>IF(E128="",,IF($K128&gt;=40,0,(VLOOKUP($K128,tabellen!$F$11:$J$16,5))))</f>
        <v>0</v>
      </c>
      <c r="V128" s="137">
        <f t="shared" si="15"/>
        <v>0</v>
      </c>
      <c r="W128" s="70"/>
      <c r="X128" s="26">
        <f t="shared" si="19"/>
        <v>0</v>
      </c>
      <c r="Y128" s="79"/>
      <c r="Z128" s="77"/>
    </row>
    <row r="129" spans="2:26" ht="12.75">
      <c r="B129" s="78"/>
      <c r="C129" s="79"/>
      <c r="D129" s="84"/>
      <c r="E129" s="83"/>
      <c r="F129" s="83"/>
      <c r="G129" s="58"/>
      <c r="H129" s="103"/>
      <c r="I129" s="80">
        <f t="shared" si="16"/>
        <v>0</v>
      </c>
      <c r="J129" s="13"/>
      <c r="K129" s="82">
        <f>IF(E129="",,tabellen!$B$2-F129)</f>
        <v>0</v>
      </c>
      <c r="L129" s="82">
        <f>IF(E129="",,E129+tabellen!$F$6)</f>
        <v>0</v>
      </c>
      <c r="M129" s="13"/>
      <c r="N129" s="82">
        <f t="shared" si="17"/>
        <v>0</v>
      </c>
      <c r="O129" s="81">
        <f>IF(E129="",,IF($K129&gt;=25,0,(VLOOKUP($K129,tabellen!$F$11:$G$16,2))))</f>
        <v>0</v>
      </c>
      <c r="P129" s="126">
        <f>IF(E129="",,IF($K129&gt;=25,0,(VLOOKUP($K129,tabellen!$F$11:$I$16,4))))</f>
        <v>0</v>
      </c>
      <c r="Q129" s="137">
        <f t="shared" si="14"/>
        <v>0</v>
      </c>
      <c r="R129" s="13"/>
      <c r="S129" s="82">
        <f t="shared" si="18"/>
        <v>0</v>
      </c>
      <c r="T129" s="81">
        <f>IF(E129="",,IF($K129&gt;=40,0,(VLOOKUP($K129,tabellen!$F$11:$H$16,3))))</f>
        <v>0</v>
      </c>
      <c r="U129" s="126">
        <f>IF(E129="",,IF($K129&gt;=40,0,(VLOOKUP($K129,tabellen!$F$11:$J$16,5))))</f>
        <v>0</v>
      </c>
      <c r="V129" s="137">
        <f t="shared" si="15"/>
        <v>0</v>
      </c>
      <c r="W129" s="70"/>
      <c r="X129" s="26">
        <f t="shared" si="19"/>
        <v>0</v>
      </c>
      <c r="Y129" s="79"/>
      <c r="Z129" s="77"/>
    </row>
    <row r="130" spans="2:26" ht="12.75">
      <c r="B130" s="78"/>
      <c r="C130" s="79"/>
      <c r="D130" s="84"/>
      <c r="E130" s="83"/>
      <c r="F130" s="83"/>
      <c r="G130" s="58"/>
      <c r="H130" s="103"/>
      <c r="I130" s="80">
        <f t="shared" si="16"/>
        <v>0</v>
      </c>
      <c r="J130" s="13"/>
      <c r="K130" s="82">
        <f>IF(E130="",,tabellen!$B$2-F130)</f>
        <v>0</v>
      </c>
      <c r="L130" s="82">
        <f>IF(E130="",,E130+tabellen!$F$6)</f>
        <v>0</v>
      </c>
      <c r="M130" s="13"/>
      <c r="N130" s="82">
        <f t="shared" si="17"/>
        <v>0</v>
      </c>
      <c r="O130" s="81">
        <f>IF(E130="",,IF($K130&gt;=25,0,(VLOOKUP($K130,tabellen!$F$11:$G$16,2))))</f>
        <v>0</v>
      </c>
      <c r="P130" s="126">
        <f>IF(E130="",,IF($K130&gt;=25,0,(VLOOKUP($K130,tabellen!$F$11:$I$16,4))))</f>
        <v>0</v>
      </c>
      <c r="Q130" s="137">
        <f t="shared" si="14"/>
        <v>0</v>
      </c>
      <c r="R130" s="13"/>
      <c r="S130" s="82">
        <f t="shared" si="18"/>
        <v>0</v>
      </c>
      <c r="T130" s="81">
        <f>IF(E130="",,IF($K130&gt;=40,0,(VLOOKUP($K130,tabellen!$F$11:$H$16,3))))</f>
        <v>0</v>
      </c>
      <c r="U130" s="126">
        <f>IF(E130="",,IF($K130&gt;=40,0,(VLOOKUP($K130,tabellen!$F$11:$J$16,5))))</f>
        <v>0</v>
      </c>
      <c r="V130" s="137">
        <f t="shared" si="15"/>
        <v>0</v>
      </c>
      <c r="W130" s="70"/>
      <c r="X130" s="26">
        <f t="shared" si="19"/>
        <v>0</v>
      </c>
      <c r="Y130" s="79"/>
      <c r="Z130" s="77"/>
    </row>
    <row r="131" spans="2:26" ht="12.75">
      <c r="B131" s="78"/>
      <c r="C131" s="79"/>
      <c r="D131" s="84"/>
      <c r="E131" s="83"/>
      <c r="F131" s="83"/>
      <c r="G131" s="58"/>
      <c r="H131" s="103"/>
      <c r="I131" s="80">
        <f t="shared" si="16"/>
        <v>0</v>
      </c>
      <c r="J131" s="13"/>
      <c r="K131" s="82">
        <f>IF(E131="",,tabellen!$B$2-F131)</f>
        <v>0</v>
      </c>
      <c r="L131" s="82">
        <f>IF(E131="",,E131+tabellen!$F$6)</f>
        <v>0</v>
      </c>
      <c r="M131" s="13"/>
      <c r="N131" s="82">
        <f t="shared" si="17"/>
        <v>0</v>
      </c>
      <c r="O131" s="81">
        <f>IF(E131="",,IF($K131&gt;=25,0,(VLOOKUP($K131,tabellen!$F$11:$G$16,2))))</f>
        <v>0</v>
      </c>
      <c r="P131" s="126">
        <f>IF(E131="",,IF($K131&gt;=25,0,(VLOOKUP($K131,tabellen!$F$11:$I$16,4))))</f>
        <v>0</v>
      </c>
      <c r="Q131" s="137">
        <f t="shared" si="14"/>
        <v>0</v>
      </c>
      <c r="R131" s="13"/>
      <c r="S131" s="82">
        <f t="shared" si="18"/>
        <v>0</v>
      </c>
      <c r="T131" s="81">
        <f>IF(E131="",,IF($K131&gt;=40,0,(VLOOKUP($K131,tabellen!$F$11:$H$16,3))))</f>
        <v>0</v>
      </c>
      <c r="U131" s="126">
        <f>IF(E131="",,IF($K131&gt;=40,0,(VLOOKUP($K131,tabellen!$F$11:$J$16,5))))</f>
        <v>0</v>
      </c>
      <c r="V131" s="137">
        <f t="shared" si="15"/>
        <v>0</v>
      </c>
      <c r="W131" s="70"/>
      <c r="X131" s="26">
        <f t="shared" si="19"/>
        <v>0</v>
      </c>
      <c r="Y131" s="79"/>
      <c r="Z131" s="77"/>
    </row>
    <row r="132" spans="2:26" ht="12.75">
      <c r="B132" s="78"/>
      <c r="C132" s="79"/>
      <c r="D132" s="84"/>
      <c r="E132" s="83"/>
      <c r="F132" s="83"/>
      <c r="G132" s="58"/>
      <c r="H132" s="103"/>
      <c r="I132" s="80">
        <f t="shared" si="16"/>
        <v>0</v>
      </c>
      <c r="J132" s="13"/>
      <c r="K132" s="82">
        <f>IF(E132="",,tabellen!$B$2-F132)</f>
        <v>0</v>
      </c>
      <c r="L132" s="82">
        <f>IF(E132="",,E132+tabellen!$F$6)</f>
        <v>0</v>
      </c>
      <c r="M132" s="13"/>
      <c r="N132" s="82">
        <f t="shared" si="17"/>
        <v>0</v>
      </c>
      <c r="O132" s="81">
        <f>IF(E132="",,IF($K132&gt;=25,0,(VLOOKUP($K132,tabellen!$F$11:$G$16,2))))</f>
        <v>0</v>
      </c>
      <c r="P132" s="126">
        <f>IF(E132="",,IF($K132&gt;=25,0,(VLOOKUP($K132,tabellen!$F$11:$I$16,4))))</f>
        <v>0</v>
      </c>
      <c r="Q132" s="137">
        <f t="shared" si="14"/>
        <v>0</v>
      </c>
      <c r="R132" s="13"/>
      <c r="S132" s="82">
        <f t="shared" si="18"/>
        <v>0</v>
      </c>
      <c r="T132" s="81">
        <f>IF(E132="",,IF($K132&gt;=40,0,(VLOOKUP($K132,tabellen!$F$11:$H$16,3))))</f>
        <v>0</v>
      </c>
      <c r="U132" s="126">
        <f>IF(E132="",,IF($K132&gt;=40,0,(VLOOKUP($K132,tabellen!$F$11:$J$16,5))))</f>
        <v>0</v>
      </c>
      <c r="V132" s="137">
        <f t="shared" si="15"/>
        <v>0</v>
      </c>
      <c r="W132" s="70"/>
      <c r="X132" s="26">
        <f t="shared" si="19"/>
        <v>0</v>
      </c>
      <c r="Y132" s="79"/>
      <c r="Z132" s="77"/>
    </row>
    <row r="133" spans="2:26" ht="12.75">
      <c r="B133" s="78"/>
      <c r="C133" s="79"/>
      <c r="D133" s="84"/>
      <c r="E133" s="83"/>
      <c r="F133" s="83"/>
      <c r="G133" s="58"/>
      <c r="H133" s="103"/>
      <c r="I133" s="80">
        <f t="shared" si="16"/>
        <v>0</v>
      </c>
      <c r="J133" s="13"/>
      <c r="K133" s="82">
        <f>IF(E133="",,tabellen!$B$2-F133)</f>
        <v>0</v>
      </c>
      <c r="L133" s="82">
        <f>IF(E133="",,E133+tabellen!$F$6)</f>
        <v>0</v>
      </c>
      <c r="M133" s="13"/>
      <c r="N133" s="82">
        <f t="shared" si="17"/>
        <v>0</v>
      </c>
      <c r="O133" s="81">
        <f>IF(E133="",,IF($K133&gt;=25,0,(VLOOKUP($K133,tabellen!$F$11:$G$16,2))))</f>
        <v>0</v>
      </c>
      <c r="P133" s="126">
        <f>IF(E133="",,IF($K133&gt;=25,0,(VLOOKUP($K133,tabellen!$F$11:$I$16,4))))</f>
        <v>0</v>
      </c>
      <c r="Q133" s="137">
        <f t="shared" si="14"/>
        <v>0</v>
      </c>
      <c r="R133" s="13"/>
      <c r="S133" s="82">
        <f t="shared" si="18"/>
        <v>0</v>
      </c>
      <c r="T133" s="81">
        <f>IF(E133="",,IF($K133&gt;=40,0,(VLOOKUP($K133,tabellen!$F$11:$H$16,3))))</f>
        <v>0</v>
      </c>
      <c r="U133" s="126">
        <f>IF(E133="",,IF($K133&gt;=40,0,(VLOOKUP($K133,tabellen!$F$11:$J$16,5))))</f>
        <v>0</v>
      </c>
      <c r="V133" s="137">
        <f t="shared" si="15"/>
        <v>0</v>
      </c>
      <c r="W133" s="70"/>
      <c r="X133" s="26">
        <f t="shared" si="19"/>
        <v>0</v>
      </c>
      <c r="Y133" s="79"/>
      <c r="Z133" s="77"/>
    </row>
    <row r="134" spans="2:26" ht="12.75">
      <c r="B134" s="78"/>
      <c r="C134" s="79"/>
      <c r="D134" s="84"/>
      <c r="E134" s="83"/>
      <c r="F134" s="83"/>
      <c r="G134" s="58"/>
      <c r="H134" s="103"/>
      <c r="I134" s="80">
        <f t="shared" si="16"/>
        <v>0</v>
      </c>
      <c r="J134" s="13"/>
      <c r="K134" s="82">
        <f>IF(E134="",,tabellen!$B$2-F134)</f>
        <v>0</v>
      </c>
      <c r="L134" s="82">
        <f>IF(E134="",,E134+tabellen!$F$6)</f>
        <v>0</v>
      </c>
      <c r="M134" s="13"/>
      <c r="N134" s="82">
        <f t="shared" si="17"/>
        <v>0</v>
      </c>
      <c r="O134" s="81">
        <f>IF(E134="",,IF($K134&gt;=25,0,(VLOOKUP($K134,tabellen!$F$11:$G$16,2))))</f>
        <v>0</v>
      </c>
      <c r="P134" s="126">
        <f>IF(E134="",,IF($K134&gt;=25,0,(VLOOKUP($K134,tabellen!$F$11:$I$16,4))))</f>
        <v>0</v>
      </c>
      <c r="Q134" s="137">
        <f t="shared" si="14"/>
        <v>0</v>
      </c>
      <c r="R134" s="13"/>
      <c r="S134" s="82">
        <f t="shared" si="18"/>
        <v>0</v>
      </c>
      <c r="T134" s="81">
        <f>IF(E134="",,IF($K134&gt;=40,0,(VLOOKUP($K134,tabellen!$F$11:$H$16,3))))</f>
        <v>0</v>
      </c>
      <c r="U134" s="126">
        <f>IF(E134="",,IF($K134&gt;=40,0,(VLOOKUP($K134,tabellen!$F$11:$J$16,5))))</f>
        <v>0</v>
      </c>
      <c r="V134" s="137">
        <f t="shared" si="15"/>
        <v>0</v>
      </c>
      <c r="W134" s="70"/>
      <c r="X134" s="26">
        <f t="shared" si="19"/>
        <v>0</v>
      </c>
      <c r="Y134" s="79"/>
      <c r="Z134" s="77"/>
    </row>
    <row r="135" spans="2:26" ht="12.75">
      <c r="B135" s="78"/>
      <c r="C135" s="79"/>
      <c r="D135" s="84"/>
      <c r="E135" s="83"/>
      <c r="F135" s="83"/>
      <c r="G135" s="58"/>
      <c r="H135" s="103"/>
      <c r="I135" s="80">
        <f t="shared" si="16"/>
        <v>0</v>
      </c>
      <c r="J135" s="13"/>
      <c r="K135" s="82">
        <f>IF(E135="",,tabellen!$B$2-F135)</f>
        <v>0</v>
      </c>
      <c r="L135" s="82">
        <f>IF(E135="",,E135+tabellen!$F$6)</f>
        <v>0</v>
      </c>
      <c r="M135" s="13"/>
      <c r="N135" s="82">
        <f t="shared" si="17"/>
        <v>0</v>
      </c>
      <c r="O135" s="81">
        <f>IF(E135="",,IF($K135&gt;=25,0,(VLOOKUP($K135,tabellen!$F$11:$G$16,2))))</f>
        <v>0</v>
      </c>
      <c r="P135" s="126">
        <f>IF(E135="",,IF($K135&gt;=25,0,(VLOOKUP($K135,tabellen!$F$11:$I$16,4))))</f>
        <v>0</v>
      </c>
      <c r="Q135" s="137">
        <f t="shared" si="14"/>
        <v>0</v>
      </c>
      <c r="R135" s="13"/>
      <c r="S135" s="82">
        <f t="shared" si="18"/>
        <v>0</v>
      </c>
      <c r="T135" s="81">
        <f>IF(E135="",,IF($K135&gt;=40,0,(VLOOKUP($K135,tabellen!$F$11:$H$16,3))))</f>
        <v>0</v>
      </c>
      <c r="U135" s="126">
        <f>IF(E135="",,IF($K135&gt;=40,0,(VLOOKUP($K135,tabellen!$F$11:$J$16,5))))</f>
        <v>0</v>
      </c>
      <c r="V135" s="137">
        <f t="shared" si="15"/>
        <v>0</v>
      </c>
      <c r="W135" s="70"/>
      <c r="X135" s="26">
        <f t="shared" si="19"/>
        <v>0</v>
      </c>
      <c r="Y135" s="79"/>
      <c r="Z135" s="77"/>
    </row>
    <row r="136" spans="2:26" ht="12.75">
      <c r="B136" s="78"/>
      <c r="C136" s="79"/>
      <c r="D136" s="84"/>
      <c r="E136" s="83"/>
      <c r="F136" s="83"/>
      <c r="G136" s="58"/>
      <c r="H136" s="103"/>
      <c r="I136" s="80">
        <f t="shared" si="16"/>
        <v>0</v>
      </c>
      <c r="J136" s="13"/>
      <c r="K136" s="82">
        <f>IF(E136="",,tabellen!$B$2-F136)</f>
        <v>0</v>
      </c>
      <c r="L136" s="82">
        <f>IF(E136="",,E136+tabellen!$F$6)</f>
        <v>0</v>
      </c>
      <c r="M136" s="13"/>
      <c r="N136" s="82">
        <f t="shared" si="17"/>
        <v>0</v>
      </c>
      <c r="O136" s="81">
        <f>IF(E136="",,IF($K136&gt;=25,0,(VLOOKUP($K136,tabellen!$F$11:$G$16,2))))</f>
        <v>0</v>
      </c>
      <c r="P136" s="126">
        <f>IF(E136="",,IF($K136&gt;=25,0,(VLOOKUP($K136,tabellen!$F$11:$I$16,4))))</f>
        <v>0</v>
      </c>
      <c r="Q136" s="137">
        <f t="shared" si="14"/>
        <v>0</v>
      </c>
      <c r="R136" s="13"/>
      <c r="S136" s="82">
        <f t="shared" si="18"/>
        <v>0</v>
      </c>
      <c r="T136" s="81">
        <f>IF(E136="",,IF($K136&gt;=40,0,(VLOOKUP($K136,tabellen!$F$11:$H$16,3))))</f>
        <v>0</v>
      </c>
      <c r="U136" s="126">
        <f>IF(E136="",,IF($K136&gt;=40,0,(VLOOKUP($K136,tabellen!$F$11:$J$16,5))))</f>
        <v>0</v>
      </c>
      <c r="V136" s="137">
        <f t="shared" si="15"/>
        <v>0</v>
      </c>
      <c r="W136" s="70"/>
      <c r="X136" s="26">
        <f t="shared" si="19"/>
        <v>0</v>
      </c>
      <c r="Y136" s="79"/>
      <c r="Z136" s="77"/>
    </row>
    <row r="137" spans="2:26" ht="12.75">
      <c r="B137" s="78"/>
      <c r="C137" s="79"/>
      <c r="D137" s="84"/>
      <c r="E137" s="83"/>
      <c r="F137" s="83"/>
      <c r="G137" s="58"/>
      <c r="H137" s="103"/>
      <c r="I137" s="80">
        <f t="shared" si="16"/>
        <v>0</v>
      </c>
      <c r="J137" s="13"/>
      <c r="K137" s="82">
        <f>IF(E137="",,tabellen!$B$2-F137)</f>
        <v>0</v>
      </c>
      <c r="L137" s="82">
        <f>IF(E137="",,E137+tabellen!$F$6)</f>
        <v>0</v>
      </c>
      <c r="M137" s="13"/>
      <c r="N137" s="82">
        <f t="shared" si="17"/>
        <v>0</v>
      </c>
      <c r="O137" s="81">
        <f>IF(E137="",,IF($K137&gt;=25,0,(VLOOKUP($K137,tabellen!$F$11:$G$16,2))))</f>
        <v>0</v>
      </c>
      <c r="P137" s="126">
        <f>IF(E137="",,IF($K137&gt;=25,0,(VLOOKUP($K137,tabellen!$F$11:$I$16,4))))</f>
        <v>0</v>
      </c>
      <c r="Q137" s="137">
        <f t="shared" si="14"/>
        <v>0</v>
      </c>
      <c r="R137" s="13"/>
      <c r="S137" s="82">
        <f t="shared" si="18"/>
        <v>0</v>
      </c>
      <c r="T137" s="81">
        <f>IF(E137="",,IF($K137&gt;=40,0,(VLOOKUP($K137,tabellen!$F$11:$H$16,3))))</f>
        <v>0</v>
      </c>
      <c r="U137" s="126">
        <f>IF(E137="",,IF($K137&gt;=40,0,(VLOOKUP($K137,tabellen!$F$11:$J$16,5))))</f>
        <v>0</v>
      </c>
      <c r="V137" s="137">
        <f t="shared" si="15"/>
        <v>0</v>
      </c>
      <c r="W137" s="70"/>
      <c r="X137" s="26">
        <f t="shared" si="19"/>
        <v>0</v>
      </c>
      <c r="Y137" s="79"/>
      <c r="Z137" s="77"/>
    </row>
    <row r="138" spans="2:26" ht="12.75">
      <c r="B138" s="78"/>
      <c r="C138" s="79"/>
      <c r="D138" s="84"/>
      <c r="E138" s="83"/>
      <c r="F138" s="83"/>
      <c r="G138" s="58"/>
      <c r="H138" s="103"/>
      <c r="I138" s="80">
        <f t="shared" si="16"/>
        <v>0</v>
      </c>
      <c r="J138" s="13"/>
      <c r="K138" s="82">
        <f>IF(E138="",,tabellen!$B$2-F138)</f>
        <v>0</v>
      </c>
      <c r="L138" s="82">
        <f>IF(E138="",,E138+tabellen!$F$6)</f>
        <v>0</v>
      </c>
      <c r="M138" s="13"/>
      <c r="N138" s="82">
        <f t="shared" si="17"/>
        <v>0</v>
      </c>
      <c r="O138" s="81">
        <f>IF(E138="",,IF($K138&gt;=25,0,(VLOOKUP($K138,tabellen!$F$11:$G$16,2))))</f>
        <v>0</v>
      </c>
      <c r="P138" s="126">
        <f>IF(E138="",,IF($K138&gt;=25,0,(VLOOKUP($K138,tabellen!$F$11:$I$16,4))))</f>
        <v>0</v>
      </c>
      <c r="Q138" s="137">
        <f t="shared" si="14"/>
        <v>0</v>
      </c>
      <c r="R138" s="13"/>
      <c r="S138" s="82">
        <f t="shared" si="18"/>
        <v>0</v>
      </c>
      <c r="T138" s="81">
        <f>IF(E138="",,IF($K138&gt;=40,0,(VLOOKUP($K138,tabellen!$F$11:$H$16,3))))</f>
        <v>0</v>
      </c>
      <c r="U138" s="126">
        <f>IF(E138="",,IF($K138&gt;=40,0,(VLOOKUP($K138,tabellen!$F$11:$J$16,5))))</f>
        <v>0</v>
      </c>
      <c r="V138" s="137">
        <f t="shared" si="15"/>
        <v>0</v>
      </c>
      <c r="W138" s="70"/>
      <c r="X138" s="26">
        <f t="shared" si="19"/>
        <v>0</v>
      </c>
      <c r="Y138" s="79"/>
      <c r="Z138" s="77"/>
    </row>
    <row r="139" spans="2:26" ht="12.75">
      <c r="B139" s="78"/>
      <c r="C139" s="79"/>
      <c r="D139" s="84"/>
      <c r="E139" s="83"/>
      <c r="F139" s="83"/>
      <c r="G139" s="58"/>
      <c r="H139" s="103"/>
      <c r="I139" s="80">
        <f t="shared" si="16"/>
        <v>0</v>
      </c>
      <c r="J139" s="13"/>
      <c r="K139" s="82">
        <f>IF(E139="",,tabellen!$B$2-F139)</f>
        <v>0</v>
      </c>
      <c r="L139" s="82">
        <f>IF(E139="",,E139+tabellen!$F$6)</f>
        <v>0</v>
      </c>
      <c r="M139" s="13"/>
      <c r="N139" s="82">
        <f t="shared" si="17"/>
        <v>0</v>
      </c>
      <c r="O139" s="81">
        <f>IF(E139="",,IF($K139&gt;=25,0,(VLOOKUP($K139,tabellen!$F$11:$G$16,2))))</f>
        <v>0</v>
      </c>
      <c r="P139" s="126">
        <f>IF(E139="",,IF($K139&gt;=25,0,(VLOOKUP($K139,tabellen!$F$11:$I$16,4))))</f>
        <v>0</v>
      </c>
      <c r="Q139" s="137">
        <f t="shared" si="14"/>
        <v>0</v>
      </c>
      <c r="R139" s="13"/>
      <c r="S139" s="82">
        <f t="shared" si="18"/>
        <v>0</v>
      </c>
      <c r="T139" s="81">
        <f>IF(E139="",,IF($K139&gt;=40,0,(VLOOKUP($K139,tabellen!$F$11:$H$16,3))))</f>
        <v>0</v>
      </c>
      <c r="U139" s="126">
        <f>IF(E139="",,IF($K139&gt;=40,0,(VLOOKUP($K139,tabellen!$F$11:$J$16,5))))</f>
        <v>0</v>
      </c>
      <c r="V139" s="137">
        <f t="shared" si="15"/>
        <v>0</v>
      </c>
      <c r="W139" s="70"/>
      <c r="X139" s="26">
        <f t="shared" si="19"/>
        <v>0</v>
      </c>
      <c r="Y139" s="79"/>
      <c r="Z139" s="77"/>
    </row>
    <row r="140" spans="2:26" ht="12.75">
      <c r="B140" s="78"/>
      <c r="C140" s="79"/>
      <c r="D140" s="84"/>
      <c r="E140" s="83"/>
      <c r="F140" s="83"/>
      <c r="G140" s="58"/>
      <c r="H140" s="103"/>
      <c r="I140" s="80">
        <f t="shared" si="16"/>
        <v>0</v>
      </c>
      <c r="J140" s="13"/>
      <c r="K140" s="82">
        <f>IF(E140="",,tabellen!$B$2-F140)</f>
        <v>0</v>
      </c>
      <c r="L140" s="82">
        <f>IF(E140="",,E140+tabellen!$F$6)</f>
        <v>0</v>
      </c>
      <c r="M140" s="13"/>
      <c r="N140" s="82">
        <f t="shared" si="17"/>
        <v>0</v>
      </c>
      <c r="O140" s="81">
        <f>IF(E140="",,IF($K140&gt;=25,0,(VLOOKUP($K140,tabellen!$F$11:$G$16,2))))</f>
        <v>0</v>
      </c>
      <c r="P140" s="126">
        <f>IF(E140="",,IF($K140&gt;=25,0,(VLOOKUP($K140,tabellen!$F$11:$I$16,4))))</f>
        <v>0</v>
      </c>
      <c r="Q140" s="137">
        <f t="shared" si="14"/>
        <v>0</v>
      </c>
      <c r="R140" s="13"/>
      <c r="S140" s="82">
        <f t="shared" si="18"/>
        <v>0</v>
      </c>
      <c r="T140" s="81">
        <f>IF(E140="",,IF($K140&gt;=40,0,(VLOOKUP($K140,tabellen!$F$11:$H$16,3))))</f>
        <v>0</v>
      </c>
      <c r="U140" s="126">
        <f>IF(E140="",,IF($K140&gt;=40,0,(VLOOKUP($K140,tabellen!$F$11:$J$16,5))))</f>
        <v>0</v>
      </c>
      <c r="V140" s="137">
        <f t="shared" si="15"/>
        <v>0</v>
      </c>
      <c r="W140" s="70"/>
      <c r="X140" s="26">
        <f t="shared" si="19"/>
        <v>0</v>
      </c>
      <c r="Y140" s="79"/>
      <c r="Z140" s="77"/>
    </row>
    <row r="141" spans="2:26" ht="12.75">
      <c r="B141" s="78"/>
      <c r="C141" s="79"/>
      <c r="D141" s="84"/>
      <c r="E141" s="83"/>
      <c r="F141" s="83"/>
      <c r="G141" s="58"/>
      <c r="H141" s="103"/>
      <c r="I141" s="80">
        <f t="shared" si="16"/>
        <v>0</v>
      </c>
      <c r="J141" s="13"/>
      <c r="K141" s="82">
        <f>IF(E141="",,tabellen!$B$2-F141)</f>
        <v>0</v>
      </c>
      <c r="L141" s="82">
        <f>IF(E141="",,E141+tabellen!$F$6)</f>
        <v>0</v>
      </c>
      <c r="M141" s="13"/>
      <c r="N141" s="82">
        <f t="shared" si="17"/>
        <v>0</v>
      </c>
      <c r="O141" s="81">
        <f>IF(E141="",,IF($K141&gt;=25,0,(VLOOKUP($K141,tabellen!$F$11:$G$16,2))))</f>
        <v>0</v>
      </c>
      <c r="P141" s="126">
        <f>IF(E141="",,IF($K141&gt;=25,0,(VLOOKUP($K141,tabellen!$F$11:$I$16,4))))</f>
        <v>0</v>
      </c>
      <c r="Q141" s="137">
        <f t="shared" si="14"/>
        <v>0</v>
      </c>
      <c r="R141" s="13"/>
      <c r="S141" s="82">
        <f t="shared" si="18"/>
        <v>0</v>
      </c>
      <c r="T141" s="81">
        <f>IF(E141="",,IF($K141&gt;=40,0,(VLOOKUP($K141,tabellen!$F$11:$H$16,3))))</f>
        <v>0</v>
      </c>
      <c r="U141" s="126">
        <f>IF(E141="",,IF($K141&gt;=40,0,(VLOOKUP($K141,tabellen!$F$11:$J$16,5))))</f>
        <v>0</v>
      </c>
      <c r="V141" s="137">
        <f t="shared" si="15"/>
        <v>0</v>
      </c>
      <c r="W141" s="70"/>
      <c r="X141" s="26">
        <f t="shared" si="19"/>
        <v>0</v>
      </c>
      <c r="Y141" s="79"/>
      <c r="Z141" s="77"/>
    </row>
    <row r="142" spans="2:26" ht="12.75">
      <c r="B142" s="78"/>
      <c r="C142" s="79"/>
      <c r="D142" s="84"/>
      <c r="E142" s="83"/>
      <c r="F142" s="83"/>
      <c r="G142" s="58"/>
      <c r="H142" s="103"/>
      <c r="I142" s="80">
        <f t="shared" si="16"/>
        <v>0</v>
      </c>
      <c r="J142" s="13"/>
      <c r="K142" s="82">
        <f>IF(E142="",,tabellen!$B$2-F142)</f>
        <v>0</v>
      </c>
      <c r="L142" s="82">
        <f>IF(E142="",,E142+tabellen!$F$6)</f>
        <v>0</v>
      </c>
      <c r="M142" s="13"/>
      <c r="N142" s="82">
        <f t="shared" si="17"/>
        <v>0</v>
      </c>
      <c r="O142" s="81">
        <f>IF(E142="",,IF($K142&gt;=25,0,(VLOOKUP($K142,tabellen!$F$11:$G$16,2))))</f>
        <v>0</v>
      </c>
      <c r="P142" s="126">
        <f>IF(E142="",,IF($K142&gt;=25,0,(VLOOKUP($K142,tabellen!$F$11:$I$16,4))))</f>
        <v>0</v>
      </c>
      <c r="Q142" s="137">
        <f t="shared" si="14"/>
        <v>0</v>
      </c>
      <c r="R142" s="13"/>
      <c r="S142" s="82">
        <f t="shared" si="18"/>
        <v>0</v>
      </c>
      <c r="T142" s="81">
        <f>IF(E142="",,IF($K142&gt;=40,0,(VLOOKUP($K142,tabellen!$F$11:$H$16,3))))</f>
        <v>0</v>
      </c>
      <c r="U142" s="126">
        <f>IF(E142="",,IF($K142&gt;=40,0,(VLOOKUP($K142,tabellen!$F$11:$J$16,5))))</f>
        <v>0</v>
      </c>
      <c r="V142" s="137">
        <f t="shared" si="15"/>
        <v>0</v>
      </c>
      <c r="W142" s="70"/>
      <c r="X142" s="26">
        <f t="shared" si="19"/>
        <v>0</v>
      </c>
      <c r="Y142" s="79"/>
      <c r="Z142" s="77"/>
    </row>
    <row r="143" spans="2:26" ht="12.75">
      <c r="B143" s="78"/>
      <c r="C143" s="79"/>
      <c r="D143" s="84"/>
      <c r="E143" s="83"/>
      <c r="F143" s="83"/>
      <c r="G143" s="58"/>
      <c r="H143" s="103"/>
      <c r="I143" s="80">
        <f t="shared" si="16"/>
        <v>0</v>
      </c>
      <c r="J143" s="13"/>
      <c r="K143" s="82">
        <f>IF(E143="",,tabellen!$B$2-F143)</f>
        <v>0</v>
      </c>
      <c r="L143" s="82">
        <f>IF(E143="",,E143+tabellen!$F$6)</f>
        <v>0</v>
      </c>
      <c r="M143" s="13"/>
      <c r="N143" s="82">
        <f t="shared" si="17"/>
        <v>0</v>
      </c>
      <c r="O143" s="81">
        <f>IF(E143="",,IF($K143&gt;=25,0,(VLOOKUP($K143,tabellen!$F$11:$G$16,2))))</f>
        <v>0</v>
      </c>
      <c r="P143" s="126">
        <f>IF(E143="",,IF($K143&gt;=25,0,(VLOOKUP($K143,tabellen!$F$11:$I$16,4))))</f>
        <v>0</v>
      </c>
      <c r="Q143" s="137">
        <f t="shared" si="14"/>
        <v>0</v>
      </c>
      <c r="R143" s="13"/>
      <c r="S143" s="82">
        <f t="shared" si="18"/>
        <v>0</v>
      </c>
      <c r="T143" s="81">
        <f>IF(E143="",,IF($K143&gt;=40,0,(VLOOKUP($K143,tabellen!$F$11:$H$16,3))))</f>
        <v>0</v>
      </c>
      <c r="U143" s="126">
        <f>IF(E143="",,IF($K143&gt;=40,0,(VLOOKUP($K143,tabellen!$F$11:$J$16,5))))</f>
        <v>0</v>
      </c>
      <c r="V143" s="137">
        <f t="shared" si="15"/>
        <v>0</v>
      </c>
      <c r="W143" s="70"/>
      <c r="X143" s="26">
        <f t="shared" si="19"/>
        <v>0</v>
      </c>
      <c r="Y143" s="79"/>
      <c r="Z143" s="77"/>
    </row>
    <row r="144" spans="2:26" ht="12.75">
      <c r="B144" s="78"/>
      <c r="C144" s="79"/>
      <c r="D144" s="84"/>
      <c r="E144" s="83"/>
      <c r="F144" s="83"/>
      <c r="G144" s="58"/>
      <c r="H144" s="103"/>
      <c r="I144" s="80">
        <f t="shared" si="16"/>
        <v>0</v>
      </c>
      <c r="J144" s="13"/>
      <c r="K144" s="82">
        <f>IF(E144="",,tabellen!$B$2-F144)</f>
        <v>0</v>
      </c>
      <c r="L144" s="82">
        <f>IF(E144="",,E144+tabellen!$F$6)</f>
        <v>0</v>
      </c>
      <c r="M144" s="13"/>
      <c r="N144" s="82">
        <f t="shared" si="17"/>
        <v>0</v>
      </c>
      <c r="O144" s="81">
        <f>IF(E144="",,IF($K144&gt;=25,0,(VLOOKUP($K144,tabellen!$F$11:$G$16,2))))</f>
        <v>0</v>
      </c>
      <c r="P144" s="126">
        <f>IF(E144="",,IF($K144&gt;=25,0,(VLOOKUP($K144,tabellen!$F$11:$I$16,4))))</f>
        <v>0</v>
      </c>
      <c r="Q144" s="137">
        <f t="shared" si="14"/>
        <v>0</v>
      </c>
      <c r="R144" s="13"/>
      <c r="S144" s="82">
        <f t="shared" si="18"/>
        <v>0</v>
      </c>
      <c r="T144" s="81">
        <f>IF(E144="",,IF($K144&gt;=40,0,(VLOOKUP($K144,tabellen!$F$11:$H$16,3))))</f>
        <v>0</v>
      </c>
      <c r="U144" s="126">
        <f>IF(E144="",,IF($K144&gt;=40,0,(VLOOKUP($K144,tabellen!$F$11:$J$16,5))))</f>
        <v>0</v>
      </c>
      <c r="V144" s="137">
        <f t="shared" si="15"/>
        <v>0</v>
      </c>
      <c r="W144" s="70"/>
      <c r="X144" s="26">
        <f t="shared" si="19"/>
        <v>0</v>
      </c>
      <c r="Y144" s="79"/>
      <c r="Z144" s="77"/>
    </row>
    <row r="145" spans="2:26" ht="12.75">
      <c r="B145" s="78"/>
      <c r="C145" s="79"/>
      <c r="D145" s="84"/>
      <c r="E145" s="83"/>
      <c r="F145" s="83"/>
      <c r="G145" s="58"/>
      <c r="H145" s="103"/>
      <c r="I145" s="80">
        <f t="shared" si="16"/>
        <v>0</v>
      </c>
      <c r="J145" s="13"/>
      <c r="K145" s="82">
        <f>IF(E145="",,tabellen!$B$2-F145)</f>
        <v>0</v>
      </c>
      <c r="L145" s="82">
        <f>IF(E145="",,E145+tabellen!$F$6)</f>
        <v>0</v>
      </c>
      <c r="M145" s="13"/>
      <c r="N145" s="82">
        <f t="shared" si="17"/>
        <v>0</v>
      </c>
      <c r="O145" s="81">
        <f>IF(E145="",,IF($K145&gt;=25,0,(VLOOKUP($K145,tabellen!$F$11:$G$16,2))))</f>
        <v>0</v>
      </c>
      <c r="P145" s="126">
        <f>IF(E145="",,IF($K145&gt;=25,0,(VLOOKUP($K145,tabellen!$F$11:$I$16,4))))</f>
        <v>0</v>
      </c>
      <c r="Q145" s="137">
        <f t="shared" si="14"/>
        <v>0</v>
      </c>
      <c r="R145" s="13"/>
      <c r="S145" s="82">
        <f t="shared" si="18"/>
        <v>0</v>
      </c>
      <c r="T145" s="81">
        <f>IF(E145="",,IF($K145&gt;=40,0,(VLOOKUP($K145,tabellen!$F$11:$H$16,3))))</f>
        <v>0</v>
      </c>
      <c r="U145" s="126">
        <f>IF(E145="",,IF($K145&gt;=40,0,(VLOOKUP($K145,tabellen!$F$11:$J$16,5))))</f>
        <v>0</v>
      </c>
      <c r="V145" s="137">
        <f t="shared" si="15"/>
        <v>0</v>
      </c>
      <c r="W145" s="70"/>
      <c r="X145" s="26">
        <f t="shared" si="19"/>
        <v>0</v>
      </c>
      <c r="Y145" s="79"/>
      <c r="Z145" s="77"/>
    </row>
    <row r="146" spans="2:26" ht="12.75">
      <c r="B146" s="78"/>
      <c r="C146" s="79"/>
      <c r="D146" s="84"/>
      <c r="E146" s="83"/>
      <c r="F146" s="83"/>
      <c r="G146" s="58"/>
      <c r="H146" s="103"/>
      <c r="I146" s="80">
        <f t="shared" si="16"/>
        <v>0</v>
      </c>
      <c r="J146" s="13"/>
      <c r="K146" s="82">
        <f>IF(E146="",,tabellen!$B$2-F146)</f>
        <v>0</v>
      </c>
      <c r="L146" s="82">
        <f>IF(E146="",,E146+tabellen!$F$6)</f>
        <v>0</v>
      </c>
      <c r="M146" s="13"/>
      <c r="N146" s="82">
        <f t="shared" si="17"/>
        <v>0</v>
      </c>
      <c r="O146" s="81">
        <f>IF(E146="",,IF($K146&gt;=25,0,(VLOOKUP($K146,tabellen!$F$11:$G$16,2))))</f>
        <v>0</v>
      </c>
      <c r="P146" s="126">
        <f>IF(E146="",,IF($K146&gt;=25,0,(VLOOKUP($K146,tabellen!$F$11:$I$16,4))))</f>
        <v>0</v>
      </c>
      <c r="Q146" s="137">
        <f t="shared" si="14"/>
        <v>0</v>
      </c>
      <c r="R146" s="13"/>
      <c r="S146" s="82">
        <f t="shared" si="18"/>
        <v>0</v>
      </c>
      <c r="T146" s="81">
        <f>IF(E146="",,IF($K146&gt;=40,0,(VLOOKUP($K146,tabellen!$F$11:$H$16,3))))</f>
        <v>0</v>
      </c>
      <c r="U146" s="126">
        <f>IF(E146="",,IF($K146&gt;=40,0,(VLOOKUP($K146,tabellen!$F$11:$J$16,5))))</f>
        <v>0</v>
      </c>
      <c r="V146" s="137">
        <f t="shared" si="15"/>
        <v>0</v>
      </c>
      <c r="W146" s="70"/>
      <c r="X146" s="26">
        <f t="shared" si="19"/>
        <v>0</v>
      </c>
      <c r="Y146" s="79"/>
      <c r="Z146" s="77"/>
    </row>
    <row r="147" spans="2:26" ht="12.75">
      <c r="B147" s="78"/>
      <c r="C147" s="79"/>
      <c r="D147" s="84"/>
      <c r="E147" s="83"/>
      <c r="F147" s="83"/>
      <c r="G147" s="58"/>
      <c r="H147" s="103"/>
      <c r="I147" s="80">
        <f t="shared" si="16"/>
        <v>0</v>
      </c>
      <c r="J147" s="13"/>
      <c r="K147" s="82">
        <f>IF(E147="",,tabellen!$B$2-F147)</f>
        <v>0</v>
      </c>
      <c r="L147" s="82">
        <f>IF(E147="",,E147+tabellen!$F$6)</f>
        <v>0</v>
      </c>
      <c r="M147" s="13"/>
      <c r="N147" s="82">
        <f t="shared" si="17"/>
        <v>0</v>
      </c>
      <c r="O147" s="81">
        <f>IF(E147="",,IF($K147&gt;=25,0,(VLOOKUP($K147,tabellen!$F$11:$G$16,2))))</f>
        <v>0</v>
      </c>
      <c r="P147" s="126">
        <f>IF(E147="",,IF($K147&gt;=25,0,(VLOOKUP($K147,tabellen!$F$11:$I$16,4))))</f>
        <v>0</v>
      </c>
      <c r="Q147" s="137">
        <f aca="true" t="shared" si="20" ref="Q147:Q210">IF((E147+65)&lt;N147,0,IF(E147="",,(K147/25*(I147*1.08*50%)*O147)*P147))</f>
        <v>0</v>
      </c>
      <c r="R147" s="13"/>
      <c r="S147" s="82">
        <f t="shared" si="18"/>
        <v>0</v>
      </c>
      <c r="T147" s="81">
        <f>IF(E147="",,IF($K147&gt;=40,0,(VLOOKUP($K147,tabellen!$F$11:$H$16,3))))</f>
        <v>0</v>
      </c>
      <c r="U147" s="126">
        <f>IF(E147="",,IF($K147&gt;=40,0,(VLOOKUP($K147,tabellen!$F$11:$J$16,5))))</f>
        <v>0</v>
      </c>
      <c r="V147" s="137">
        <f aca="true" t="shared" si="21" ref="V147:V210">IF((E147+65)&lt;S147,0,(IF(E147="",,(K147/40*I147*1.08*T147)*U147)))</f>
        <v>0</v>
      </c>
      <c r="W147" s="70"/>
      <c r="X147" s="26">
        <f t="shared" si="19"/>
        <v>0</v>
      </c>
      <c r="Y147" s="79"/>
      <c r="Z147" s="77"/>
    </row>
    <row r="148" spans="2:26" ht="12.75">
      <c r="B148" s="78"/>
      <c r="C148" s="79"/>
      <c r="D148" s="84"/>
      <c r="E148" s="83"/>
      <c r="F148" s="83"/>
      <c r="G148" s="58"/>
      <c r="H148" s="103"/>
      <c r="I148" s="80">
        <f t="shared" si="16"/>
        <v>0</v>
      </c>
      <c r="J148" s="13"/>
      <c r="K148" s="82">
        <f>IF(E148="",,tabellen!$B$2-F148)</f>
        <v>0</v>
      </c>
      <c r="L148" s="82">
        <f>IF(E148="",,E148+tabellen!$F$6)</f>
        <v>0</v>
      </c>
      <c r="M148" s="13"/>
      <c r="N148" s="82">
        <f t="shared" si="17"/>
        <v>0</v>
      </c>
      <c r="O148" s="81">
        <f>IF(E148="",,IF($K148&gt;=25,0,(VLOOKUP($K148,tabellen!$F$11:$G$16,2))))</f>
        <v>0</v>
      </c>
      <c r="P148" s="126">
        <f>IF(E148="",,IF($K148&gt;=25,0,(VLOOKUP($K148,tabellen!$F$11:$I$16,4))))</f>
        <v>0</v>
      </c>
      <c r="Q148" s="137">
        <f t="shared" si="20"/>
        <v>0</v>
      </c>
      <c r="R148" s="13"/>
      <c r="S148" s="82">
        <f t="shared" si="18"/>
        <v>0</v>
      </c>
      <c r="T148" s="81">
        <f>IF(E148="",,IF($K148&gt;=40,0,(VLOOKUP($K148,tabellen!$F$11:$H$16,3))))</f>
        <v>0</v>
      </c>
      <c r="U148" s="126">
        <f>IF(E148="",,IF($K148&gt;=40,0,(VLOOKUP($K148,tabellen!$F$11:$J$16,5))))</f>
        <v>0</v>
      </c>
      <c r="V148" s="137">
        <f t="shared" si="21"/>
        <v>0</v>
      </c>
      <c r="W148" s="70"/>
      <c r="X148" s="26">
        <f t="shared" si="19"/>
        <v>0</v>
      </c>
      <c r="Y148" s="79"/>
      <c r="Z148" s="77"/>
    </row>
    <row r="149" spans="2:26" ht="12.75">
      <c r="B149" s="78"/>
      <c r="C149" s="79"/>
      <c r="D149" s="84"/>
      <c r="E149" s="83"/>
      <c r="F149" s="83"/>
      <c r="G149" s="58"/>
      <c r="H149" s="103"/>
      <c r="I149" s="80">
        <f t="shared" si="16"/>
        <v>0</v>
      </c>
      <c r="J149" s="13"/>
      <c r="K149" s="82">
        <f>IF(E149="",,tabellen!$B$2-F149)</f>
        <v>0</v>
      </c>
      <c r="L149" s="82">
        <f>IF(E149="",,E149+tabellen!$F$6)</f>
        <v>0</v>
      </c>
      <c r="M149" s="13"/>
      <c r="N149" s="82">
        <f t="shared" si="17"/>
        <v>0</v>
      </c>
      <c r="O149" s="81">
        <f>IF(E149="",,IF($K149&gt;=25,0,(VLOOKUP($K149,tabellen!$F$11:$G$16,2))))</f>
        <v>0</v>
      </c>
      <c r="P149" s="126">
        <f>IF(E149="",,IF($K149&gt;=25,0,(VLOOKUP($K149,tabellen!$F$11:$I$16,4))))</f>
        <v>0</v>
      </c>
      <c r="Q149" s="137">
        <f t="shared" si="20"/>
        <v>0</v>
      </c>
      <c r="R149" s="13"/>
      <c r="S149" s="82">
        <f t="shared" si="18"/>
        <v>0</v>
      </c>
      <c r="T149" s="81">
        <f>IF(E149="",,IF($K149&gt;=40,0,(VLOOKUP($K149,tabellen!$F$11:$H$16,3))))</f>
        <v>0</v>
      </c>
      <c r="U149" s="126">
        <f>IF(E149="",,IF($K149&gt;=40,0,(VLOOKUP($K149,tabellen!$F$11:$J$16,5))))</f>
        <v>0</v>
      </c>
      <c r="V149" s="137">
        <f t="shared" si="21"/>
        <v>0</v>
      </c>
      <c r="W149" s="70"/>
      <c r="X149" s="26">
        <f t="shared" si="19"/>
        <v>0</v>
      </c>
      <c r="Y149" s="79"/>
      <c r="Z149" s="77"/>
    </row>
    <row r="150" spans="2:26" ht="12.75">
      <c r="B150" s="78"/>
      <c r="C150" s="79"/>
      <c r="D150" s="84"/>
      <c r="E150" s="83"/>
      <c r="F150" s="83"/>
      <c r="G150" s="58"/>
      <c r="H150" s="103"/>
      <c r="I150" s="80">
        <f t="shared" si="16"/>
        <v>0</v>
      </c>
      <c r="J150" s="13"/>
      <c r="K150" s="82">
        <f>IF(E150="",,tabellen!$B$2-F150)</f>
        <v>0</v>
      </c>
      <c r="L150" s="82">
        <f>IF(E150="",,E150+tabellen!$F$6)</f>
        <v>0</v>
      </c>
      <c r="M150" s="13"/>
      <c r="N150" s="82">
        <f t="shared" si="17"/>
        <v>0</v>
      </c>
      <c r="O150" s="81">
        <f>IF(E150="",,IF($K150&gt;=25,0,(VLOOKUP($K150,tabellen!$F$11:$G$16,2))))</f>
        <v>0</v>
      </c>
      <c r="P150" s="126">
        <f>IF(E150="",,IF($K150&gt;=25,0,(VLOOKUP($K150,tabellen!$F$11:$I$16,4))))</f>
        <v>0</v>
      </c>
      <c r="Q150" s="137">
        <f t="shared" si="20"/>
        <v>0</v>
      </c>
      <c r="R150" s="13"/>
      <c r="S150" s="82">
        <f t="shared" si="18"/>
        <v>0</v>
      </c>
      <c r="T150" s="81">
        <f>IF(E150="",,IF($K150&gt;=40,0,(VLOOKUP($K150,tabellen!$F$11:$H$16,3))))</f>
        <v>0</v>
      </c>
      <c r="U150" s="126">
        <f>IF(E150="",,IF($K150&gt;=40,0,(VLOOKUP($K150,tabellen!$F$11:$J$16,5))))</f>
        <v>0</v>
      </c>
      <c r="V150" s="137">
        <f t="shared" si="21"/>
        <v>0</v>
      </c>
      <c r="W150" s="70"/>
      <c r="X150" s="26">
        <f t="shared" si="19"/>
        <v>0</v>
      </c>
      <c r="Y150" s="79"/>
      <c r="Z150" s="77"/>
    </row>
    <row r="151" spans="2:26" ht="12.75">
      <c r="B151" s="78"/>
      <c r="C151" s="79"/>
      <c r="D151" s="84"/>
      <c r="E151" s="83"/>
      <c r="F151" s="83"/>
      <c r="G151" s="58"/>
      <c r="H151" s="103"/>
      <c r="I151" s="80">
        <f t="shared" si="16"/>
        <v>0</v>
      </c>
      <c r="J151" s="13"/>
      <c r="K151" s="82">
        <f>IF(E151="",,tabellen!$B$2-F151)</f>
        <v>0</v>
      </c>
      <c r="L151" s="82">
        <f>IF(E151="",,E151+tabellen!$F$6)</f>
        <v>0</v>
      </c>
      <c r="M151" s="13"/>
      <c r="N151" s="82">
        <f t="shared" si="17"/>
        <v>0</v>
      </c>
      <c r="O151" s="81">
        <f>IF(E151="",,IF($K151&gt;=25,0,(VLOOKUP($K151,tabellen!$F$11:$G$16,2))))</f>
        <v>0</v>
      </c>
      <c r="P151" s="126">
        <f>IF(E151="",,IF($K151&gt;=25,0,(VLOOKUP($K151,tabellen!$F$11:$I$16,4))))</f>
        <v>0</v>
      </c>
      <c r="Q151" s="137">
        <f t="shared" si="20"/>
        <v>0</v>
      </c>
      <c r="R151" s="13"/>
      <c r="S151" s="82">
        <f t="shared" si="18"/>
        <v>0</v>
      </c>
      <c r="T151" s="81">
        <f>IF(E151="",,IF($K151&gt;=40,0,(VLOOKUP($K151,tabellen!$F$11:$H$16,3))))</f>
        <v>0</v>
      </c>
      <c r="U151" s="126">
        <f>IF(E151="",,IF($K151&gt;=40,0,(VLOOKUP($K151,tabellen!$F$11:$J$16,5))))</f>
        <v>0</v>
      </c>
      <c r="V151" s="137">
        <f t="shared" si="21"/>
        <v>0</v>
      </c>
      <c r="W151" s="70"/>
      <c r="X151" s="26">
        <f t="shared" si="19"/>
        <v>0</v>
      </c>
      <c r="Y151" s="79"/>
      <c r="Z151" s="77"/>
    </row>
    <row r="152" spans="2:26" ht="12.75">
      <c r="B152" s="78"/>
      <c r="C152" s="79"/>
      <c r="D152" s="84"/>
      <c r="E152" s="83"/>
      <c r="F152" s="83"/>
      <c r="G152" s="58"/>
      <c r="H152" s="103"/>
      <c r="I152" s="80">
        <f t="shared" si="16"/>
        <v>0</v>
      </c>
      <c r="J152" s="13"/>
      <c r="K152" s="82">
        <f>IF(E152="",,tabellen!$B$2-F152)</f>
        <v>0</v>
      </c>
      <c r="L152" s="82">
        <f>IF(E152="",,E152+tabellen!$F$6)</f>
        <v>0</v>
      </c>
      <c r="M152" s="13"/>
      <c r="N152" s="82">
        <f t="shared" si="17"/>
        <v>0</v>
      </c>
      <c r="O152" s="81">
        <f>IF(E152="",,IF($K152&gt;=25,0,(VLOOKUP($K152,tabellen!$F$11:$G$16,2))))</f>
        <v>0</v>
      </c>
      <c r="P152" s="126">
        <f>IF(E152="",,IF($K152&gt;=25,0,(VLOOKUP($K152,tabellen!$F$11:$I$16,4))))</f>
        <v>0</v>
      </c>
      <c r="Q152" s="137">
        <f t="shared" si="20"/>
        <v>0</v>
      </c>
      <c r="R152" s="13"/>
      <c r="S152" s="82">
        <f t="shared" si="18"/>
        <v>0</v>
      </c>
      <c r="T152" s="81">
        <f>IF(E152="",,IF($K152&gt;=40,0,(VLOOKUP($K152,tabellen!$F$11:$H$16,3))))</f>
        <v>0</v>
      </c>
      <c r="U152" s="126">
        <f>IF(E152="",,IF($K152&gt;=40,0,(VLOOKUP($K152,tabellen!$F$11:$J$16,5))))</f>
        <v>0</v>
      </c>
      <c r="V152" s="137">
        <f t="shared" si="21"/>
        <v>0</v>
      </c>
      <c r="W152" s="70"/>
      <c r="X152" s="26">
        <f t="shared" si="19"/>
        <v>0</v>
      </c>
      <c r="Y152" s="79"/>
      <c r="Z152" s="77"/>
    </row>
    <row r="153" spans="2:26" ht="12.75">
      <c r="B153" s="78"/>
      <c r="C153" s="79"/>
      <c r="D153" s="84"/>
      <c r="E153" s="83"/>
      <c r="F153" s="83"/>
      <c r="G153" s="58"/>
      <c r="H153" s="103"/>
      <c r="I153" s="80">
        <f t="shared" si="16"/>
        <v>0</v>
      </c>
      <c r="J153" s="13"/>
      <c r="K153" s="82">
        <f>IF(E153="",,tabellen!$B$2-F153)</f>
        <v>0</v>
      </c>
      <c r="L153" s="82">
        <f>IF(E153="",,E153+tabellen!$F$6)</f>
        <v>0</v>
      </c>
      <c r="M153" s="13"/>
      <c r="N153" s="82">
        <f t="shared" si="17"/>
        <v>0</v>
      </c>
      <c r="O153" s="81">
        <f>IF(E153="",,IF($K153&gt;=25,0,(VLOOKUP($K153,tabellen!$F$11:$G$16,2))))</f>
        <v>0</v>
      </c>
      <c r="P153" s="126">
        <f>IF(E153="",,IF($K153&gt;=25,0,(VLOOKUP($K153,tabellen!$F$11:$I$16,4))))</f>
        <v>0</v>
      </c>
      <c r="Q153" s="137">
        <f t="shared" si="20"/>
        <v>0</v>
      </c>
      <c r="R153" s="13"/>
      <c r="S153" s="82">
        <f t="shared" si="18"/>
        <v>0</v>
      </c>
      <c r="T153" s="81">
        <f>IF(E153="",,IF($K153&gt;=40,0,(VLOOKUP($K153,tabellen!$F$11:$H$16,3))))</f>
        <v>0</v>
      </c>
      <c r="U153" s="126">
        <f>IF(E153="",,IF($K153&gt;=40,0,(VLOOKUP($K153,tabellen!$F$11:$J$16,5))))</f>
        <v>0</v>
      </c>
      <c r="V153" s="137">
        <f t="shared" si="21"/>
        <v>0</v>
      </c>
      <c r="W153" s="70"/>
      <c r="X153" s="26">
        <f t="shared" si="19"/>
        <v>0</v>
      </c>
      <c r="Y153" s="79"/>
      <c r="Z153" s="77"/>
    </row>
    <row r="154" spans="2:26" ht="12.75">
      <c r="B154" s="78"/>
      <c r="C154" s="79"/>
      <c r="D154" s="84"/>
      <c r="E154" s="83"/>
      <c r="F154" s="83"/>
      <c r="G154" s="58"/>
      <c r="H154" s="103"/>
      <c r="I154" s="80">
        <f t="shared" si="16"/>
        <v>0</v>
      </c>
      <c r="J154" s="13"/>
      <c r="K154" s="82">
        <f>IF(E154="",,tabellen!$B$2-F154)</f>
        <v>0</v>
      </c>
      <c r="L154" s="82">
        <f>IF(E154="",,E154+tabellen!$F$6)</f>
        <v>0</v>
      </c>
      <c r="M154" s="13"/>
      <c r="N154" s="82">
        <f t="shared" si="17"/>
        <v>0</v>
      </c>
      <c r="O154" s="81">
        <f>IF(E154="",,IF($K154&gt;=25,0,(VLOOKUP($K154,tabellen!$F$11:$G$16,2))))</f>
        <v>0</v>
      </c>
      <c r="P154" s="126">
        <f>IF(E154="",,IF($K154&gt;=25,0,(VLOOKUP($K154,tabellen!$F$11:$I$16,4))))</f>
        <v>0</v>
      </c>
      <c r="Q154" s="137">
        <f t="shared" si="20"/>
        <v>0</v>
      </c>
      <c r="R154" s="13"/>
      <c r="S154" s="82">
        <f t="shared" si="18"/>
        <v>0</v>
      </c>
      <c r="T154" s="81">
        <f>IF(E154="",,IF($K154&gt;=40,0,(VLOOKUP($K154,tabellen!$F$11:$H$16,3))))</f>
        <v>0</v>
      </c>
      <c r="U154" s="126">
        <f>IF(E154="",,IF($K154&gt;=40,0,(VLOOKUP($K154,tabellen!$F$11:$J$16,5))))</f>
        <v>0</v>
      </c>
      <c r="V154" s="137">
        <f t="shared" si="21"/>
        <v>0</v>
      </c>
      <c r="W154" s="70"/>
      <c r="X154" s="26">
        <f t="shared" si="19"/>
        <v>0</v>
      </c>
      <c r="Y154" s="79"/>
      <c r="Z154" s="77"/>
    </row>
    <row r="155" spans="2:26" ht="12.75">
      <c r="B155" s="78"/>
      <c r="C155" s="79"/>
      <c r="D155" s="84"/>
      <c r="E155" s="83"/>
      <c r="F155" s="83"/>
      <c r="G155" s="58"/>
      <c r="H155" s="103"/>
      <c r="I155" s="80">
        <f t="shared" si="16"/>
        <v>0</v>
      </c>
      <c r="J155" s="13"/>
      <c r="K155" s="82">
        <f>IF(E155="",,tabellen!$B$2-F155)</f>
        <v>0</v>
      </c>
      <c r="L155" s="82">
        <f>IF(E155="",,E155+tabellen!$F$6)</f>
        <v>0</v>
      </c>
      <c r="M155" s="13"/>
      <c r="N155" s="82">
        <f t="shared" si="17"/>
        <v>0</v>
      </c>
      <c r="O155" s="81">
        <f>IF(E155="",,IF($K155&gt;=25,0,(VLOOKUP($K155,tabellen!$F$11:$G$16,2))))</f>
        <v>0</v>
      </c>
      <c r="P155" s="126">
        <f>IF(E155="",,IF($K155&gt;=25,0,(VLOOKUP($K155,tabellen!$F$11:$I$16,4))))</f>
        <v>0</v>
      </c>
      <c r="Q155" s="137">
        <f t="shared" si="20"/>
        <v>0</v>
      </c>
      <c r="R155" s="13"/>
      <c r="S155" s="82">
        <f t="shared" si="18"/>
        <v>0</v>
      </c>
      <c r="T155" s="81">
        <f>IF(E155="",,IF($K155&gt;=40,0,(VLOOKUP($K155,tabellen!$F$11:$H$16,3))))</f>
        <v>0</v>
      </c>
      <c r="U155" s="126">
        <f>IF(E155="",,IF($K155&gt;=40,0,(VLOOKUP($K155,tabellen!$F$11:$J$16,5))))</f>
        <v>0</v>
      </c>
      <c r="V155" s="137">
        <f t="shared" si="21"/>
        <v>0</v>
      </c>
      <c r="W155" s="70"/>
      <c r="X155" s="26">
        <f t="shared" si="19"/>
        <v>0</v>
      </c>
      <c r="Y155" s="79"/>
      <c r="Z155" s="77"/>
    </row>
    <row r="156" spans="2:26" ht="12.75">
      <c r="B156" s="78"/>
      <c r="C156" s="79"/>
      <c r="D156" s="84"/>
      <c r="E156" s="83"/>
      <c r="F156" s="83"/>
      <c r="G156" s="58"/>
      <c r="H156" s="103"/>
      <c r="I156" s="80">
        <f t="shared" si="16"/>
        <v>0</v>
      </c>
      <c r="J156" s="13"/>
      <c r="K156" s="82">
        <f>IF(E156="",,tabellen!$B$2-F156)</f>
        <v>0</v>
      </c>
      <c r="L156" s="82">
        <f>IF(E156="",,E156+tabellen!$F$6)</f>
        <v>0</v>
      </c>
      <c r="M156" s="13"/>
      <c r="N156" s="82">
        <f t="shared" si="17"/>
        <v>0</v>
      </c>
      <c r="O156" s="81">
        <f>IF(E156="",,IF($K156&gt;=25,0,(VLOOKUP($K156,tabellen!$F$11:$G$16,2))))</f>
        <v>0</v>
      </c>
      <c r="P156" s="126">
        <f>IF(E156="",,IF($K156&gt;=25,0,(VLOOKUP($K156,tabellen!$F$11:$I$16,4))))</f>
        <v>0</v>
      </c>
      <c r="Q156" s="137">
        <f t="shared" si="20"/>
        <v>0</v>
      </c>
      <c r="R156" s="13"/>
      <c r="S156" s="82">
        <f t="shared" si="18"/>
        <v>0</v>
      </c>
      <c r="T156" s="81">
        <f>IF(E156="",,IF($K156&gt;=40,0,(VLOOKUP($K156,tabellen!$F$11:$H$16,3))))</f>
        <v>0</v>
      </c>
      <c r="U156" s="126">
        <f>IF(E156="",,IF($K156&gt;=40,0,(VLOOKUP($K156,tabellen!$F$11:$J$16,5))))</f>
        <v>0</v>
      </c>
      <c r="V156" s="137">
        <f t="shared" si="21"/>
        <v>0</v>
      </c>
      <c r="W156" s="70"/>
      <c r="X156" s="26">
        <f t="shared" si="19"/>
        <v>0</v>
      </c>
      <c r="Y156" s="79"/>
      <c r="Z156" s="77"/>
    </row>
    <row r="157" spans="2:26" ht="12.75">
      <c r="B157" s="78"/>
      <c r="C157" s="79"/>
      <c r="D157" s="84"/>
      <c r="E157" s="83"/>
      <c r="F157" s="83"/>
      <c r="G157" s="58"/>
      <c r="H157" s="103"/>
      <c r="I157" s="80">
        <f t="shared" si="16"/>
        <v>0</v>
      </c>
      <c r="J157" s="13"/>
      <c r="K157" s="82">
        <f>IF(E157="",,tabellen!$B$2-F157)</f>
        <v>0</v>
      </c>
      <c r="L157" s="82">
        <f>IF(E157="",,E157+tabellen!$F$6)</f>
        <v>0</v>
      </c>
      <c r="M157" s="13"/>
      <c r="N157" s="82">
        <f t="shared" si="17"/>
        <v>0</v>
      </c>
      <c r="O157" s="81">
        <f>IF(E157="",,IF($K157&gt;=25,0,(VLOOKUP($K157,tabellen!$F$11:$G$16,2))))</f>
        <v>0</v>
      </c>
      <c r="P157" s="126">
        <f>IF(E157="",,IF($K157&gt;=25,0,(VLOOKUP($K157,tabellen!$F$11:$I$16,4))))</f>
        <v>0</v>
      </c>
      <c r="Q157" s="137">
        <f t="shared" si="20"/>
        <v>0</v>
      </c>
      <c r="R157" s="13"/>
      <c r="S157" s="82">
        <f t="shared" si="18"/>
        <v>0</v>
      </c>
      <c r="T157" s="81">
        <f>IF(E157="",,IF($K157&gt;=40,0,(VLOOKUP($K157,tabellen!$F$11:$H$16,3))))</f>
        <v>0</v>
      </c>
      <c r="U157" s="126">
        <f>IF(E157="",,IF($K157&gt;=40,0,(VLOOKUP($K157,tabellen!$F$11:$J$16,5))))</f>
        <v>0</v>
      </c>
      <c r="V157" s="137">
        <f t="shared" si="21"/>
        <v>0</v>
      </c>
      <c r="W157" s="70"/>
      <c r="X157" s="26">
        <f t="shared" si="19"/>
        <v>0</v>
      </c>
      <c r="Y157" s="79"/>
      <c r="Z157" s="77"/>
    </row>
    <row r="158" spans="2:26" ht="12.75">
      <c r="B158" s="78"/>
      <c r="C158" s="79"/>
      <c r="D158" s="84"/>
      <c r="E158" s="83"/>
      <c r="F158" s="83"/>
      <c r="G158" s="58"/>
      <c r="H158" s="103"/>
      <c r="I158" s="80">
        <f t="shared" si="16"/>
        <v>0</v>
      </c>
      <c r="J158" s="13"/>
      <c r="K158" s="82">
        <f>IF(E158="",,tabellen!$B$2-F158)</f>
        <v>0</v>
      </c>
      <c r="L158" s="82">
        <f>IF(E158="",,E158+tabellen!$F$6)</f>
        <v>0</v>
      </c>
      <c r="M158" s="13"/>
      <c r="N158" s="82">
        <f t="shared" si="17"/>
        <v>0</v>
      </c>
      <c r="O158" s="81">
        <f>IF(E158="",,IF($K158&gt;=25,0,(VLOOKUP($K158,tabellen!$F$11:$G$16,2))))</f>
        <v>0</v>
      </c>
      <c r="P158" s="126">
        <f>IF(E158="",,IF($K158&gt;=25,0,(VLOOKUP($K158,tabellen!$F$11:$I$16,4))))</f>
        <v>0</v>
      </c>
      <c r="Q158" s="137">
        <f t="shared" si="20"/>
        <v>0</v>
      </c>
      <c r="R158" s="13"/>
      <c r="S158" s="82">
        <f t="shared" si="18"/>
        <v>0</v>
      </c>
      <c r="T158" s="81">
        <f>IF(E158="",,IF($K158&gt;=40,0,(VLOOKUP($K158,tabellen!$F$11:$H$16,3))))</f>
        <v>0</v>
      </c>
      <c r="U158" s="126">
        <f>IF(E158="",,IF($K158&gt;=40,0,(VLOOKUP($K158,tabellen!$F$11:$J$16,5))))</f>
        <v>0</v>
      </c>
      <c r="V158" s="137">
        <f t="shared" si="21"/>
        <v>0</v>
      </c>
      <c r="W158" s="70"/>
      <c r="X158" s="26">
        <f t="shared" si="19"/>
        <v>0</v>
      </c>
      <c r="Y158" s="79"/>
      <c r="Z158" s="77"/>
    </row>
    <row r="159" spans="2:26" ht="12.75">
      <c r="B159" s="78"/>
      <c r="C159" s="79"/>
      <c r="D159" s="84"/>
      <c r="E159" s="83"/>
      <c r="F159" s="83"/>
      <c r="G159" s="58"/>
      <c r="H159" s="103"/>
      <c r="I159" s="80">
        <f t="shared" si="16"/>
        <v>0</v>
      </c>
      <c r="J159" s="13"/>
      <c r="K159" s="82">
        <f>IF(E159="",,tabellen!$B$2-F159)</f>
        <v>0</v>
      </c>
      <c r="L159" s="82">
        <f>IF(E159="",,E159+tabellen!$F$6)</f>
        <v>0</v>
      </c>
      <c r="M159" s="13"/>
      <c r="N159" s="82">
        <f t="shared" si="17"/>
        <v>0</v>
      </c>
      <c r="O159" s="81">
        <f>IF(E159="",,IF($K159&gt;=25,0,(VLOOKUP($K159,tabellen!$F$11:$G$16,2))))</f>
        <v>0</v>
      </c>
      <c r="P159" s="126">
        <f>IF(E159="",,IF($K159&gt;=25,0,(VLOOKUP($K159,tabellen!$F$11:$I$16,4))))</f>
        <v>0</v>
      </c>
      <c r="Q159" s="137">
        <f t="shared" si="20"/>
        <v>0</v>
      </c>
      <c r="R159" s="13"/>
      <c r="S159" s="82">
        <f t="shared" si="18"/>
        <v>0</v>
      </c>
      <c r="T159" s="81">
        <f>IF(E159="",,IF($K159&gt;=40,0,(VLOOKUP($K159,tabellen!$F$11:$H$16,3))))</f>
        <v>0</v>
      </c>
      <c r="U159" s="126">
        <f>IF(E159="",,IF($K159&gt;=40,0,(VLOOKUP($K159,tabellen!$F$11:$J$16,5))))</f>
        <v>0</v>
      </c>
      <c r="V159" s="137">
        <f t="shared" si="21"/>
        <v>0</v>
      </c>
      <c r="W159" s="70"/>
      <c r="X159" s="26">
        <f t="shared" si="19"/>
        <v>0</v>
      </c>
      <c r="Y159" s="79"/>
      <c r="Z159" s="77"/>
    </row>
    <row r="160" spans="2:26" ht="12.75">
      <c r="B160" s="78"/>
      <c r="C160" s="79"/>
      <c r="D160" s="84"/>
      <c r="E160" s="83"/>
      <c r="F160" s="83"/>
      <c r="G160" s="58"/>
      <c r="H160" s="103"/>
      <c r="I160" s="80">
        <f t="shared" si="16"/>
        <v>0</v>
      </c>
      <c r="J160" s="13"/>
      <c r="K160" s="82">
        <f>IF(E160="",,tabellen!$B$2-F160)</f>
        <v>0</v>
      </c>
      <c r="L160" s="82">
        <f>IF(E160="",,E160+tabellen!$F$6)</f>
        <v>0</v>
      </c>
      <c r="M160" s="13"/>
      <c r="N160" s="82">
        <f t="shared" si="17"/>
        <v>0</v>
      </c>
      <c r="O160" s="81">
        <f>IF(E160="",,IF($K160&gt;=25,0,(VLOOKUP($K160,tabellen!$F$11:$G$16,2))))</f>
        <v>0</v>
      </c>
      <c r="P160" s="126">
        <f>IF(E160="",,IF($K160&gt;=25,0,(VLOOKUP($K160,tabellen!$F$11:$I$16,4))))</f>
        <v>0</v>
      </c>
      <c r="Q160" s="137">
        <f t="shared" si="20"/>
        <v>0</v>
      </c>
      <c r="R160" s="13"/>
      <c r="S160" s="82">
        <f t="shared" si="18"/>
        <v>0</v>
      </c>
      <c r="T160" s="81">
        <f>IF(E160="",,IF($K160&gt;=40,0,(VLOOKUP($K160,tabellen!$F$11:$H$16,3))))</f>
        <v>0</v>
      </c>
      <c r="U160" s="126">
        <f>IF(E160="",,IF($K160&gt;=40,0,(VLOOKUP($K160,tabellen!$F$11:$J$16,5))))</f>
        <v>0</v>
      </c>
      <c r="V160" s="137">
        <f t="shared" si="21"/>
        <v>0</v>
      </c>
      <c r="W160" s="70"/>
      <c r="X160" s="26">
        <f t="shared" si="19"/>
        <v>0</v>
      </c>
      <c r="Y160" s="79"/>
      <c r="Z160" s="77"/>
    </row>
    <row r="161" spans="2:26" ht="12.75">
      <c r="B161" s="78"/>
      <c r="C161" s="79"/>
      <c r="D161" s="84"/>
      <c r="E161" s="83"/>
      <c r="F161" s="83"/>
      <c r="G161" s="58"/>
      <c r="H161" s="103"/>
      <c r="I161" s="80">
        <f t="shared" si="16"/>
        <v>0</v>
      </c>
      <c r="J161" s="13"/>
      <c r="K161" s="82">
        <f>IF(E161="",,tabellen!$B$2-F161)</f>
        <v>0</v>
      </c>
      <c r="L161" s="82">
        <f>IF(E161="",,E161+tabellen!$F$6)</f>
        <v>0</v>
      </c>
      <c r="M161" s="13"/>
      <c r="N161" s="82">
        <f t="shared" si="17"/>
        <v>0</v>
      </c>
      <c r="O161" s="81">
        <f>IF(E161="",,IF($K161&gt;=25,0,(VLOOKUP($K161,tabellen!$F$11:$G$16,2))))</f>
        <v>0</v>
      </c>
      <c r="P161" s="126">
        <f>IF(E161="",,IF($K161&gt;=25,0,(VLOOKUP($K161,tabellen!$F$11:$I$16,4))))</f>
        <v>0</v>
      </c>
      <c r="Q161" s="137">
        <f t="shared" si="20"/>
        <v>0</v>
      </c>
      <c r="R161" s="13"/>
      <c r="S161" s="82">
        <f t="shared" si="18"/>
        <v>0</v>
      </c>
      <c r="T161" s="81">
        <f>IF(E161="",,IF($K161&gt;=40,0,(VLOOKUP($K161,tabellen!$F$11:$H$16,3))))</f>
        <v>0</v>
      </c>
      <c r="U161" s="126">
        <f>IF(E161="",,IF($K161&gt;=40,0,(VLOOKUP($K161,tabellen!$F$11:$J$16,5))))</f>
        <v>0</v>
      </c>
      <c r="V161" s="137">
        <f t="shared" si="21"/>
        <v>0</v>
      </c>
      <c r="W161" s="70"/>
      <c r="X161" s="26">
        <f t="shared" si="19"/>
        <v>0</v>
      </c>
      <c r="Y161" s="79"/>
      <c r="Z161" s="77"/>
    </row>
    <row r="162" spans="2:26" ht="12.75">
      <c r="B162" s="78"/>
      <c r="C162" s="79"/>
      <c r="D162" s="84"/>
      <c r="E162" s="83"/>
      <c r="F162" s="83"/>
      <c r="G162" s="58"/>
      <c r="H162" s="103"/>
      <c r="I162" s="80">
        <f t="shared" si="16"/>
        <v>0</v>
      </c>
      <c r="J162" s="13"/>
      <c r="K162" s="82">
        <f>IF(E162="",,tabellen!$B$2-F162)</f>
        <v>0</v>
      </c>
      <c r="L162" s="82">
        <f>IF(E162="",,E162+tabellen!$F$6)</f>
        <v>0</v>
      </c>
      <c r="M162" s="13"/>
      <c r="N162" s="82">
        <f t="shared" si="17"/>
        <v>0</v>
      </c>
      <c r="O162" s="81">
        <f>IF(E162="",,IF($K162&gt;=25,0,(VLOOKUP($K162,tabellen!$F$11:$G$16,2))))</f>
        <v>0</v>
      </c>
      <c r="P162" s="126">
        <f>IF(E162="",,IF($K162&gt;=25,0,(VLOOKUP($K162,tabellen!$F$11:$I$16,4))))</f>
        <v>0</v>
      </c>
      <c r="Q162" s="137">
        <f t="shared" si="20"/>
        <v>0</v>
      </c>
      <c r="R162" s="13"/>
      <c r="S162" s="82">
        <f t="shared" si="18"/>
        <v>0</v>
      </c>
      <c r="T162" s="81">
        <f>IF(E162="",,IF($K162&gt;=40,0,(VLOOKUP($K162,tabellen!$F$11:$H$16,3))))</f>
        <v>0</v>
      </c>
      <c r="U162" s="126">
        <f>IF(E162="",,IF($K162&gt;=40,0,(VLOOKUP($K162,tabellen!$F$11:$J$16,5))))</f>
        <v>0</v>
      </c>
      <c r="V162" s="137">
        <f t="shared" si="21"/>
        <v>0</v>
      </c>
      <c r="W162" s="70"/>
      <c r="X162" s="26">
        <f t="shared" si="19"/>
        <v>0</v>
      </c>
      <c r="Y162" s="79"/>
      <c r="Z162" s="77"/>
    </row>
    <row r="163" spans="2:26" ht="12.75">
      <c r="B163" s="78"/>
      <c r="C163" s="79"/>
      <c r="D163" s="84"/>
      <c r="E163" s="83"/>
      <c r="F163" s="83"/>
      <c r="G163" s="58"/>
      <c r="H163" s="103"/>
      <c r="I163" s="80">
        <f t="shared" si="16"/>
        <v>0</v>
      </c>
      <c r="J163" s="13"/>
      <c r="K163" s="82">
        <f>IF(E163="",,tabellen!$B$2-F163)</f>
        <v>0</v>
      </c>
      <c r="L163" s="82">
        <f>IF(E163="",,E163+tabellen!$F$6)</f>
        <v>0</v>
      </c>
      <c r="M163" s="13"/>
      <c r="N163" s="82">
        <f t="shared" si="17"/>
        <v>0</v>
      </c>
      <c r="O163" s="81">
        <f>IF(E163="",,IF($K163&gt;=25,0,(VLOOKUP($K163,tabellen!$F$11:$G$16,2))))</f>
        <v>0</v>
      </c>
      <c r="P163" s="126">
        <f>IF(E163="",,IF($K163&gt;=25,0,(VLOOKUP($K163,tabellen!$F$11:$I$16,4))))</f>
        <v>0</v>
      </c>
      <c r="Q163" s="137">
        <f t="shared" si="20"/>
        <v>0</v>
      </c>
      <c r="R163" s="13"/>
      <c r="S163" s="82">
        <f t="shared" si="18"/>
        <v>0</v>
      </c>
      <c r="T163" s="81">
        <f>IF(E163="",,IF($K163&gt;=40,0,(VLOOKUP($K163,tabellen!$F$11:$H$16,3))))</f>
        <v>0</v>
      </c>
      <c r="U163" s="126">
        <f>IF(E163="",,IF($K163&gt;=40,0,(VLOOKUP($K163,tabellen!$F$11:$J$16,5))))</f>
        <v>0</v>
      </c>
      <c r="V163" s="137">
        <f t="shared" si="21"/>
        <v>0</v>
      </c>
      <c r="W163" s="70"/>
      <c r="X163" s="26">
        <f t="shared" si="19"/>
        <v>0</v>
      </c>
      <c r="Y163" s="79"/>
      <c r="Z163" s="77"/>
    </row>
    <row r="164" spans="2:26" ht="12.75">
      <c r="B164" s="78"/>
      <c r="C164" s="79"/>
      <c r="D164" s="84"/>
      <c r="E164" s="83"/>
      <c r="F164" s="83"/>
      <c r="G164" s="58"/>
      <c r="H164" s="103"/>
      <c r="I164" s="80">
        <f t="shared" si="16"/>
        <v>0</v>
      </c>
      <c r="J164" s="13"/>
      <c r="K164" s="82">
        <f>IF(E164="",,tabellen!$B$2-F164)</f>
        <v>0</v>
      </c>
      <c r="L164" s="82">
        <f>IF(E164="",,E164+tabellen!$F$6)</f>
        <v>0</v>
      </c>
      <c r="M164" s="13"/>
      <c r="N164" s="82">
        <f t="shared" si="17"/>
        <v>0</v>
      </c>
      <c r="O164" s="81">
        <f>IF(E164="",,IF($K164&gt;=25,0,(VLOOKUP($K164,tabellen!$F$11:$G$16,2))))</f>
        <v>0</v>
      </c>
      <c r="P164" s="126">
        <f>IF(E164="",,IF($K164&gt;=25,0,(VLOOKUP($K164,tabellen!$F$11:$I$16,4))))</f>
        <v>0</v>
      </c>
      <c r="Q164" s="137">
        <f t="shared" si="20"/>
        <v>0</v>
      </c>
      <c r="R164" s="13"/>
      <c r="S164" s="82">
        <f t="shared" si="18"/>
        <v>0</v>
      </c>
      <c r="T164" s="81">
        <f>IF(E164="",,IF($K164&gt;=40,0,(VLOOKUP($K164,tabellen!$F$11:$H$16,3))))</f>
        <v>0</v>
      </c>
      <c r="U164" s="126">
        <f>IF(E164="",,IF($K164&gt;=40,0,(VLOOKUP($K164,tabellen!$F$11:$J$16,5))))</f>
        <v>0</v>
      </c>
      <c r="V164" s="137">
        <f t="shared" si="21"/>
        <v>0</v>
      </c>
      <c r="W164" s="70"/>
      <c r="X164" s="26">
        <f t="shared" si="19"/>
        <v>0</v>
      </c>
      <c r="Y164" s="79"/>
      <c r="Z164" s="77"/>
    </row>
    <row r="165" spans="2:26" ht="12.75">
      <c r="B165" s="78"/>
      <c r="C165" s="79"/>
      <c r="D165" s="84"/>
      <c r="E165" s="83"/>
      <c r="F165" s="83"/>
      <c r="G165" s="58"/>
      <c r="H165" s="103"/>
      <c r="I165" s="80">
        <f t="shared" si="16"/>
        <v>0</v>
      </c>
      <c r="J165" s="13"/>
      <c r="K165" s="82">
        <f>IF(E165="",,tabellen!$B$2-F165)</f>
        <v>0</v>
      </c>
      <c r="L165" s="82">
        <f>IF(E165="",,E165+tabellen!$F$6)</f>
        <v>0</v>
      </c>
      <c r="M165" s="13"/>
      <c r="N165" s="82">
        <f t="shared" si="17"/>
        <v>0</v>
      </c>
      <c r="O165" s="81">
        <f>IF(E165="",,IF($K165&gt;=25,0,(VLOOKUP($K165,tabellen!$F$11:$G$16,2))))</f>
        <v>0</v>
      </c>
      <c r="P165" s="126">
        <f>IF(E165="",,IF($K165&gt;=25,0,(VLOOKUP($K165,tabellen!$F$11:$I$16,4))))</f>
        <v>0</v>
      </c>
      <c r="Q165" s="137">
        <f t="shared" si="20"/>
        <v>0</v>
      </c>
      <c r="R165" s="13"/>
      <c r="S165" s="82">
        <f t="shared" si="18"/>
        <v>0</v>
      </c>
      <c r="T165" s="81">
        <f>IF(E165="",,IF($K165&gt;=40,0,(VLOOKUP($K165,tabellen!$F$11:$H$16,3))))</f>
        <v>0</v>
      </c>
      <c r="U165" s="126">
        <f>IF(E165="",,IF($K165&gt;=40,0,(VLOOKUP($K165,tabellen!$F$11:$J$16,5))))</f>
        <v>0</v>
      </c>
      <c r="V165" s="137">
        <f t="shared" si="21"/>
        <v>0</v>
      </c>
      <c r="W165" s="70"/>
      <c r="X165" s="26">
        <f t="shared" si="19"/>
        <v>0</v>
      </c>
      <c r="Y165" s="79"/>
      <c r="Z165" s="77"/>
    </row>
    <row r="166" spans="2:26" ht="12.75">
      <c r="B166" s="78"/>
      <c r="C166" s="79"/>
      <c r="D166" s="84"/>
      <c r="E166" s="83"/>
      <c r="F166" s="83"/>
      <c r="G166" s="58"/>
      <c r="H166" s="103"/>
      <c r="I166" s="80">
        <f t="shared" si="16"/>
        <v>0</v>
      </c>
      <c r="J166" s="13"/>
      <c r="K166" s="82">
        <f>IF(E166="",,tabellen!$B$2-F166)</f>
        <v>0</v>
      </c>
      <c r="L166" s="82">
        <f>IF(E166="",,E166+tabellen!$F$6)</f>
        <v>0</v>
      </c>
      <c r="M166" s="13"/>
      <c r="N166" s="82">
        <f t="shared" si="17"/>
        <v>0</v>
      </c>
      <c r="O166" s="81">
        <f>IF(E166="",,IF($K166&gt;=25,0,(VLOOKUP($K166,tabellen!$F$11:$G$16,2))))</f>
        <v>0</v>
      </c>
      <c r="P166" s="126">
        <f>IF(E166="",,IF($K166&gt;=25,0,(VLOOKUP($K166,tabellen!$F$11:$I$16,4))))</f>
        <v>0</v>
      </c>
      <c r="Q166" s="137">
        <f t="shared" si="20"/>
        <v>0</v>
      </c>
      <c r="R166" s="13"/>
      <c r="S166" s="82">
        <f t="shared" si="18"/>
        <v>0</v>
      </c>
      <c r="T166" s="81">
        <f>IF(E166="",,IF($K166&gt;=40,0,(VLOOKUP($K166,tabellen!$F$11:$H$16,3))))</f>
        <v>0</v>
      </c>
      <c r="U166" s="126">
        <f>IF(E166="",,IF($K166&gt;=40,0,(VLOOKUP($K166,tabellen!$F$11:$J$16,5))))</f>
        <v>0</v>
      </c>
      <c r="V166" s="137">
        <f t="shared" si="21"/>
        <v>0</v>
      </c>
      <c r="W166" s="70"/>
      <c r="X166" s="26">
        <f t="shared" si="19"/>
        <v>0</v>
      </c>
      <c r="Y166" s="79"/>
      <c r="Z166" s="77"/>
    </row>
    <row r="167" spans="2:26" ht="12.75">
      <c r="B167" s="78"/>
      <c r="C167" s="79"/>
      <c r="D167" s="84"/>
      <c r="E167" s="83"/>
      <c r="F167" s="83"/>
      <c r="G167" s="58"/>
      <c r="H167" s="103"/>
      <c r="I167" s="80">
        <f t="shared" si="16"/>
        <v>0</v>
      </c>
      <c r="J167" s="13"/>
      <c r="K167" s="82">
        <f>IF(E167="",,tabellen!$B$2-F167)</f>
        <v>0</v>
      </c>
      <c r="L167" s="82">
        <f>IF(E167="",,E167+tabellen!$F$6)</f>
        <v>0</v>
      </c>
      <c r="M167" s="13"/>
      <c r="N167" s="82">
        <f t="shared" si="17"/>
        <v>0</v>
      </c>
      <c r="O167" s="81">
        <f>IF(E167="",,IF($K167&gt;=25,0,(VLOOKUP($K167,tabellen!$F$11:$G$16,2))))</f>
        <v>0</v>
      </c>
      <c r="P167" s="126">
        <f>IF(E167="",,IF($K167&gt;=25,0,(VLOOKUP($K167,tabellen!$F$11:$I$16,4))))</f>
        <v>0</v>
      </c>
      <c r="Q167" s="137">
        <f t="shared" si="20"/>
        <v>0</v>
      </c>
      <c r="R167" s="13"/>
      <c r="S167" s="82">
        <f t="shared" si="18"/>
        <v>0</v>
      </c>
      <c r="T167" s="81">
        <f>IF(E167="",,IF($K167&gt;=40,0,(VLOOKUP($K167,tabellen!$F$11:$H$16,3))))</f>
        <v>0</v>
      </c>
      <c r="U167" s="126">
        <f>IF(E167="",,IF($K167&gt;=40,0,(VLOOKUP($K167,tabellen!$F$11:$J$16,5))))</f>
        <v>0</v>
      </c>
      <c r="V167" s="137">
        <f t="shared" si="21"/>
        <v>0</v>
      </c>
      <c r="W167" s="70"/>
      <c r="X167" s="26">
        <f t="shared" si="19"/>
        <v>0</v>
      </c>
      <c r="Y167" s="79"/>
      <c r="Z167" s="77"/>
    </row>
    <row r="168" spans="2:26" ht="12.75">
      <c r="B168" s="78"/>
      <c r="C168" s="79"/>
      <c r="D168" s="84"/>
      <c r="E168" s="83"/>
      <c r="F168" s="83"/>
      <c r="G168" s="58"/>
      <c r="H168" s="103"/>
      <c r="I168" s="80">
        <f t="shared" si="16"/>
        <v>0</v>
      </c>
      <c r="J168" s="13"/>
      <c r="K168" s="82">
        <f>IF(E168="",,tabellen!$B$2-F168)</f>
        <v>0</v>
      </c>
      <c r="L168" s="82">
        <f>IF(E168="",,E168+tabellen!$F$6)</f>
        <v>0</v>
      </c>
      <c r="M168" s="13"/>
      <c r="N168" s="82">
        <f t="shared" si="17"/>
        <v>0</v>
      </c>
      <c r="O168" s="81">
        <f>IF(E168="",,IF($K168&gt;=25,0,(VLOOKUP($K168,tabellen!$F$11:$G$16,2))))</f>
        <v>0</v>
      </c>
      <c r="P168" s="126">
        <f>IF(E168="",,IF($K168&gt;=25,0,(VLOOKUP($K168,tabellen!$F$11:$I$16,4))))</f>
        <v>0</v>
      </c>
      <c r="Q168" s="137">
        <f t="shared" si="20"/>
        <v>0</v>
      </c>
      <c r="R168" s="13"/>
      <c r="S168" s="82">
        <f t="shared" si="18"/>
        <v>0</v>
      </c>
      <c r="T168" s="81">
        <f>IF(E168="",,IF($K168&gt;=40,0,(VLOOKUP($K168,tabellen!$F$11:$H$16,3))))</f>
        <v>0</v>
      </c>
      <c r="U168" s="126">
        <f>IF(E168="",,IF($K168&gt;=40,0,(VLOOKUP($K168,tabellen!$F$11:$J$16,5))))</f>
        <v>0</v>
      </c>
      <c r="V168" s="137">
        <f t="shared" si="21"/>
        <v>0</v>
      </c>
      <c r="W168" s="70"/>
      <c r="X168" s="26">
        <f t="shared" si="19"/>
        <v>0</v>
      </c>
      <c r="Y168" s="79"/>
      <c r="Z168" s="77"/>
    </row>
    <row r="169" spans="2:26" ht="12.75">
      <c r="B169" s="78"/>
      <c r="C169" s="79"/>
      <c r="D169" s="84"/>
      <c r="E169" s="83"/>
      <c r="F169" s="83"/>
      <c r="G169" s="58"/>
      <c r="H169" s="103"/>
      <c r="I169" s="80">
        <f t="shared" si="16"/>
        <v>0</v>
      </c>
      <c r="J169" s="13"/>
      <c r="K169" s="82">
        <f>IF(E169="",,tabellen!$B$2-F169)</f>
        <v>0</v>
      </c>
      <c r="L169" s="82">
        <f>IF(E169="",,E169+tabellen!$F$6)</f>
        <v>0</v>
      </c>
      <c r="M169" s="13"/>
      <c r="N169" s="82">
        <f t="shared" si="17"/>
        <v>0</v>
      </c>
      <c r="O169" s="81">
        <f>IF(E169="",,IF($K169&gt;=25,0,(VLOOKUP($K169,tabellen!$F$11:$G$16,2))))</f>
        <v>0</v>
      </c>
      <c r="P169" s="126">
        <f>IF(E169="",,IF($K169&gt;=25,0,(VLOOKUP($K169,tabellen!$F$11:$I$16,4))))</f>
        <v>0</v>
      </c>
      <c r="Q169" s="137">
        <f t="shared" si="20"/>
        <v>0</v>
      </c>
      <c r="R169" s="13"/>
      <c r="S169" s="82">
        <f t="shared" si="18"/>
        <v>0</v>
      </c>
      <c r="T169" s="81">
        <f>IF(E169="",,IF($K169&gt;=40,0,(VLOOKUP($K169,tabellen!$F$11:$H$16,3))))</f>
        <v>0</v>
      </c>
      <c r="U169" s="126">
        <f>IF(E169="",,IF($K169&gt;=40,0,(VLOOKUP($K169,tabellen!$F$11:$J$16,5))))</f>
        <v>0</v>
      </c>
      <c r="V169" s="137">
        <f t="shared" si="21"/>
        <v>0</v>
      </c>
      <c r="W169" s="70"/>
      <c r="X169" s="26">
        <f t="shared" si="19"/>
        <v>0</v>
      </c>
      <c r="Y169" s="79"/>
      <c r="Z169" s="77"/>
    </row>
    <row r="170" spans="2:26" ht="12.75">
      <c r="B170" s="78"/>
      <c r="C170" s="79"/>
      <c r="D170" s="84"/>
      <c r="E170" s="83"/>
      <c r="F170" s="83"/>
      <c r="G170" s="58"/>
      <c r="H170" s="103"/>
      <c r="I170" s="80">
        <f t="shared" si="16"/>
        <v>0</v>
      </c>
      <c r="J170" s="13"/>
      <c r="K170" s="82">
        <f>IF(E170="",,tabellen!$B$2-F170)</f>
        <v>0</v>
      </c>
      <c r="L170" s="82">
        <f>IF(E170="",,E170+tabellen!$F$6)</f>
        <v>0</v>
      </c>
      <c r="M170" s="13"/>
      <c r="N170" s="82">
        <f t="shared" si="17"/>
        <v>0</v>
      </c>
      <c r="O170" s="81">
        <f>IF(E170="",,IF($K170&gt;=25,0,(VLOOKUP($K170,tabellen!$F$11:$G$16,2))))</f>
        <v>0</v>
      </c>
      <c r="P170" s="126">
        <f>IF(E170="",,IF($K170&gt;=25,0,(VLOOKUP($K170,tabellen!$F$11:$I$16,4))))</f>
        <v>0</v>
      </c>
      <c r="Q170" s="137">
        <f t="shared" si="20"/>
        <v>0</v>
      </c>
      <c r="R170" s="13"/>
      <c r="S170" s="82">
        <f t="shared" si="18"/>
        <v>0</v>
      </c>
      <c r="T170" s="81">
        <f>IF(E170="",,IF($K170&gt;=40,0,(VLOOKUP($K170,tabellen!$F$11:$H$16,3))))</f>
        <v>0</v>
      </c>
      <c r="U170" s="126">
        <f>IF(E170="",,IF($K170&gt;=40,0,(VLOOKUP($K170,tabellen!$F$11:$J$16,5))))</f>
        <v>0</v>
      </c>
      <c r="V170" s="137">
        <f t="shared" si="21"/>
        <v>0</v>
      </c>
      <c r="W170" s="70"/>
      <c r="X170" s="26">
        <f t="shared" si="19"/>
        <v>0</v>
      </c>
      <c r="Y170" s="79"/>
      <c r="Z170" s="77"/>
    </row>
    <row r="171" spans="2:26" ht="12.75">
      <c r="B171" s="78"/>
      <c r="C171" s="79"/>
      <c r="D171" s="84"/>
      <c r="E171" s="83"/>
      <c r="F171" s="83"/>
      <c r="G171" s="58"/>
      <c r="H171" s="103"/>
      <c r="I171" s="80">
        <f aca="true" t="shared" si="22" ref="I171:I215">IF(H171="",0,VLOOKUP(H171,maxschaal,IF($O$9="PO",2,3),FALSE))*G171</f>
        <v>0</v>
      </c>
      <c r="J171" s="13"/>
      <c r="K171" s="82">
        <f>IF(E171="",,tabellen!$B$2-F171)</f>
        <v>0</v>
      </c>
      <c r="L171" s="82">
        <f>IF(E171="",,E171+tabellen!$F$6)</f>
        <v>0</v>
      </c>
      <c r="M171" s="13"/>
      <c r="N171" s="82">
        <f aca="true" t="shared" si="23" ref="N171:N215">IF(E171="",,F171+25)</f>
        <v>0</v>
      </c>
      <c r="O171" s="81">
        <f>IF(E171="",,IF($K171&gt;=25,0,(VLOOKUP($K171,tabellen!$F$11:$G$16,2))))</f>
        <v>0</v>
      </c>
      <c r="P171" s="126">
        <f>IF(E171="",,IF($K171&gt;=25,0,(VLOOKUP($K171,tabellen!$F$11:$I$16,4))))</f>
        <v>0</v>
      </c>
      <c r="Q171" s="137">
        <f t="shared" si="20"/>
        <v>0</v>
      </c>
      <c r="R171" s="13"/>
      <c r="S171" s="82">
        <f aca="true" t="shared" si="24" ref="S171:S215">IF(E171="",,F171+40)</f>
        <v>0</v>
      </c>
      <c r="T171" s="81">
        <f>IF(E171="",,IF($K171&gt;=40,0,(VLOOKUP($K171,tabellen!$F$11:$H$16,3))))</f>
        <v>0</v>
      </c>
      <c r="U171" s="126">
        <f>IF(E171="",,IF($K171&gt;=40,0,(VLOOKUP($K171,tabellen!$F$11:$J$16,5))))</f>
        <v>0</v>
      </c>
      <c r="V171" s="137">
        <f t="shared" si="21"/>
        <v>0</v>
      </c>
      <c r="W171" s="70"/>
      <c r="X171" s="26">
        <f aca="true" t="shared" si="25" ref="X171:X215">IF(E171="",,Q171+V171)</f>
        <v>0</v>
      </c>
      <c r="Y171" s="79"/>
      <c r="Z171" s="77"/>
    </row>
    <row r="172" spans="2:26" ht="12.75">
      <c r="B172" s="78"/>
      <c r="C172" s="79"/>
      <c r="D172" s="84"/>
      <c r="E172" s="83"/>
      <c r="F172" s="83"/>
      <c r="G172" s="58"/>
      <c r="H172" s="103"/>
      <c r="I172" s="80">
        <f t="shared" si="22"/>
        <v>0</v>
      </c>
      <c r="J172" s="13"/>
      <c r="K172" s="82">
        <f>IF(E172="",,tabellen!$B$2-F172)</f>
        <v>0</v>
      </c>
      <c r="L172" s="82">
        <f>IF(E172="",,E172+tabellen!$F$6)</f>
        <v>0</v>
      </c>
      <c r="M172" s="13"/>
      <c r="N172" s="82">
        <f t="shared" si="23"/>
        <v>0</v>
      </c>
      <c r="O172" s="81">
        <f>IF(E172="",,IF($K172&gt;=25,0,(VLOOKUP($K172,tabellen!$F$11:$G$16,2))))</f>
        <v>0</v>
      </c>
      <c r="P172" s="126">
        <f>IF(E172="",,IF($K172&gt;=25,0,(VLOOKUP($K172,tabellen!$F$11:$I$16,4))))</f>
        <v>0</v>
      </c>
      <c r="Q172" s="137">
        <f t="shared" si="20"/>
        <v>0</v>
      </c>
      <c r="R172" s="13"/>
      <c r="S172" s="82">
        <f t="shared" si="24"/>
        <v>0</v>
      </c>
      <c r="T172" s="81">
        <f>IF(E172="",,IF($K172&gt;=40,0,(VLOOKUP($K172,tabellen!$F$11:$H$16,3))))</f>
        <v>0</v>
      </c>
      <c r="U172" s="126">
        <f>IF(E172="",,IF($K172&gt;=40,0,(VLOOKUP($K172,tabellen!$F$11:$J$16,5))))</f>
        <v>0</v>
      </c>
      <c r="V172" s="137">
        <f t="shared" si="21"/>
        <v>0</v>
      </c>
      <c r="W172" s="70"/>
      <c r="X172" s="26">
        <f t="shared" si="25"/>
        <v>0</v>
      </c>
      <c r="Y172" s="79"/>
      <c r="Z172" s="77"/>
    </row>
    <row r="173" spans="2:26" ht="12.75">
      <c r="B173" s="78"/>
      <c r="C173" s="79"/>
      <c r="D173" s="84"/>
      <c r="E173" s="83"/>
      <c r="F173" s="83"/>
      <c r="G173" s="58"/>
      <c r="H173" s="103"/>
      <c r="I173" s="80">
        <f t="shared" si="22"/>
        <v>0</v>
      </c>
      <c r="J173" s="13"/>
      <c r="K173" s="82">
        <f>IF(E173="",,tabellen!$B$2-F173)</f>
        <v>0</v>
      </c>
      <c r="L173" s="82">
        <f>IF(E173="",,E173+tabellen!$F$6)</f>
        <v>0</v>
      </c>
      <c r="M173" s="13"/>
      <c r="N173" s="82">
        <f t="shared" si="23"/>
        <v>0</v>
      </c>
      <c r="O173" s="81">
        <f>IF(E173="",,IF($K173&gt;=25,0,(VLOOKUP($K173,tabellen!$F$11:$G$16,2))))</f>
        <v>0</v>
      </c>
      <c r="P173" s="126">
        <f>IF(E173="",,IF($K173&gt;=25,0,(VLOOKUP($K173,tabellen!$F$11:$I$16,4))))</f>
        <v>0</v>
      </c>
      <c r="Q173" s="137">
        <f t="shared" si="20"/>
        <v>0</v>
      </c>
      <c r="R173" s="13"/>
      <c r="S173" s="82">
        <f t="shared" si="24"/>
        <v>0</v>
      </c>
      <c r="T173" s="81">
        <f>IF(E173="",,IF($K173&gt;=40,0,(VLOOKUP($K173,tabellen!$F$11:$H$16,3))))</f>
        <v>0</v>
      </c>
      <c r="U173" s="126">
        <f>IF(E173="",,IF($K173&gt;=40,0,(VLOOKUP($K173,tabellen!$F$11:$J$16,5))))</f>
        <v>0</v>
      </c>
      <c r="V173" s="137">
        <f t="shared" si="21"/>
        <v>0</v>
      </c>
      <c r="W173" s="70"/>
      <c r="X173" s="26">
        <f t="shared" si="25"/>
        <v>0</v>
      </c>
      <c r="Y173" s="79"/>
      <c r="Z173" s="77"/>
    </row>
    <row r="174" spans="2:26" ht="12.75">
      <c r="B174" s="78"/>
      <c r="C174" s="79"/>
      <c r="D174" s="84"/>
      <c r="E174" s="83"/>
      <c r="F174" s="83"/>
      <c r="G174" s="58"/>
      <c r="H174" s="103"/>
      <c r="I174" s="80">
        <f t="shared" si="22"/>
        <v>0</v>
      </c>
      <c r="J174" s="13"/>
      <c r="K174" s="82">
        <f>IF(E174="",,tabellen!$B$2-F174)</f>
        <v>0</v>
      </c>
      <c r="L174" s="82">
        <f>IF(E174="",,E174+tabellen!$F$6)</f>
        <v>0</v>
      </c>
      <c r="M174" s="13"/>
      <c r="N174" s="82">
        <f t="shared" si="23"/>
        <v>0</v>
      </c>
      <c r="O174" s="81">
        <f>IF(E174="",,IF($K174&gt;=25,0,(VLOOKUP($K174,tabellen!$F$11:$G$16,2))))</f>
        <v>0</v>
      </c>
      <c r="P174" s="126">
        <f>IF(E174="",,IF($K174&gt;=25,0,(VLOOKUP($K174,tabellen!$F$11:$I$16,4))))</f>
        <v>0</v>
      </c>
      <c r="Q174" s="137">
        <f t="shared" si="20"/>
        <v>0</v>
      </c>
      <c r="R174" s="13"/>
      <c r="S174" s="82">
        <f t="shared" si="24"/>
        <v>0</v>
      </c>
      <c r="T174" s="81">
        <f>IF(E174="",,IF($K174&gt;=40,0,(VLOOKUP($K174,tabellen!$F$11:$H$16,3))))</f>
        <v>0</v>
      </c>
      <c r="U174" s="126">
        <f>IF(E174="",,IF($K174&gt;=40,0,(VLOOKUP($K174,tabellen!$F$11:$J$16,5))))</f>
        <v>0</v>
      </c>
      <c r="V174" s="137">
        <f t="shared" si="21"/>
        <v>0</v>
      </c>
      <c r="W174" s="70"/>
      <c r="X174" s="26">
        <f t="shared" si="25"/>
        <v>0</v>
      </c>
      <c r="Y174" s="79"/>
      <c r="Z174" s="77"/>
    </row>
    <row r="175" spans="2:26" ht="12.75">
      <c r="B175" s="78"/>
      <c r="C175" s="79"/>
      <c r="D175" s="84"/>
      <c r="E175" s="83"/>
      <c r="F175" s="83"/>
      <c r="G175" s="58"/>
      <c r="H175" s="103"/>
      <c r="I175" s="80">
        <f t="shared" si="22"/>
        <v>0</v>
      </c>
      <c r="J175" s="13"/>
      <c r="K175" s="82">
        <f>IF(E175="",,tabellen!$B$2-F175)</f>
        <v>0</v>
      </c>
      <c r="L175" s="82">
        <f>IF(E175="",,E175+tabellen!$F$6)</f>
        <v>0</v>
      </c>
      <c r="M175" s="13"/>
      <c r="N175" s="82">
        <f t="shared" si="23"/>
        <v>0</v>
      </c>
      <c r="O175" s="81">
        <f>IF(E175="",,IF($K175&gt;=25,0,(VLOOKUP($K175,tabellen!$F$11:$G$16,2))))</f>
        <v>0</v>
      </c>
      <c r="P175" s="126">
        <f>IF(E175="",,IF($K175&gt;=25,0,(VLOOKUP($K175,tabellen!$F$11:$I$16,4))))</f>
        <v>0</v>
      </c>
      <c r="Q175" s="137">
        <f t="shared" si="20"/>
        <v>0</v>
      </c>
      <c r="R175" s="13"/>
      <c r="S175" s="82">
        <f t="shared" si="24"/>
        <v>0</v>
      </c>
      <c r="T175" s="81">
        <f>IF(E175="",,IF($K175&gt;=40,0,(VLOOKUP($K175,tabellen!$F$11:$H$16,3))))</f>
        <v>0</v>
      </c>
      <c r="U175" s="126">
        <f>IF(E175="",,IF($K175&gt;=40,0,(VLOOKUP($K175,tabellen!$F$11:$J$16,5))))</f>
        <v>0</v>
      </c>
      <c r="V175" s="137">
        <f t="shared" si="21"/>
        <v>0</v>
      </c>
      <c r="W175" s="70"/>
      <c r="X175" s="26">
        <f t="shared" si="25"/>
        <v>0</v>
      </c>
      <c r="Y175" s="79"/>
      <c r="Z175" s="77"/>
    </row>
    <row r="176" spans="2:26" ht="12.75">
      <c r="B176" s="78"/>
      <c r="C176" s="79"/>
      <c r="D176" s="84"/>
      <c r="E176" s="83"/>
      <c r="F176" s="83"/>
      <c r="G176" s="58"/>
      <c r="H176" s="103"/>
      <c r="I176" s="80">
        <f t="shared" si="22"/>
        <v>0</v>
      </c>
      <c r="J176" s="13"/>
      <c r="K176" s="82">
        <f>IF(E176="",,tabellen!$B$2-F176)</f>
        <v>0</v>
      </c>
      <c r="L176" s="82">
        <f>IF(E176="",,E176+tabellen!$F$6)</f>
        <v>0</v>
      </c>
      <c r="M176" s="13"/>
      <c r="N176" s="82">
        <f t="shared" si="23"/>
        <v>0</v>
      </c>
      <c r="O176" s="81">
        <f>IF(E176="",,IF($K176&gt;=25,0,(VLOOKUP($K176,tabellen!$F$11:$G$16,2))))</f>
        <v>0</v>
      </c>
      <c r="P176" s="126">
        <f>IF(E176="",,IF($K176&gt;=25,0,(VLOOKUP($K176,tabellen!$F$11:$I$16,4))))</f>
        <v>0</v>
      </c>
      <c r="Q176" s="137">
        <f t="shared" si="20"/>
        <v>0</v>
      </c>
      <c r="R176" s="13"/>
      <c r="S176" s="82">
        <f t="shared" si="24"/>
        <v>0</v>
      </c>
      <c r="T176" s="81">
        <f>IF(E176="",,IF($K176&gt;=40,0,(VLOOKUP($K176,tabellen!$F$11:$H$16,3))))</f>
        <v>0</v>
      </c>
      <c r="U176" s="126">
        <f>IF(E176="",,IF($K176&gt;=40,0,(VLOOKUP($K176,tabellen!$F$11:$J$16,5))))</f>
        <v>0</v>
      </c>
      <c r="V176" s="137">
        <f t="shared" si="21"/>
        <v>0</v>
      </c>
      <c r="W176" s="70"/>
      <c r="X176" s="26">
        <f t="shared" si="25"/>
        <v>0</v>
      </c>
      <c r="Y176" s="79"/>
      <c r="Z176" s="77"/>
    </row>
    <row r="177" spans="2:26" ht="12.75">
      <c r="B177" s="78"/>
      <c r="C177" s="79"/>
      <c r="D177" s="84"/>
      <c r="E177" s="83"/>
      <c r="F177" s="83"/>
      <c r="G177" s="58"/>
      <c r="H177" s="103"/>
      <c r="I177" s="80">
        <f t="shared" si="22"/>
        <v>0</v>
      </c>
      <c r="J177" s="13"/>
      <c r="K177" s="82">
        <f>IF(E177="",,tabellen!$B$2-F177)</f>
        <v>0</v>
      </c>
      <c r="L177" s="82">
        <f>IF(E177="",,E177+tabellen!$F$6)</f>
        <v>0</v>
      </c>
      <c r="M177" s="13"/>
      <c r="N177" s="82">
        <f t="shared" si="23"/>
        <v>0</v>
      </c>
      <c r="O177" s="81">
        <f>IF(E177="",,IF($K177&gt;=25,0,(VLOOKUP($K177,tabellen!$F$11:$G$16,2))))</f>
        <v>0</v>
      </c>
      <c r="P177" s="126">
        <f>IF(E177="",,IF($K177&gt;=25,0,(VLOOKUP($K177,tabellen!$F$11:$I$16,4))))</f>
        <v>0</v>
      </c>
      <c r="Q177" s="137">
        <f t="shared" si="20"/>
        <v>0</v>
      </c>
      <c r="R177" s="13"/>
      <c r="S177" s="82">
        <f t="shared" si="24"/>
        <v>0</v>
      </c>
      <c r="T177" s="81">
        <f>IF(E177="",,IF($K177&gt;=40,0,(VLOOKUP($K177,tabellen!$F$11:$H$16,3))))</f>
        <v>0</v>
      </c>
      <c r="U177" s="126">
        <f>IF(E177="",,IF($K177&gt;=40,0,(VLOOKUP($K177,tabellen!$F$11:$J$16,5))))</f>
        <v>0</v>
      </c>
      <c r="V177" s="137">
        <f t="shared" si="21"/>
        <v>0</v>
      </c>
      <c r="W177" s="70"/>
      <c r="X177" s="26">
        <f t="shared" si="25"/>
        <v>0</v>
      </c>
      <c r="Y177" s="79"/>
      <c r="Z177" s="77"/>
    </row>
    <row r="178" spans="2:26" ht="12.75">
      <c r="B178" s="78"/>
      <c r="C178" s="79"/>
      <c r="D178" s="84"/>
      <c r="E178" s="83"/>
      <c r="F178" s="83"/>
      <c r="G178" s="58"/>
      <c r="H178" s="103"/>
      <c r="I178" s="80">
        <f t="shared" si="22"/>
        <v>0</v>
      </c>
      <c r="J178" s="13"/>
      <c r="K178" s="82">
        <f>IF(E178="",,tabellen!$B$2-F178)</f>
        <v>0</v>
      </c>
      <c r="L178" s="82">
        <f>IF(E178="",,E178+tabellen!$F$6)</f>
        <v>0</v>
      </c>
      <c r="M178" s="13"/>
      <c r="N178" s="82">
        <f t="shared" si="23"/>
        <v>0</v>
      </c>
      <c r="O178" s="81">
        <f>IF(E178="",,IF($K178&gt;=25,0,(VLOOKUP($K178,tabellen!$F$11:$G$16,2))))</f>
        <v>0</v>
      </c>
      <c r="P178" s="126">
        <f>IF(E178="",,IF($K178&gt;=25,0,(VLOOKUP($K178,tabellen!$F$11:$I$16,4))))</f>
        <v>0</v>
      </c>
      <c r="Q178" s="137">
        <f t="shared" si="20"/>
        <v>0</v>
      </c>
      <c r="R178" s="13"/>
      <c r="S178" s="82">
        <f t="shared" si="24"/>
        <v>0</v>
      </c>
      <c r="T178" s="81">
        <f>IF(E178="",,IF($K178&gt;=40,0,(VLOOKUP($K178,tabellen!$F$11:$H$16,3))))</f>
        <v>0</v>
      </c>
      <c r="U178" s="126">
        <f>IF(E178="",,IF($K178&gt;=40,0,(VLOOKUP($K178,tabellen!$F$11:$J$16,5))))</f>
        <v>0</v>
      </c>
      <c r="V178" s="137">
        <f t="shared" si="21"/>
        <v>0</v>
      </c>
      <c r="W178" s="70"/>
      <c r="X178" s="26">
        <f t="shared" si="25"/>
        <v>0</v>
      </c>
      <c r="Y178" s="79"/>
      <c r="Z178" s="77"/>
    </row>
    <row r="179" spans="2:26" ht="12.75">
      <c r="B179" s="78"/>
      <c r="C179" s="79"/>
      <c r="D179" s="84"/>
      <c r="E179" s="83"/>
      <c r="F179" s="83"/>
      <c r="G179" s="58"/>
      <c r="H179" s="103"/>
      <c r="I179" s="80">
        <f t="shared" si="22"/>
        <v>0</v>
      </c>
      <c r="J179" s="13"/>
      <c r="K179" s="82">
        <f>IF(E179="",,tabellen!$B$2-F179)</f>
        <v>0</v>
      </c>
      <c r="L179" s="82">
        <f>IF(E179="",,E179+tabellen!$F$6)</f>
        <v>0</v>
      </c>
      <c r="M179" s="13"/>
      <c r="N179" s="82">
        <f t="shared" si="23"/>
        <v>0</v>
      </c>
      <c r="O179" s="81">
        <f>IF(E179="",,IF($K179&gt;=25,0,(VLOOKUP($K179,tabellen!$F$11:$G$16,2))))</f>
        <v>0</v>
      </c>
      <c r="P179" s="126">
        <f>IF(E179="",,IF($K179&gt;=25,0,(VLOOKUP($K179,tabellen!$F$11:$I$16,4))))</f>
        <v>0</v>
      </c>
      <c r="Q179" s="137">
        <f t="shared" si="20"/>
        <v>0</v>
      </c>
      <c r="R179" s="13"/>
      <c r="S179" s="82">
        <f t="shared" si="24"/>
        <v>0</v>
      </c>
      <c r="T179" s="81">
        <f>IF(E179="",,IF($K179&gt;=40,0,(VLOOKUP($K179,tabellen!$F$11:$H$16,3))))</f>
        <v>0</v>
      </c>
      <c r="U179" s="126">
        <f>IF(E179="",,IF($K179&gt;=40,0,(VLOOKUP($K179,tabellen!$F$11:$J$16,5))))</f>
        <v>0</v>
      </c>
      <c r="V179" s="137">
        <f t="shared" si="21"/>
        <v>0</v>
      </c>
      <c r="W179" s="70"/>
      <c r="X179" s="26">
        <f t="shared" si="25"/>
        <v>0</v>
      </c>
      <c r="Y179" s="79"/>
      <c r="Z179" s="77"/>
    </row>
    <row r="180" spans="2:26" ht="12.75">
      <c r="B180" s="78"/>
      <c r="C180" s="79"/>
      <c r="D180" s="84"/>
      <c r="E180" s="83"/>
      <c r="F180" s="83"/>
      <c r="G180" s="58"/>
      <c r="H180" s="103"/>
      <c r="I180" s="80">
        <f t="shared" si="22"/>
        <v>0</v>
      </c>
      <c r="J180" s="13"/>
      <c r="K180" s="82">
        <f>IF(E180="",,tabellen!$B$2-F180)</f>
        <v>0</v>
      </c>
      <c r="L180" s="82">
        <f>IF(E180="",,E180+tabellen!$F$6)</f>
        <v>0</v>
      </c>
      <c r="M180" s="13"/>
      <c r="N180" s="82">
        <f t="shared" si="23"/>
        <v>0</v>
      </c>
      <c r="O180" s="81">
        <f>IF(E180="",,IF($K180&gt;=25,0,(VLOOKUP($K180,tabellen!$F$11:$G$16,2))))</f>
        <v>0</v>
      </c>
      <c r="P180" s="126">
        <f>IF(E180="",,IF($K180&gt;=25,0,(VLOOKUP($K180,tabellen!$F$11:$I$16,4))))</f>
        <v>0</v>
      </c>
      <c r="Q180" s="137">
        <f t="shared" si="20"/>
        <v>0</v>
      </c>
      <c r="R180" s="13"/>
      <c r="S180" s="82">
        <f t="shared" si="24"/>
        <v>0</v>
      </c>
      <c r="T180" s="81">
        <f>IF(E180="",,IF($K180&gt;=40,0,(VLOOKUP($K180,tabellen!$F$11:$H$16,3))))</f>
        <v>0</v>
      </c>
      <c r="U180" s="126">
        <f>IF(E180="",,IF($K180&gt;=40,0,(VLOOKUP($K180,tabellen!$F$11:$J$16,5))))</f>
        <v>0</v>
      </c>
      <c r="V180" s="137">
        <f t="shared" si="21"/>
        <v>0</v>
      </c>
      <c r="W180" s="70"/>
      <c r="X180" s="26">
        <f t="shared" si="25"/>
        <v>0</v>
      </c>
      <c r="Y180" s="79"/>
      <c r="Z180" s="77"/>
    </row>
    <row r="181" spans="2:26" ht="12.75">
      <c r="B181" s="78"/>
      <c r="C181" s="79"/>
      <c r="D181" s="84"/>
      <c r="E181" s="83"/>
      <c r="F181" s="83"/>
      <c r="G181" s="58"/>
      <c r="H181" s="103"/>
      <c r="I181" s="80">
        <f t="shared" si="22"/>
        <v>0</v>
      </c>
      <c r="J181" s="13"/>
      <c r="K181" s="82">
        <f>IF(E181="",,tabellen!$B$2-F181)</f>
        <v>0</v>
      </c>
      <c r="L181" s="82">
        <f>IF(E181="",,E181+tabellen!$F$6)</f>
        <v>0</v>
      </c>
      <c r="M181" s="13"/>
      <c r="N181" s="82">
        <f t="shared" si="23"/>
        <v>0</v>
      </c>
      <c r="O181" s="81">
        <f>IF(E181="",,IF($K181&gt;=25,0,(VLOOKUP($K181,tabellen!$F$11:$G$16,2))))</f>
        <v>0</v>
      </c>
      <c r="P181" s="126">
        <f>IF(E181="",,IF($K181&gt;=25,0,(VLOOKUP($K181,tabellen!$F$11:$I$16,4))))</f>
        <v>0</v>
      </c>
      <c r="Q181" s="137">
        <f t="shared" si="20"/>
        <v>0</v>
      </c>
      <c r="R181" s="13"/>
      <c r="S181" s="82">
        <f t="shared" si="24"/>
        <v>0</v>
      </c>
      <c r="T181" s="81">
        <f>IF(E181="",,IF($K181&gt;=40,0,(VLOOKUP($K181,tabellen!$F$11:$H$16,3))))</f>
        <v>0</v>
      </c>
      <c r="U181" s="126">
        <f>IF(E181="",,IF($K181&gt;=40,0,(VLOOKUP($K181,tabellen!$F$11:$J$16,5))))</f>
        <v>0</v>
      </c>
      <c r="V181" s="137">
        <f t="shared" si="21"/>
        <v>0</v>
      </c>
      <c r="W181" s="70"/>
      <c r="X181" s="26">
        <f t="shared" si="25"/>
        <v>0</v>
      </c>
      <c r="Y181" s="79"/>
      <c r="Z181" s="77"/>
    </row>
    <row r="182" spans="2:26" ht="12.75">
      <c r="B182" s="78"/>
      <c r="C182" s="79"/>
      <c r="D182" s="84"/>
      <c r="E182" s="83"/>
      <c r="F182" s="83"/>
      <c r="G182" s="58"/>
      <c r="H182" s="103"/>
      <c r="I182" s="80">
        <f t="shared" si="22"/>
        <v>0</v>
      </c>
      <c r="J182" s="13"/>
      <c r="K182" s="82">
        <f>IF(E182="",,tabellen!$B$2-F182)</f>
        <v>0</v>
      </c>
      <c r="L182" s="82">
        <f>IF(E182="",,E182+tabellen!$F$6)</f>
        <v>0</v>
      </c>
      <c r="M182" s="13"/>
      <c r="N182" s="82">
        <f t="shared" si="23"/>
        <v>0</v>
      </c>
      <c r="O182" s="81">
        <f>IF(E182="",,IF($K182&gt;=25,0,(VLOOKUP($K182,tabellen!$F$11:$G$16,2))))</f>
        <v>0</v>
      </c>
      <c r="P182" s="126">
        <f>IF(E182="",,IF($K182&gt;=25,0,(VLOOKUP($K182,tabellen!$F$11:$I$16,4))))</f>
        <v>0</v>
      </c>
      <c r="Q182" s="137">
        <f t="shared" si="20"/>
        <v>0</v>
      </c>
      <c r="R182" s="13"/>
      <c r="S182" s="82">
        <f t="shared" si="24"/>
        <v>0</v>
      </c>
      <c r="T182" s="81">
        <f>IF(E182="",,IF($K182&gt;=40,0,(VLOOKUP($K182,tabellen!$F$11:$H$16,3))))</f>
        <v>0</v>
      </c>
      <c r="U182" s="126">
        <f>IF(E182="",,IF($K182&gt;=40,0,(VLOOKUP($K182,tabellen!$F$11:$J$16,5))))</f>
        <v>0</v>
      </c>
      <c r="V182" s="137">
        <f t="shared" si="21"/>
        <v>0</v>
      </c>
      <c r="W182" s="70"/>
      <c r="X182" s="26">
        <f t="shared" si="25"/>
        <v>0</v>
      </c>
      <c r="Y182" s="79"/>
      <c r="Z182" s="77"/>
    </row>
    <row r="183" spans="2:26" ht="12.75">
      <c r="B183" s="78"/>
      <c r="C183" s="79"/>
      <c r="D183" s="84"/>
      <c r="E183" s="83"/>
      <c r="F183" s="83"/>
      <c r="G183" s="58"/>
      <c r="H183" s="103"/>
      <c r="I183" s="80">
        <f t="shared" si="22"/>
        <v>0</v>
      </c>
      <c r="J183" s="13"/>
      <c r="K183" s="82">
        <f>IF(E183="",,tabellen!$B$2-F183)</f>
        <v>0</v>
      </c>
      <c r="L183" s="82">
        <f>IF(E183="",,E183+tabellen!$F$6)</f>
        <v>0</v>
      </c>
      <c r="M183" s="13"/>
      <c r="N183" s="82">
        <f t="shared" si="23"/>
        <v>0</v>
      </c>
      <c r="O183" s="81">
        <f>IF(E183="",,IF($K183&gt;=25,0,(VLOOKUP($K183,tabellen!$F$11:$G$16,2))))</f>
        <v>0</v>
      </c>
      <c r="P183" s="126">
        <f>IF(E183="",,IF($K183&gt;=25,0,(VLOOKUP($K183,tabellen!$F$11:$I$16,4))))</f>
        <v>0</v>
      </c>
      <c r="Q183" s="137">
        <f t="shared" si="20"/>
        <v>0</v>
      </c>
      <c r="R183" s="13"/>
      <c r="S183" s="82">
        <f t="shared" si="24"/>
        <v>0</v>
      </c>
      <c r="T183" s="81">
        <f>IF(E183="",,IF($K183&gt;=40,0,(VLOOKUP($K183,tabellen!$F$11:$H$16,3))))</f>
        <v>0</v>
      </c>
      <c r="U183" s="126">
        <f>IF(E183="",,IF($K183&gt;=40,0,(VLOOKUP($K183,tabellen!$F$11:$J$16,5))))</f>
        <v>0</v>
      </c>
      <c r="V183" s="137">
        <f t="shared" si="21"/>
        <v>0</v>
      </c>
      <c r="W183" s="70"/>
      <c r="X183" s="26">
        <f t="shared" si="25"/>
        <v>0</v>
      </c>
      <c r="Y183" s="79"/>
      <c r="Z183" s="77"/>
    </row>
    <row r="184" spans="2:26" ht="12.75">
      <c r="B184" s="78"/>
      <c r="C184" s="79"/>
      <c r="D184" s="84"/>
      <c r="E184" s="83"/>
      <c r="F184" s="83"/>
      <c r="G184" s="58"/>
      <c r="H184" s="103"/>
      <c r="I184" s="80">
        <f t="shared" si="22"/>
        <v>0</v>
      </c>
      <c r="J184" s="13"/>
      <c r="K184" s="82">
        <f>IF(E184="",,tabellen!$B$2-F184)</f>
        <v>0</v>
      </c>
      <c r="L184" s="82">
        <f>IF(E184="",,E184+tabellen!$F$6)</f>
        <v>0</v>
      </c>
      <c r="M184" s="13"/>
      <c r="N184" s="82">
        <f t="shared" si="23"/>
        <v>0</v>
      </c>
      <c r="O184" s="81">
        <f>IF(E184="",,IF($K184&gt;=25,0,(VLOOKUP($K184,tabellen!$F$11:$G$16,2))))</f>
        <v>0</v>
      </c>
      <c r="P184" s="126">
        <f>IF(E184="",,IF($K184&gt;=25,0,(VLOOKUP($K184,tabellen!$F$11:$I$16,4))))</f>
        <v>0</v>
      </c>
      <c r="Q184" s="137">
        <f t="shared" si="20"/>
        <v>0</v>
      </c>
      <c r="R184" s="13"/>
      <c r="S184" s="82">
        <f t="shared" si="24"/>
        <v>0</v>
      </c>
      <c r="T184" s="81">
        <f>IF(E184="",,IF($K184&gt;=40,0,(VLOOKUP($K184,tabellen!$F$11:$H$16,3))))</f>
        <v>0</v>
      </c>
      <c r="U184" s="126">
        <f>IF(E184="",,IF($K184&gt;=40,0,(VLOOKUP($K184,tabellen!$F$11:$J$16,5))))</f>
        <v>0</v>
      </c>
      <c r="V184" s="137">
        <f t="shared" si="21"/>
        <v>0</v>
      </c>
      <c r="W184" s="70"/>
      <c r="X184" s="26">
        <f t="shared" si="25"/>
        <v>0</v>
      </c>
      <c r="Y184" s="79"/>
      <c r="Z184" s="77"/>
    </row>
    <row r="185" spans="2:26" ht="12.75">
      <c r="B185" s="78"/>
      <c r="C185" s="79"/>
      <c r="D185" s="84"/>
      <c r="E185" s="83"/>
      <c r="F185" s="83"/>
      <c r="G185" s="58"/>
      <c r="H185" s="103"/>
      <c r="I185" s="80">
        <f t="shared" si="22"/>
        <v>0</v>
      </c>
      <c r="J185" s="13"/>
      <c r="K185" s="82">
        <f>IF(E185="",,tabellen!$B$2-F185)</f>
        <v>0</v>
      </c>
      <c r="L185" s="82">
        <f>IF(E185="",,E185+tabellen!$F$6)</f>
        <v>0</v>
      </c>
      <c r="M185" s="13"/>
      <c r="N185" s="82">
        <f t="shared" si="23"/>
        <v>0</v>
      </c>
      <c r="O185" s="81">
        <f>IF(E185="",,IF($K185&gt;=25,0,(VLOOKUP($K185,tabellen!$F$11:$G$16,2))))</f>
        <v>0</v>
      </c>
      <c r="P185" s="126">
        <f>IF(E185="",,IF($K185&gt;=25,0,(VLOOKUP($K185,tabellen!$F$11:$I$16,4))))</f>
        <v>0</v>
      </c>
      <c r="Q185" s="137">
        <f t="shared" si="20"/>
        <v>0</v>
      </c>
      <c r="R185" s="13"/>
      <c r="S185" s="82">
        <f t="shared" si="24"/>
        <v>0</v>
      </c>
      <c r="T185" s="81">
        <f>IF(E185="",,IF($K185&gt;=40,0,(VLOOKUP($K185,tabellen!$F$11:$H$16,3))))</f>
        <v>0</v>
      </c>
      <c r="U185" s="126">
        <f>IF(E185="",,IF($K185&gt;=40,0,(VLOOKUP($K185,tabellen!$F$11:$J$16,5))))</f>
        <v>0</v>
      </c>
      <c r="V185" s="137">
        <f t="shared" si="21"/>
        <v>0</v>
      </c>
      <c r="W185" s="70"/>
      <c r="X185" s="26">
        <f t="shared" si="25"/>
        <v>0</v>
      </c>
      <c r="Y185" s="79"/>
      <c r="Z185" s="77"/>
    </row>
    <row r="186" spans="2:26" ht="12.75">
      <c r="B186" s="78"/>
      <c r="C186" s="79"/>
      <c r="D186" s="84"/>
      <c r="E186" s="83"/>
      <c r="F186" s="83"/>
      <c r="G186" s="58"/>
      <c r="H186" s="103"/>
      <c r="I186" s="80">
        <f t="shared" si="22"/>
        <v>0</v>
      </c>
      <c r="J186" s="13"/>
      <c r="K186" s="82">
        <f>IF(E186="",,tabellen!$B$2-F186)</f>
        <v>0</v>
      </c>
      <c r="L186" s="82">
        <f>IF(E186="",,E186+tabellen!$F$6)</f>
        <v>0</v>
      </c>
      <c r="M186" s="13"/>
      <c r="N186" s="82">
        <f t="shared" si="23"/>
        <v>0</v>
      </c>
      <c r="O186" s="81">
        <f>IF(E186="",,IF($K186&gt;=25,0,(VLOOKUP($K186,tabellen!$F$11:$G$16,2))))</f>
        <v>0</v>
      </c>
      <c r="P186" s="126">
        <f>IF(E186="",,IF($K186&gt;=25,0,(VLOOKUP($K186,tabellen!$F$11:$I$16,4))))</f>
        <v>0</v>
      </c>
      <c r="Q186" s="137">
        <f t="shared" si="20"/>
        <v>0</v>
      </c>
      <c r="R186" s="13"/>
      <c r="S186" s="82">
        <f t="shared" si="24"/>
        <v>0</v>
      </c>
      <c r="T186" s="81">
        <f>IF(E186="",,IF($K186&gt;=40,0,(VLOOKUP($K186,tabellen!$F$11:$H$16,3))))</f>
        <v>0</v>
      </c>
      <c r="U186" s="126">
        <f>IF(E186="",,IF($K186&gt;=40,0,(VLOOKUP($K186,tabellen!$F$11:$J$16,5))))</f>
        <v>0</v>
      </c>
      <c r="V186" s="137">
        <f t="shared" si="21"/>
        <v>0</v>
      </c>
      <c r="W186" s="70"/>
      <c r="X186" s="26">
        <f t="shared" si="25"/>
        <v>0</v>
      </c>
      <c r="Y186" s="79"/>
      <c r="Z186" s="77"/>
    </row>
    <row r="187" spans="2:26" ht="12.75">
      <c r="B187" s="78"/>
      <c r="C187" s="79"/>
      <c r="D187" s="84"/>
      <c r="E187" s="83"/>
      <c r="F187" s="83"/>
      <c r="G187" s="58"/>
      <c r="H187" s="103"/>
      <c r="I187" s="80">
        <f t="shared" si="22"/>
        <v>0</v>
      </c>
      <c r="J187" s="13"/>
      <c r="K187" s="82">
        <f>IF(E187="",,tabellen!$B$2-F187)</f>
        <v>0</v>
      </c>
      <c r="L187" s="82">
        <f>IF(E187="",,E187+tabellen!$F$6)</f>
        <v>0</v>
      </c>
      <c r="M187" s="13"/>
      <c r="N187" s="82">
        <f t="shared" si="23"/>
        <v>0</v>
      </c>
      <c r="O187" s="81">
        <f>IF(E187="",,IF($K187&gt;=25,0,(VLOOKUP($K187,tabellen!$F$11:$G$16,2))))</f>
        <v>0</v>
      </c>
      <c r="P187" s="126">
        <f>IF(E187="",,IF($K187&gt;=25,0,(VLOOKUP($K187,tabellen!$F$11:$I$16,4))))</f>
        <v>0</v>
      </c>
      <c r="Q187" s="137">
        <f t="shared" si="20"/>
        <v>0</v>
      </c>
      <c r="R187" s="13"/>
      <c r="S187" s="82">
        <f t="shared" si="24"/>
        <v>0</v>
      </c>
      <c r="T187" s="81">
        <f>IF(E187="",,IF($K187&gt;=40,0,(VLOOKUP($K187,tabellen!$F$11:$H$16,3))))</f>
        <v>0</v>
      </c>
      <c r="U187" s="126">
        <f>IF(E187="",,IF($K187&gt;=40,0,(VLOOKUP($K187,tabellen!$F$11:$J$16,5))))</f>
        <v>0</v>
      </c>
      <c r="V187" s="137">
        <f t="shared" si="21"/>
        <v>0</v>
      </c>
      <c r="W187" s="70"/>
      <c r="X187" s="26">
        <f t="shared" si="25"/>
        <v>0</v>
      </c>
      <c r="Y187" s="79"/>
      <c r="Z187" s="77"/>
    </row>
    <row r="188" spans="2:26" ht="12.75">
      <c r="B188" s="78"/>
      <c r="C188" s="79"/>
      <c r="D188" s="84"/>
      <c r="E188" s="83"/>
      <c r="F188" s="83"/>
      <c r="G188" s="58"/>
      <c r="H188" s="103"/>
      <c r="I188" s="80">
        <f t="shared" si="22"/>
        <v>0</v>
      </c>
      <c r="J188" s="13"/>
      <c r="K188" s="82">
        <f>IF(E188="",,tabellen!$B$2-F188)</f>
        <v>0</v>
      </c>
      <c r="L188" s="82">
        <f>IF(E188="",,E188+tabellen!$F$6)</f>
        <v>0</v>
      </c>
      <c r="M188" s="13"/>
      <c r="N188" s="82">
        <f t="shared" si="23"/>
        <v>0</v>
      </c>
      <c r="O188" s="81">
        <f>IF(E188="",,IF($K188&gt;=25,0,(VLOOKUP($K188,tabellen!$F$11:$G$16,2))))</f>
        <v>0</v>
      </c>
      <c r="P188" s="126">
        <f>IF(E188="",,IF($K188&gt;=25,0,(VLOOKUP($K188,tabellen!$F$11:$I$16,4))))</f>
        <v>0</v>
      </c>
      <c r="Q188" s="137">
        <f t="shared" si="20"/>
        <v>0</v>
      </c>
      <c r="R188" s="13"/>
      <c r="S188" s="82">
        <f t="shared" si="24"/>
        <v>0</v>
      </c>
      <c r="T188" s="81">
        <f>IF(E188="",,IF($K188&gt;=40,0,(VLOOKUP($K188,tabellen!$F$11:$H$16,3))))</f>
        <v>0</v>
      </c>
      <c r="U188" s="126">
        <f>IF(E188="",,IF($K188&gt;=40,0,(VLOOKUP($K188,tabellen!$F$11:$J$16,5))))</f>
        <v>0</v>
      </c>
      <c r="V188" s="137">
        <f t="shared" si="21"/>
        <v>0</v>
      </c>
      <c r="W188" s="70"/>
      <c r="X188" s="26">
        <f t="shared" si="25"/>
        <v>0</v>
      </c>
      <c r="Y188" s="79"/>
      <c r="Z188" s="77"/>
    </row>
    <row r="189" spans="2:26" ht="12.75">
      <c r="B189" s="78"/>
      <c r="C189" s="79"/>
      <c r="D189" s="84"/>
      <c r="E189" s="83"/>
      <c r="F189" s="83"/>
      <c r="G189" s="58"/>
      <c r="H189" s="103"/>
      <c r="I189" s="80">
        <f t="shared" si="22"/>
        <v>0</v>
      </c>
      <c r="J189" s="13"/>
      <c r="K189" s="82">
        <f>IF(E189="",,tabellen!$B$2-F189)</f>
        <v>0</v>
      </c>
      <c r="L189" s="82">
        <f>IF(E189="",,E189+tabellen!$F$6)</f>
        <v>0</v>
      </c>
      <c r="M189" s="13"/>
      <c r="N189" s="82">
        <f t="shared" si="23"/>
        <v>0</v>
      </c>
      <c r="O189" s="81">
        <f>IF(E189="",,IF($K189&gt;=25,0,(VLOOKUP($K189,tabellen!$F$11:$G$16,2))))</f>
        <v>0</v>
      </c>
      <c r="P189" s="126">
        <f>IF(E189="",,IF($K189&gt;=25,0,(VLOOKUP($K189,tabellen!$F$11:$I$16,4))))</f>
        <v>0</v>
      </c>
      <c r="Q189" s="137">
        <f t="shared" si="20"/>
        <v>0</v>
      </c>
      <c r="R189" s="13"/>
      <c r="S189" s="82">
        <f t="shared" si="24"/>
        <v>0</v>
      </c>
      <c r="T189" s="81">
        <f>IF(E189="",,IF($K189&gt;=40,0,(VLOOKUP($K189,tabellen!$F$11:$H$16,3))))</f>
        <v>0</v>
      </c>
      <c r="U189" s="126">
        <f>IF(E189="",,IF($K189&gt;=40,0,(VLOOKUP($K189,tabellen!$F$11:$J$16,5))))</f>
        <v>0</v>
      </c>
      <c r="V189" s="137">
        <f t="shared" si="21"/>
        <v>0</v>
      </c>
      <c r="W189" s="70"/>
      <c r="X189" s="26">
        <f t="shared" si="25"/>
        <v>0</v>
      </c>
      <c r="Y189" s="79"/>
      <c r="Z189" s="77"/>
    </row>
    <row r="190" spans="2:26" ht="12.75">
      <c r="B190" s="78"/>
      <c r="C190" s="79"/>
      <c r="D190" s="84"/>
      <c r="E190" s="83"/>
      <c r="F190" s="83"/>
      <c r="G190" s="58"/>
      <c r="H190" s="103"/>
      <c r="I190" s="80">
        <f t="shared" si="22"/>
        <v>0</v>
      </c>
      <c r="J190" s="13"/>
      <c r="K190" s="82">
        <f>IF(E190="",,tabellen!$B$2-F190)</f>
        <v>0</v>
      </c>
      <c r="L190" s="82">
        <f>IF(E190="",,E190+tabellen!$F$6)</f>
        <v>0</v>
      </c>
      <c r="M190" s="13"/>
      <c r="N190" s="82">
        <f t="shared" si="23"/>
        <v>0</v>
      </c>
      <c r="O190" s="81">
        <f>IF(E190="",,IF($K190&gt;=25,0,(VLOOKUP($K190,tabellen!$F$11:$G$16,2))))</f>
        <v>0</v>
      </c>
      <c r="P190" s="126">
        <f>IF(E190="",,IF($K190&gt;=25,0,(VLOOKUP($K190,tabellen!$F$11:$I$16,4))))</f>
        <v>0</v>
      </c>
      <c r="Q190" s="137">
        <f t="shared" si="20"/>
        <v>0</v>
      </c>
      <c r="R190" s="13"/>
      <c r="S190" s="82">
        <f t="shared" si="24"/>
        <v>0</v>
      </c>
      <c r="T190" s="81">
        <f>IF(E190="",,IF($K190&gt;=40,0,(VLOOKUP($K190,tabellen!$F$11:$H$16,3))))</f>
        <v>0</v>
      </c>
      <c r="U190" s="126">
        <f>IF(E190="",,IF($K190&gt;=40,0,(VLOOKUP($K190,tabellen!$F$11:$J$16,5))))</f>
        <v>0</v>
      </c>
      <c r="V190" s="137">
        <f t="shared" si="21"/>
        <v>0</v>
      </c>
      <c r="W190" s="70"/>
      <c r="X190" s="26">
        <f t="shared" si="25"/>
        <v>0</v>
      </c>
      <c r="Y190" s="79"/>
      <c r="Z190" s="77"/>
    </row>
    <row r="191" spans="2:26" ht="12.75">
      <c r="B191" s="78"/>
      <c r="C191" s="79"/>
      <c r="D191" s="84"/>
      <c r="E191" s="83"/>
      <c r="F191" s="83"/>
      <c r="G191" s="58"/>
      <c r="H191" s="103"/>
      <c r="I191" s="80">
        <f t="shared" si="22"/>
        <v>0</v>
      </c>
      <c r="J191" s="13"/>
      <c r="K191" s="82">
        <f>IF(E191="",,tabellen!$B$2-F191)</f>
        <v>0</v>
      </c>
      <c r="L191" s="82">
        <f>IF(E191="",,E191+tabellen!$F$6)</f>
        <v>0</v>
      </c>
      <c r="M191" s="13"/>
      <c r="N191" s="82">
        <f t="shared" si="23"/>
        <v>0</v>
      </c>
      <c r="O191" s="81">
        <f>IF(E191="",,IF($K191&gt;=25,0,(VLOOKUP($K191,tabellen!$F$11:$G$16,2))))</f>
        <v>0</v>
      </c>
      <c r="P191" s="126">
        <f>IF(E191="",,IF($K191&gt;=25,0,(VLOOKUP($K191,tabellen!$F$11:$I$16,4))))</f>
        <v>0</v>
      </c>
      <c r="Q191" s="137">
        <f t="shared" si="20"/>
        <v>0</v>
      </c>
      <c r="R191" s="13"/>
      <c r="S191" s="82">
        <f t="shared" si="24"/>
        <v>0</v>
      </c>
      <c r="T191" s="81">
        <f>IF(E191="",,IF($K191&gt;=40,0,(VLOOKUP($K191,tabellen!$F$11:$H$16,3))))</f>
        <v>0</v>
      </c>
      <c r="U191" s="126">
        <f>IF(E191="",,IF($K191&gt;=40,0,(VLOOKUP($K191,tabellen!$F$11:$J$16,5))))</f>
        <v>0</v>
      </c>
      <c r="V191" s="137">
        <f t="shared" si="21"/>
        <v>0</v>
      </c>
      <c r="W191" s="70"/>
      <c r="X191" s="26">
        <f t="shared" si="25"/>
        <v>0</v>
      </c>
      <c r="Y191" s="79"/>
      <c r="Z191" s="77"/>
    </row>
    <row r="192" spans="2:26" ht="12.75">
      <c r="B192" s="78"/>
      <c r="C192" s="79"/>
      <c r="D192" s="84"/>
      <c r="E192" s="83"/>
      <c r="F192" s="83"/>
      <c r="G192" s="58"/>
      <c r="H192" s="103"/>
      <c r="I192" s="80">
        <f t="shared" si="22"/>
        <v>0</v>
      </c>
      <c r="J192" s="13"/>
      <c r="K192" s="82">
        <f>IF(E192="",,tabellen!$B$2-F192)</f>
        <v>0</v>
      </c>
      <c r="L192" s="82">
        <f>IF(E192="",,E192+tabellen!$F$6)</f>
        <v>0</v>
      </c>
      <c r="M192" s="13"/>
      <c r="N192" s="82">
        <f t="shared" si="23"/>
        <v>0</v>
      </c>
      <c r="O192" s="81">
        <f>IF(E192="",,IF($K192&gt;=25,0,(VLOOKUP($K192,tabellen!$F$11:$G$16,2))))</f>
        <v>0</v>
      </c>
      <c r="P192" s="126">
        <f>IF(E192="",,IF($K192&gt;=25,0,(VLOOKUP($K192,tabellen!$F$11:$I$16,4))))</f>
        <v>0</v>
      </c>
      <c r="Q192" s="137">
        <f t="shared" si="20"/>
        <v>0</v>
      </c>
      <c r="R192" s="13"/>
      <c r="S192" s="82">
        <f t="shared" si="24"/>
        <v>0</v>
      </c>
      <c r="T192" s="81">
        <f>IF(E192="",,IF($K192&gt;=40,0,(VLOOKUP($K192,tabellen!$F$11:$H$16,3))))</f>
        <v>0</v>
      </c>
      <c r="U192" s="126">
        <f>IF(E192="",,IF($K192&gt;=40,0,(VLOOKUP($K192,tabellen!$F$11:$J$16,5))))</f>
        <v>0</v>
      </c>
      <c r="V192" s="137">
        <f t="shared" si="21"/>
        <v>0</v>
      </c>
      <c r="W192" s="70"/>
      <c r="X192" s="26">
        <f t="shared" si="25"/>
        <v>0</v>
      </c>
      <c r="Y192" s="79"/>
      <c r="Z192" s="77"/>
    </row>
    <row r="193" spans="2:26" ht="12.75">
      <c r="B193" s="78"/>
      <c r="C193" s="79"/>
      <c r="D193" s="84"/>
      <c r="E193" s="83"/>
      <c r="F193" s="83"/>
      <c r="G193" s="58"/>
      <c r="H193" s="103"/>
      <c r="I193" s="80">
        <f t="shared" si="22"/>
        <v>0</v>
      </c>
      <c r="J193" s="13"/>
      <c r="K193" s="82">
        <f>IF(E193="",,tabellen!$B$2-F193)</f>
        <v>0</v>
      </c>
      <c r="L193" s="82">
        <f>IF(E193="",,E193+tabellen!$F$6)</f>
        <v>0</v>
      </c>
      <c r="M193" s="13"/>
      <c r="N193" s="82">
        <f t="shared" si="23"/>
        <v>0</v>
      </c>
      <c r="O193" s="81">
        <f>IF(E193="",,IF($K193&gt;=25,0,(VLOOKUP($K193,tabellen!$F$11:$G$16,2))))</f>
        <v>0</v>
      </c>
      <c r="P193" s="126">
        <f>IF(E193="",,IF($K193&gt;=25,0,(VLOOKUP($K193,tabellen!$F$11:$I$16,4))))</f>
        <v>0</v>
      </c>
      <c r="Q193" s="137">
        <f t="shared" si="20"/>
        <v>0</v>
      </c>
      <c r="R193" s="13"/>
      <c r="S193" s="82">
        <f t="shared" si="24"/>
        <v>0</v>
      </c>
      <c r="T193" s="81">
        <f>IF(E193="",,IF($K193&gt;=40,0,(VLOOKUP($K193,tabellen!$F$11:$H$16,3))))</f>
        <v>0</v>
      </c>
      <c r="U193" s="126">
        <f>IF(E193="",,IF($K193&gt;=40,0,(VLOOKUP($K193,tabellen!$F$11:$J$16,5))))</f>
        <v>0</v>
      </c>
      <c r="V193" s="137">
        <f t="shared" si="21"/>
        <v>0</v>
      </c>
      <c r="W193" s="70"/>
      <c r="X193" s="26">
        <f t="shared" si="25"/>
        <v>0</v>
      </c>
      <c r="Y193" s="79"/>
      <c r="Z193" s="77"/>
    </row>
    <row r="194" spans="2:26" ht="12.75">
      <c r="B194" s="78"/>
      <c r="C194" s="79"/>
      <c r="D194" s="84"/>
      <c r="E194" s="83"/>
      <c r="F194" s="83"/>
      <c r="G194" s="58"/>
      <c r="H194" s="103"/>
      <c r="I194" s="80">
        <f t="shared" si="22"/>
        <v>0</v>
      </c>
      <c r="J194" s="13"/>
      <c r="K194" s="82">
        <f>IF(E194="",,tabellen!$B$2-F194)</f>
        <v>0</v>
      </c>
      <c r="L194" s="82">
        <f>IF(E194="",,E194+tabellen!$F$6)</f>
        <v>0</v>
      </c>
      <c r="M194" s="13"/>
      <c r="N194" s="82">
        <f t="shared" si="23"/>
        <v>0</v>
      </c>
      <c r="O194" s="81">
        <f>IF(E194="",,IF($K194&gt;=25,0,(VLOOKUP($K194,tabellen!$F$11:$G$16,2))))</f>
        <v>0</v>
      </c>
      <c r="P194" s="126">
        <f>IF(E194="",,IF($K194&gt;=25,0,(VLOOKUP($K194,tabellen!$F$11:$I$16,4))))</f>
        <v>0</v>
      </c>
      <c r="Q194" s="137">
        <f t="shared" si="20"/>
        <v>0</v>
      </c>
      <c r="R194" s="13"/>
      <c r="S194" s="82">
        <f t="shared" si="24"/>
        <v>0</v>
      </c>
      <c r="T194" s="81">
        <f>IF(E194="",,IF($K194&gt;=40,0,(VLOOKUP($K194,tabellen!$F$11:$H$16,3))))</f>
        <v>0</v>
      </c>
      <c r="U194" s="126">
        <f>IF(E194="",,IF($K194&gt;=40,0,(VLOOKUP($K194,tabellen!$F$11:$J$16,5))))</f>
        <v>0</v>
      </c>
      <c r="V194" s="137">
        <f t="shared" si="21"/>
        <v>0</v>
      </c>
      <c r="W194" s="70"/>
      <c r="X194" s="26">
        <f t="shared" si="25"/>
        <v>0</v>
      </c>
      <c r="Y194" s="79"/>
      <c r="Z194" s="77"/>
    </row>
    <row r="195" spans="2:26" ht="12.75">
      <c r="B195" s="78"/>
      <c r="C195" s="79"/>
      <c r="D195" s="84"/>
      <c r="E195" s="83"/>
      <c r="F195" s="83"/>
      <c r="G195" s="58"/>
      <c r="H195" s="103"/>
      <c r="I195" s="80">
        <f t="shared" si="22"/>
        <v>0</v>
      </c>
      <c r="J195" s="13"/>
      <c r="K195" s="82">
        <f>IF(E195="",,tabellen!$B$2-F195)</f>
        <v>0</v>
      </c>
      <c r="L195" s="82">
        <f>IF(E195="",,E195+tabellen!$F$6)</f>
        <v>0</v>
      </c>
      <c r="M195" s="13"/>
      <c r="N195" s="82">
        <f t="shared" si="23"/>
        <v>0</v>
      </c>
      <c r="O195" s="81">
        <f>IF(E195="",,IF($K195&gt;=25,0,(VLOOKUP($K195,tabellen!$F$11:$G$16,2))))</f>
        <v>0</v>
      </c>
      <c r="P195" s="126">
        <f>IF(E195="",,IF($K195&gt;=25,0,(VLOOKUP($K195,tabellen!$F$11:$I$16,4))))</f>
        <v>0</v>
      </c>
      <c r="Q195" s="137">
        <f t="shared" si="20"/>
        <v>0</v>
      </c>
      <c r="R195" s="13"/>
      <c r="S195" s="82">
        <f t="shared" si="24"/>
        <v>0</v>
      </c>
      <c r="T195" s="81">
        <f>IF(E195="",,IF($K195&gt;=40,0,(VLOOKUP($K195,tabellen!$F$11:$H$16,3))))</f>
        <v>0</v>
      </c>
      <c r="U195" s="126">
        <f>IF(E195="",,IF($K195&gt;=40,0,(VLOOKUP($K195,tabellen!$F$11:$J$16,5))))</f>
        <v>0</v>
      </c>
      <c r="V195" s="137">
        <f t="shared" si="21"/>
        <v>0</v>
      </c>
      <c r="W195" s="70"/>
      <c r="X195" s="26">
        <f t="shared" si="25"/>
        <v>0</v>
      </c>
      <c r="Y195" s="79"/>
      <c r="Z195" s="77"/>
    </row>
    <row r="196" spans="2:26" ht="12.75">
      <c r="B196" s="78"/>
      <c r="C196" s="79"/>
      <c r="D196" s="84"/>
      <c r="E196" s="83"/>
      <c r="F196" s="83"/>
      <c r="G196" s="58"/>
      <c r="H196" s="103"/>
      <c r="I196" s="80">
        <f t="shared" si="22"/>
        <v>0</v>
      </c>
      <c r="J196" s="13"/>
      <c r="K196" s="82">
        <f>IF(E196="",,tabellen!$B$2-F196)</f>
        <v>0</v>
      </c>
      <c r="L196" s="82">
        <f>IF(E196="",,E196+tabellen!$F$6)</f>
        <v>0</v>
      </c>
      <c r="M196" s="13"/>
      <c r="N196" s="82">
        <f t="shared" si="23"/>
        <v>0</v>
      </c>
      <c r="O196" s="81">
        <f>IF(E196="",,IF($K196&gt;=25,0,(VLOOKUP($K196,tabellen!$F$11:$G$16,2))))</f>
        <v>0</v>
      </c>
      <c r="P196" s="126">
        <f>IF(E196="",,IF($K196&gt;=25,0,(VLOOKUP($K196,tabellen!$F$11:$I$16,4))))</f>
        <v>0</v>
      </c>
      <c r="Q196" s="137">
        <f t="shared" si="20"/>
        <v>0</v>
      </c>
      <c r="R196" s="13"/>
      <c r="S196" s="82">
        <f t="shared" si="24"/>
        <v>0</v>
      </c>
      <c r="T196" s="81">
        <f>IF(E196="",,IF($K196&gt;=40,0,(VLOOKUP($K196,tabellen!$F$11:$H$16,3))))</f>
        <v>0</v>
      </c>
      <c r="U196" s="126">
        <f>IF(E196="",,IF($K196&gt;=40,0,(VLOOKUP($K196,tabellen!$F$11:$J$16,5))))</f>
        <v>0</v>
      </c>
      <c r="V196" s="137">
        <f t="shared" si="21"/>
        <v>0</v>
      </c>
      <c r="W196" s="70"/>
      <c r="X196" s="26">
        <f t="shared" si="25"/>
        <v>0</v>
      </c>
      <c r="Y196" s="79"/>
      <c r="Z196" s="77"/>
    </row>
    <row r="197" spans="2:26" ht="12.75">
      <c r="B197" s="78"/>
      <c r="C197" s="79"/>
      <c r="D197" s="84"/>
      <c r="E197" s="83"/>
      <c r="F197" s="83"/>
      <c r="G197" s="58"/>
      <c r="H197" s="103"/>
      <c r="I197" s="80">
        <f t="shared" si="22"/>
        <v>0</v>
      </c>
      <c r="J197" s="13"/>
      <c r="K197" s="82">
        <f>IF(E197="",,tabellen!$B$2-F197)</f>
        <v>0</v>
      </c>
      <c r="L197" s="82">
        <f>IF(E197="",,E197+tabellen!$F$6)</f>
        <v>0</v>
      </c>
      <c r="M197" s="13"/>
      <c r="N197" s="82">
        <f t="shared" si="23"/>
        <v>0</v>
      </c>
      <c r="O197" s="81">
        <f>IF(E197="",,IF($K197&gt;=25,0,(VLOOKUP($K197,tabellen!$F$11:$G$16,2))))</f>
        <v>0</v>
      </c>
      <c r="P197" s="126">
        <f>IF(E197="",,IF($K197&gt;=25,0,(VLOOKUP($K197,tabellen!$F$11:$I$16,4))))</f>
        <v>0</v>
      </c>
      <c r="Q197" s="137">
        <f t="shared" si="20"/>
        <v>0</v>
      </c>
      <c r="R197" s="13"/>
      <c r="S197" s="82">
        <f t="shared" si="24"/>
        <v>0</v>
      </c>
      <c r="T197" s="81">
        <f>IF(E197="",,IF($K197&gt;=40,0,(VLOOKUP($K197,tabellen!$F$11:$H$16,3))))</f>
        <v>0</v>
      </c>
      <c r="U197" s="126">
        <f>IF(E197="",,IF($K197&gt;=40,0,(VLOOKUP($K197,tabellen!$F$11:$J$16,5))))</f>
        <v>0</v>
      </c>
      <c r="V197" s="137">
        <f t="shared" si="21"/>
        <v>0</v>
      </c>
      <c r="W197" s="70"/>
      <c r="X197" s="26">
        <f t="shared" si="25"/>
        <v>0</v>
      </c>
      <c r="Y197" s="79"/>
      <c r="Z197" s="77"/>
    </row>
    <row r="198" spans="2:26" ht="12.75">
      <c r="B198" s="78"/>
      <c r="C198" s="79"/>
      <c r="D198" s="84"/>
      <c r="E198" s="83"/>
      <c r="F198" s="83"/>
      <c r="G198" s="58"/>
      <c r="H198" s="103"/>
      <c r="I198" s="80">
        <f t="shared" si="22"/>
        <v>0</v>
      </c>
      <c r="J198" s="13"/>
      <c r="K198" s="82">
        <f>IF(E198="",,tabellen!$B$2-F198)</f>
        <v>0</v>
      </c>
      <c r="L198" s="82">
        <f>IF(E198="",,E198+tabellen!$F$6)</f>
        <v>0</v>
      </c>
      <c r="M198" s="13"/>
      <c r="N198" s="82">
        <f t="shared" si="23"/>
        <v>0</v>
      </c>
      <c r="O198" s="81">
        <f>IF(E198="",,IF($K198&gt;=25,0,(VLOOKUP($K198,tabellen!$F$11:$G$16,2))))</f>
        <v>0</v>
      </c>
      <c r="P198" s="126">
        <f>IF(E198="",,IF($K198&gt;=25,0,(VLOOKUP($K198,tabellen!$F$11:$I$16,4))))</f>
        <v>0</v>
      </c>
      <c r="Q198" s="137">
        <f t="shared" si="20"/>
        <v>0</v>
      </c>
      <c r="R198" s="13"/>
      <c r="S198" s="82">
        <f t="shared" si="24"/>
        <v>0</v>
      </c>
      <c r="T198" s="81">
        <f>IF(E198="",,IF($K198&gt;=40,0,(VLOOKUP($K198,tabellen!$F$11:$H$16,3))))</f>
        <v>0</v>
      </c>
      <c r="U198" s="126">
        <f>IF(E198="",,IF($K198&gt;=40,0,(VLOOKUP($K198,tabellen!$F$11:$J$16,5))))</f>
        <v>0</v>
      </c>
      <c r="V198" s="137">
        <f t="shared" si="21"/>
        <v>0</v>
      </c>
      <c r="W198" s="70"/>
      <c r="X198" s="26">
        <f t="shared" si="25"/>
        <v>0</v>
      </c>
      <c r="Y198" s="79"/>
      <c r="Z198" s="77"/>
    </row>
    <row r="199" spans="2:26" ht="12.75">
      <c r="B199" s="78"/>
      <c r="C199" s="79"/>
      <c r="D199" s="84"/>
      <c r="E199" s="83"/>
      <c r="F199" s="83"/>
      <c r="G199" s="58"/>
      <c r="H199" s="103"/>
      <c r="I199" s="80">
        <f t="shared" si="22"/>
        <v>0</v>
      </c>
      <c r="J199" s="13"/>
      <c r="K199" s="82">
        <f>IF(E199="",,tabellen!$B$2-F199)</f>
        <v>0</v>
      </c>
      <c r="L199" s="82">
        <f>IF(E199="",,E199+tabellen!$F$6)</f>
        <v>0</v>
      </c>
      <c r="M199" s="13"/>
      <c r="N199" s="82">
        <f t="shared" si="23"/>
        <v>0</v>
      </c>
      <c r="O199" s="81">
        <f>IF(E199="",,IF($K199&gt;=25,0,(VLOOKUP($K199,tabellen!$F$11:$G$16,2))))</f>
        <v>0</v>
      </c>
      <c r="P199" s="126">
        <f>IF(E199="",,IF($K199&gt;=25,0,(VLOOKUP($K199,tabellen!$F$11:$I$16,4))))</f>
        <v>0</v>
      </c>
      <c r="Q199" s="137">
        <f t="shared" si="20"/>
        <v>0</v>
      </c>
      <c r="R199" s="13"/>
      <c r="S199" s="82">
        <f t="shared" si="24"/>
        <v>0</v>
      </c>
      <c r="T199" s="81">
        <f>IF(E199="",,IF($K199&gt;=40,0,(VLOOKUP($K199,tabellen!$F$11:$H$16,3))))</f>
        <v>0</v>
      </c>
      <c r="U199" s="126">
        <f>IF(E199="",,IF($K199&gt;=40,0,(VLOOKUP($K199,tabellen!$F$11:$J$16,5))))</f>
        <v>0</v>
      </c>
      <c r="V199" s="137">
        <f t="shared" si="21"/>
        <v>0</v>
      </c>
      <c r="W199" s="70"/>
      <c r="X199" s="26">
        <f t="shared" si="25"/>
        <v>0</v>
      </c>
      <c r="Y199" s="79"/>
      <c r="Z199" s="77"/>
    </row>
    <row r="200" spans="2:26" ht="12.75">
      <c r="B200" s="78"/>
      <c r="C200" s="79"/>
      <c r="D200" s="84"/>
      <c r="E200" s="83"/>
      <c r="F200" s="83"/>
      <c r="G200" s="58"/>
      <c r="H200" s="103"/>
      <c r="I200" s="80">
        <f t="shared" si="22"/>
        <v>0</v>
      </c>
      <c r="J200" s="13"/>
      <c r="K200" s="82">
        <f>IF(E200="",,tabellen!$B$2-F200)</f>
        <v>0</v>
      </c>
      <c r="L200" s="82">
        <f>IF(E200="",,E200+tabellen!$F$6)</f>
        <v>0</v>
      </c>
      <c r="M200" s="13"/>
      <c r="N200" s="82">
        <f t="shared" si="23"/>
        <v>0</v>
      </c>
      <c r="O200" s="81">
        <f>IF(E200="",,IF($K200&gt;=25,0,(VLOOKUP($K200,tabellen!$F$11:$G$16,2))))</f>
        <v>0</v>
      </c>
      <c r="P200" s="126">
        <f>IF(E200="",,IF($K200&gt;=25,0,(VLOOKUP($K200,tabellen!$F$11:$I$16,4))))</f>
        <v>0</v>
      </c>
      <c r="Q200" s="137">
        <f t="shared" si="20"/>
        <v>0</v>
      </c>
      <c r="R200" s="13"/>
      <c r="S200" s="82">
        <f t="shared" si="24"/>
        <v>0</v>
      </c>
      <c r="T200" s="81">
        <f>IF(E200="",,IF($K200&gt;=40,0,(VLOOKUP($K200,tabellen!$F$11:$H$16,3))))</f>
        <v>0</v>
      </c>
      <c r="U200" s="126">
        <f>IF(E200="",,IF($K200&gt;=40,0,(VLOOKUP($K200,tabellen!$F$11:$J$16,5))))</f>
        <v>0</v>
      </c>
      <c r="V200" s="137">
        <f t="shared" si="21"/>
        <v>0</v>
      </c>
      <c r="W200" s="70"/>
      <c r="X200" s="26">
        <f t="shared" si="25"/>
        <v>0</v>
      </c>
      <c r="Y200" s="79"/>
      <c r="Z200" s="77"/>
    </row>
    <row r="201" spans="2:26" ht="12.75">
      <c r="B201" s="78"/>
      <c r="C201" s="79"/>
      <c r="D201" s="84"/>
      <c r="E201" s="83"/>
      <c r="F201" s="83"/>
      <c r="G201" s="58"/>
      <c r="H201" s="103"/>
      <c r="I201" s="80">
        <f t="shared" si="22"/>
        <v>0</v>
      </c>
      <c r="J201" s="13"/>
      <c r="K201" s="82">
        <f>IF(E201="",,tabellen!$B$2-F201)</f>
        <v>0</v>
      </c>
      <c r="L201" s="82">
        <f>IF(E201="",,E201+tabellen!$F$6)</f>
        <v>0</v>
      </c>
      <c r="M201" s="13"/>
      <c r="N201" s="82">
        <f t="shared" si="23"/>
        <v>0</v>
      </c>
      <c r="O201" s="81">
        <f>IF(E201="",,IF($K201&gt;=25,0,(VLOOKUP($K201,tabellen!$F$11:$G$16,2))))</f>
        <v>0</v>
      </c>
      <c r="P201" s="126">
        <f>IF(E201="",,IF($K201&gt;=25,0,(VLOOKUP($K201,tabellen!$F$11:$I$16,4))))</f>
        <v>0</v>
      </c>
      <c r="Q201" s="137">
        <f t="shared" si="20"/>
        <v>0</v>
      </c>
      <c r="R201" s="13"/>
      <c r="S201" s="82">
        <f t="shared" si="24"/>
        <v>0</v>
      </c>
      <c r="T201" s="81">
        <f>IF(E201="",,IF($K201&gt;=40,0,(VLOOKUP($K201,tabellen!$F$11:$H$16,3))))</f>
        <v>0</v>
      </c>
      <c r="U201" s="126">
        <f>IF(E201="",,IF($K201&gt;=40,0,(VLOOKUP($K201,tabellen!$F$11:$J$16,5))))</f>
        <v>0</v>
      </c>
      <c r="V201" s="137">
        <f t="shared" si="21"/>
        <v>0</v>
      </c>
      <c r="W201" s="70"/>
      <c r="X201" s="26">
        <f t="shared" si="25"/>
        <v>0</v>
      </c>
      <c r="Y201" s="79"/>
      <c r="Z201" s="77"/>
    </row>
    <row r="202" spans="2:26" ht="12.75">
      <c r="B202" s="78"/>
      <c r="C202" s="79"/>
      <c r="D202" s="84"/>
      <c r="E202" s="83"/>
      <c r="F202" s="83"/>
      <c r="G202" s="58"/>
      <c r="H202" s="103"/>
      <c r="I202" s="80">
        <f t="shared" si="22"/>
        <v>0</v>
      </c>
      <c r="J202" s="13"/>
      <c r="K202" s="82">
        <f>IF(E202="",,tabellen!$B$2-F202)</f>
        <v>0</v>
      </c>
      <c r="L202" s="82">
        <f>IF(E202="",,E202+tabellen!$F$6)</f>
        <v>0</v>
      </c>
      <c r="M202" s="13"/>
      <c r="N202" s="82">
        <f t="shared" si="23"/>
        <v>0</v>
      </c>
      <c r="O202" s="81">
        <f>IF(E202="",,IF($K202&gt;=25,0,(VLOOKUP($K202,tabellen!$F$11:$G$16,2))))</f>
        <v>0</v>
      </c>
      <c r="P202" s="126">
        <f>IF(E202="",,IF($K202&gt;=25,0,(VLOOKUP($K202,tabellen!$F$11:$I$16,4))))</f>
        <v>0</v>
      </c>
      <c r="Q202" s="137">
        <f t="shared" si="20"/>
        <v>0</v>
      </c>
      <c r="R202" s="13"/>
      <c r="S202" s="82">
        <f t="shared" si="24"/>
        <v>0</v>
      </c>
      <c r="T202" s="81">
        <f>IF(E202="",,IF($K202&gt;=40,0,(VLOOKUP($K202,tabellen!$F$11:$H$16,3))))</f>
        <v>0</v>
      </c>
      <c r="U202" s="126">
        <f>IF(E202="",,IF($K202&gt;=40,0,(VLOOKUP($K202,tabellen!$F$11:$J$16,5))))</f>
        <v>0</v>
      </c>
      <c r="V202" s="137">
        <f t="shared" si="21"/>
        <v>0</v>
      </c>
      <c r="W202" s="70"/>
      <c r="X202" s="26">
        <f t="shared" si="25"/>
        <v>0</v>
      </c>
      <c r="Y202" s="79"/>
      <c r="Z202" s="77"/>
    </row>
    <row r="203" spans="2:26" ht="12.75">
      <c r="B203" s="78"/>
      <c r="C203" s="79"/>
      <c r="D203" s="84"/>
      <c r="E203" s="83"/>
      <c r="F203" s="83"/>
      <c r="G203" s="58"/>
      <c r="H203" s="103"/>
      <c r="I203" s="80">
        <f t="shared" si="22"/>
        <v>0</v>
      </c>
      <c r="J203" s="13"/>
      <c r="K203" s="82">
        <f>IF(E203="",,tabellen!$B$2-F203)</f>
        <v>0</v>
      </c>
      <c r="L203" s="82">
        <f>IF(E203="",,E203+tabellen!$F$6)</f>
        <v>0</v>
      </c>
      <c r="M203" s="13"/>
      <c r="N203" s="82">
        <f t="shared" si="23"/>
        <v>0</v>
      </c>
      <c r="O203" s="81">
        <f>IF(E203="",,IF($K203&gt;=25,0,(VLOOKUP($K203,tabellen!$F$11:$G$16,2))))</f>
        <v>0</v>
      </c>
      <c r="P203" s="126">
        <f>IF(E203="",,IF($K203&gt;=25,0,(VLOOKUP($K203,tabellen!$F$11:$I$16,4))))</f>
        <v>0</v>
      </c>
      <c r="Q203" s="137">
        <f t="shared" si="20"/>
        <v>0</v>
      </c>
      <c r="R203" s="13"/>
      <c r="S203" s="82">
        <f t="shared" si="24"/>
        <v>0</v>
      </c>
      <c r="T203" s="81">
        <f>IF(E203="",,IF($K203&gt;=40,0,(VLOOKUP($K203,tabellen!$F$11:$H$16,3))))</f>
        <v>0</v>
      </c>
      <c r="U203" s="126">
        <f>IF(E203="",,IF($K203&gt;=40,0,(VLOOKUP($K203,tabellen!$F$11:$J$16,5))))</f>
        <v>0</v>
      </c>
      <c r="V203" s="137">
        <f t="shared" si="21"/>
        <v>0</v>
      </c>
      <c r="W203" s="70"/>
      <c r="X203" s="26">
        <f t="shared" si="25"/>
        <v>0</v>
      </c>
      <c r="Y203" s="79"/>
      <c r="Z203" s="77"/>
    </row>
    <row r="204" spans="2:26" ht="12.75">
      <c r="B204" s="78"/>
      <c r="C204" s="79"/>
      <c r="D204" s="84"/>
      <c r="E204" s="83"/>
      <c r="F204" s="83"/>
      <c r="G204" s="58"/>
      <c r="H204" s="103"/>
      <c r="I204" s="80">
        <f t="shared" si="22"/>
        <v>0</v>
      </c>
      <c r="J204" s="13"/>
      <c r="K204" s="82">
        <f>IF(E204="",,tabellen!$B$2-F204)</f>
        <v>0</v>
      </c>
      <c r="L204" s="82">
        <f>IF(E204="",,E204+tabellen!$F$6)</f>
        <v>0</v>
      </c>
      <c r="M204" s="13"/>
      <c r="N204" s="82">
        <f t="shared" si="23"/>
        <v>0</v>
      </c>
      <c r="O204" s="81">
        <f>IF(E204="",,IF($K204&gt;=25,0,(VLOOKUP($K204,tabellen!$F$11:$G$16,2))))</f>
        <v>0</v>
      </c>
      <c r="P204" s="126">
        <f>IF(E204="",,IF($K204&gt;=25,0,(VLOOKUP($K204,tabellen!$F$11:$I$16,4))))</f>
        <v>0</v>
      </c>
      <c r="Q204" s="137">
        <f t="shared" si="20"/>
        <v>0</v>
      </c>
      <c r="R204" s="13"/>
      <c r="S204" s="82">
        <f t="shared" si="24"/>
        <v>0</v>
      </c>
      <c r="T204" s="81">
        <f>IF(E204="",,IF($K204&gt;=40,0,(VLOOKUP($K204,tabellen!$F$11:$H$16,3))))</f>
        <v>0</v>
      </c>
      <c r="U204" s="126">
        <f>IF(E204="",,IF($K204&gt;=40,0,(VLOOKUP($K204,tabellen!$F$11:$J$16,5))))</f>
        <v>0</v>
      </c>
      <c r="V204" s="137">
        <f t="shared" si="21"/>
        <v>0</v>
      </c>
      <c r="W204" s="70"/>
      <c r="X204" s="26">
        <f t="shared" si="25"/>
        <v>0</v>
      </c>
      <c r="Y204" s="79"/>
      <c r="Z204" s="77"/>
    </row>
    <row r="205" spans="2:26" ht="12.75">
      <c r="B205" s="78"/>
      <c r="C205" s="79"/>
      <c r="D205" s="84"/>
      <c r="E205" s="83"/>
      <c r="F205" s="83"/>
      <c r="G205" s="58"/>
      <c r="H205" s="103"/>
      <c r="I205" s="80">
        <f t="shared" si="22"/>
        <v>0</v>
      </c>
      <c r="J205" s="13"/>
      <c r="K205" s="82">
        <f>IF(E205="",,tabellen!$B$2-F205)</f>
        <v>0</v>
      </c>
      <c r="L205" s="82">
        <f>IF(E205="",,E205+tabellen!$F$6)</f>
        <v>0</v>
      </c>
      <c r="M205" s="13"/>
      <c r="N205" s="82">
        <f t="shared" si="23"/>
        <v>0</v>
      </c>
      <c r="O205" s="81">
        <f>IF(E205="",,IF($K205&gt;=25,0,(VLOOKUP($K205,tabellen!$F$11:$G$16,2))))</f>
        <v>0</v>
      </c>
      <c r="P205" s="126">
        <f>IF(E205="",,IF($K205&gt;=25,0,(VLOOKUP($K205,tabellen!$F$11:$I$16,4))))</f>
        <v>0</v>
      </c>
      <c r="Q205" s="137">
        <f t="shared" si="20"/>
        <v>0</v>
      </c>
      <c r="R205" s="13"/>
      <c r="S205" s="82">
        <f t="shared" si="24"/>
        <v>0</v>
      </c>
      <c r="T205" s="81">
        <f>IF(E205="",,IF($K205&gt;=40,0,(VLOOKUP($K205,tabellen!$F$11:$H$16,3))))</f>
        <v>0</v>
      </c>
      <c r="U205" s="126">
        <f>IF(E205="",,IF($K205&gt;=40,0,(VLOOKUP($K205,tabellen!$F$11:$J$16,5))))</f>
        <v>0</v>
      </c>
      <c r="V205" s="137">
        <f t="shared" si="21"/>
        <v>0</v>
      </c>
      <c r="W205" s="70"/>
      <c r="X205" s="26">
        <f t="shared" si="25"/>
        <v>0</v>
      </c>
      <c r="Y205" s="79"/>
      <c r="Z205" s="77"/>
    </row>
    <row r="206" spans="2:26" ht="12.75">
      <c r="B206" s="78"/>
      <c r="C206" s="79"/>
      <c r="D206" s="84"/>
      <c r="E206" s="83"/>
      <c r="F206" s="83"/>
      <c r="G206" s="58"/>
      <c r="H206" s="103"/>
      <c r="I206" s="80">
        <f t="shared" si="22"/>
        <v>0</v>
      </c>
      <c r="J206" s="13"/>
      <c r="K206" s="82">
        <f>IF(E206="",,tabellen!$B$2-F206)</f>
        <v>0</v>
      </c>
      <c r="L206" s="82">
        <f>IF(E206="",,E206+tabellen!$F$6)</f>
        <v>0</v>
      </c>
      <c r="M206" s="13"/>
      <c r="N206" s="82">
        <f t="shared" si="23"/>
        <v>0</v>
      </c>
      <c r="O206" s="81">
        <f>IF(E206="",,IF($K206&gt;=25,0,(VLOOKUP($K206,tabellen!$F$11:$G$16,2))))</f>
        <v>0</v>
      </c>
      <c r="P206" s="126">
        <f>IF(E206="",,IF($K206&gt;=25,0,(VLOOKUP($K206,tabellen!$F$11:$I$16,4))))</f>
        <v>0</v>
      </c>
      <c r="Q206" s="137">
        <f t="shared" si="20"/>
        <v>0</v>
      </c>
      <c r="R206" s="13"/>
      <c r="S206" s="82">
        <f t="shared" si="24"/>
        <v>0</v>
      </c>
      <c r="T206" s="81">
        <f>IF(E206="",,IF($K206&gt;=40,0,(VLOOKUP($K206,tabellen!$F$11:$H$16,3))))</f>
        <v>0</v>
      </c>
      <c r="U206" s="126">
        <f>IF(E206="",,IF($K206&gt;=40,0,(VLOOKUP($K206,tabellen!$F$11:$J$16,5))))</f>
        <v>0</v>
      </c>
      <c r="V206" s="137">
        <f t="shared" si="21"/>
        <v>0</v>
      </c>
      <c r="W206" s="70"/>
      <c r="X206" s="26">
        <f t="shared" si="25"/>
        <v>0</v>
      </c>
      <c r="Y206" s="79"/>
      <c r="Z206" s="77"/>
    </row>
    <row r="207" spans="2:26" ht="12.75">
      <c r="B207" s="78"/>
      <c r="C207" s="79"/>
      <c r="D207" s="84"/>
      <c r="E207" s="83"/>
      <c r="F207" s="83"/>
      <c r="G207" s="58"/>
      <c r="H207" s="103"/>
      <c r="I207" s="80">
        <f t="shared" si="22"/>
        <v>0</v>
      </c>
      <c r="J207" s="13"/>
      <c r="K207" s="82">
        <f>IF(E207="",,tabellen!$B$2-F207)</f>
        <v>0</v>
      </c>
      <c r="L207" s="82">
        <f>IF(E207="",,E207+tabellen!$F$6)</f>
        <v>0</v>
      </c>
      <c r="M207" s="13"/>
      <c r="N207" s="82">
        <f t="shared" si="23"/>
        <v>0</v>
      </c>
      <c r="O207" s="81">
        <f>IF(E207="",,IF($K207&gt;=25,0,(VLOOKUP($K207,tabellen!$F$11:$G$16,2))))</f>
        <v>0</v>
      </c>
      <c r="P207" s="126">
        <f>IF(E207="",,IF($K207&gt;=25,0,(VLOOKUP($K207,tabellen!$F$11:$I$16,4))))</f>
        <v>0</v>
      </c>
      <c r="Q207" s="137">
        <f t="shared" si="20"/>
        <v>0</v>
      </c>
      <c r="R207" s="13"/>
      <c r="S207" s="82">
        <f t="shared" si="24"/>
        <v>0</v>
      </c>
      <c r="T207" s="81">
        <f>IF(E207="",,IF($K207&gt;=40,0,(VLOOKUP($K207,tabellen!$F$11:$H$16,3))))</f>
        <v>0</v>
      </c>
      <c r="U207" s="126">
        <f>IF(E207="",,IF($K207&gt;=40,0,(VLOOKUP($K207,tabellen!$F$11:$J$16,5))))</f>
        <v>0</v>
      </c>
      <c r="V207" s="137">
        <f t="shared" si="21"/>
        <v>0</v>
      </c>
      <c r="W207" s="70"/>
      <c r="X207" s="26">
        <f t="shared" si="25"/>
        <v>0</v>
      </c>
      <c r="Y207" s="79"/>
      <c r="Z207" s="77"/>
    </row>
    <row r="208" spans="2:26" ht="12.75">
      <c r="B208" s="78"/>
      <c r="C208" s="79"/>
      <c r="D208" s="84"/>
      <c r="E208" s="83"/>
      <c r="F208" s="83"/>
      <c r="G208" s="58"/>
      <c r="H208" s="103"/>
      <c r="I208" s="80">
        <f t="shared" si="22"/>
        <v>0</v>
      </c>
      <c r="J208" s="13"/>
      <c r="K208" s="82">
        <f>IF(E208="",,tabellen!$B$2-F208)</f>
        <v>0</v>
      </c>
      <c r="L208" s="82">
        <f>IF(E208="",,E208+tabellen!$F$6)</f>
        <v>0</v>
      </c>
      <c r="M208" s="13"/>
      <c r="N208" s="82">
        <f t="shared" si="23"/>
        <v>0</v>
      </c>
      <c r="O208" s="81">
        <f>IF(E208="",,IF($K208&gt;=25,0,(VLOOKUP($K208,tabellen!$F$11:$G$16,2))))</f>
        <v>0</v>
      </c>
      <c r="P208" s="126">
        <f>IF(E208="",,IF($K208&gt;=25,0,(VLOOKUP($K208,tabellen!$F$11:$I$16,4))))</f>
        <v>0</v>
      </c>
      <c r="Q208" s="137">
        <f t="shared" si="20"/>
        <v>0</v>
      </c>
      <c r="R208" s="13"/>
      <c r="S208" s="82">
        <f t="shared" si="24"/>
        <v>0</v>
      </c>
      <c r="T208" s="81">
        <f>IF(E208="",,IF($K208&gt;=40,0,(VLOOKUP($K208,tabellen!$F$11:$H$16,3))))</f>
        <v>0</v>
      </c>
      <c r="U208" s="126">
        <f>IF(E208="",,IF($K208&gt;=40,0,(VLOOKUP($K208,tabellen!$F$11:$J$16,5))))</f>
        <v>0</v>
      </c>
      <c r="V208" s="137">
        <f t="shared" si="21"/>
        <v>0</v>
      </c>
      <c r="W208" s="70"/>
      <c r="X208" s="26">
        <f t="shared" si="25"/>
        <v>0</v>
      </c>
      <c r="Y208" s="79"/>
      <c r="Z208" s="77"/>
    </row>
    <row r="209" spans="2:26" ht="12.75">
      <c r="B209" s="78"/>
      <c r="C209" s="79"/>
      <c r="D209" s="84"/>
      <c r="E209" s="83"/>
      <c r="F209" s="83"/>
      <c r="G209" s="58"/>
      <c r="H209" s="103"/>
      <c r="I209" s="80">
        <f t="shared" si="22"/>
        <v>0</v>
      </c>
      <c r="J209" s="13"/>
      <c r="K209" s="82">
        <f>IF(E209="",,tabellen!$B$2-F209)</f>
        <v>0</v>
      </c>
      <c r="L209" s="82">
        <f>IF(E209="",,E209+tabellen!$F$6)</f>
        <v>0</v>
      </c>
      <c r="M209" s="13"/>
      <c r="N209" s="82">
        <f t="shared" si="23"/>
        <v>0</v>
      </c>
      <c r="O209" s="81">
        <f>IF(E209="",,IF($K209&gt;=25,0,(VLOOKUP($K209,tabellen!$F$11:$G$16,2))))</f>
        <v>0</v>
      </c>
      <c r="P209" s="126">
        <f>IF(E209="",,IF($K209&gt;=25,0,(VLOOKUP($K209,tabellen!$F$11:$I$16,4))))</f>
        <v>0</v>
      </c>
      <c r="Q209" s="137">
        <f t="shared" si="20"/>
        <v>0</v>
      </c>
      <c r="R209" s="13"/>
      <c r="S209" s="82">
        <f t="shared" si="24"/>
        <v>0</v>
      </c>
      <c r="T209" s="81">
        <f>IF(E209="",,IF($K209&gt;=40,0,(VLOOKUP($K209,tabellen!$F$11:$H$16,3))))</f>
        <v>0</v>
      </c>
      <c r="U209" s="126">
        <f>IF(E209="",,IF($K209&gt;=40,0,(VLOOKUP($K209,tabellen!$F$11:$J$16,5))))</f>
        <v>0</v>
      </c>
      <c r="V209" s="137">
        <f t="shared" si="21"/>
        <v>0</v>
      </c>
      <c r="W209" s="70"/>
      <c r="X209" s="26">
        <f t="shared" si="25"/>
        <v>0</v>
      </c>
      <c r="Y209" s="79"/>
      <c r="Z209" s="77"/>
    </row>
    <row r="210" spans="2:26" ht="12.75">
      <c r="B210" s="78"/>
      <c r="C210" s="79"/>
      <c r="D210" s="84"/>
      <c r="E210" s="83"/>
      <c r="F210" s="83"/>
      <c r="G210" s="58"/>
      <c r="H210" s="103"/>
      <c r="I210" s="80">
        <f t="shared" si="22"/>
        <v>0</v>
      </c>
      <c r="J210" s="13"/>
      <c r="K210" s="82">
        <f>IF(E210="",,tabellen!$B$2-F210)</f>
        <v>0</v>
      </c>
      <c r="L210" s="82">
        <f>IF(E210="",,E210+tabellen!$F$6)</f>
        <v>0</v>
      </c>
      <c r="M210" s="13"/>
      <c r="N210" s="82">
        <f t="shared" si="23"/>
        <v>0</v>
      </c>
      <c r="O210" s="81">
        <f>IF(E210="",,IF($K210&gt;=25,0,(VLOOKUP($K210,tabellen!$F$11:$G$16,2))))</f>
        <v>0</v>
      </c>
      <c r="P210" s="126">
        <f>IF(E210="",,IF($K210&gt;=25,0,(VLOOKUP($K210,tabellen!$F$11:$I$16,4))))</f>
        <v>0</v>
      </c>
      <c r="Q210" s="137">
        <f t="shared" si="20"/>
        <v>0</v>
      </c>
      <c r="R210" s="13"/>
      <c r="S210" s="82">
        <f t="shared" si="24"/>
        <v>0</v>
      </c>
      <c r="T210" s="81">
        <f>IF(E210="",,IF($K210&gt;=40,0,(VLOOKUP($K210,tabellen!$F$11:$H$16,3))))</f>
        <v>0</v>
      </c>
      <c r="U210" s="126">
        <f>IF(E210="",,IF($K210&gt;=40,0,(VLOOKUP($K210,tabellen!$F$11:$J$16,5))))</f>
        <v>0</v>
      </c>
      <c r="V210" s="137">
        <f t="shared" si="21"/>
        <v>0</v>
      </c>
      <c r="W210" s="70"/>
      <c r="X210" s="26">
        <f t="shared" si="25"/>
        <v>0</v>
      </c>
      <c r="Y210" s="79"/>
      <c r="Z210" s="77"/>
    </row>
    <row r="211" spans="2:26" ht="12.75">
      <c r="B211" s="78"/>
      <c r="C211" s="79"/>
      <c r="D211" s="84"/>
      <c r="E211" s="83"/>
      <c r="F211" s="83"/>
      <c r="G211" s="58"/>
      <c r="H211" s="103"/>
      <c r="I211" s="80">
        <f t="shared" si="22"/>
        <v>0</v>
      </c>
      <c r="J211" s="13"/>
      <c r="K211" s="82">
        <f>IF(E211="",,tabellen!$B$2-F211)</f>
        <v>0</v>
      </c>
      <c r="L211" s="82">
        <f>IF(E211="",,E211+tabellen!$F$6)</f>
        <v>0</v>
      </c>
      <c r="M211" s="13"/>
      <c r="N211" s="82">
        <f t="shared" si="23"/>
        <v>0</v>
      </c>
      <c r="O211" s="81">
        <f>IF(E211="",,IF($K211&gt;=25,0,(VLOOKUP($K211,tabellen!$F$11:$G$16,2))))</f>
        <v>0</v>
      </c>
      <c r="P211" s="126">
        <f>IF(E211="",,IF($K211&gt;=25,0,(VLOOKUP($K211,tabellen!$F$11:$I$16,4))))</f>
        <v>0</v>
      </c>
      <c r="Q211" s="137">
        <f aca="true" t="shared" si="26" ref="Q211:Q229">IF((E211+65)&lt;N211,0,IF(E211="",,(K211/25*(I211*1.08*50%)*O211)*P211))</f>
        <v>0</v>
      </c>
      <c r="R211" s="13"/>
      <c r="S211" s="82">
        <f t="shared" si="24"/>
        <v>0</v>
      </c>
      <c r="T211" s="81">
        <f>IF(E211="",,IF($K211&gt;=40,0,(VLOOKUP($K211,tabellen!$F$11:$H$16,3))))</f>
        <v>0</v>
      </c>
      <c r="U211" s="126">
        <f>IF(E211="",,IF($K211&gt;=40,0,(VLOOKUP($K211,tabellen!$F$11:$J$16,5))))</f>
        <v>0</v>
      </c>
      <c r="V211" s="137">
        <f aca="true" t="shared" si="27" ref="V211:V229">IF((E211+65)&lt;S211,0,(IF(E211="",,(K211/40*I211*1.08*T211)*U211)))</f>
        <v>0</v>
      </c>
      <c r="W211" s="70"/>
      <c r="X211" s="26">
        <f t="shared" si="25"/>
        <v>0</v>
      </c>
      <c r="Y211" s="79"/>
      <c r="Z211" s="77"/>
    </row>
    <row r="212" spans="2:26" ht="12.75">
      <c r="B212" s="78"/>
      <c r="C212" s="79"/>
      <c r="D212" s="84"/>
      <c r="E212" s="83"/>
      <c r="F212" s="83"/>
      <c r="G212" s="58"/>
      <c r="H212" s="103"/>
      <c r="I212" s="80">
        <f t="shared" si="22"/>
        <v>0</v>
      </c>
      <c r="J212" s="13"/>
      <c r="K212" s="82">
        <f>IF(E212="",,tabellen!$B$2-F212)</f>
        <v>0</v>
      </c>
      <c r="L212" s="82">
        <f>IF(E212="",,E212+tabellen!$F$6)</f>
        <v>0</v>
      </c>
      <c r="M212" s="13"/>
      <c r="N212" s="82">
        <f t="shared" si="23"/>
        <v>0</v>
      </c>
      <c r="O212" s="81">
        <f>IF(E212="",,IF($K212&gt;=25,0,(VLOOKUP($K212,tabellen!$F$11:$G$16,2))))</f>
        <v>0</v>
      </c>
      <c r="P212" s="126">
        <f>IF(E212="",,IF($K212&gt;=25,0,(VLOOKUP($K212,tabellen!$F$11:$I$16,4))))</f>
        <v>0</v>
      </c>
      <c r="Q212" s="137">
        <f t="shared" si="26"/>
        <v>0</v>
      </c>
      <c r="R212" s="13"/>
      <c r="S212" s="82">
        <f t="shared" si="24"/>
        <v>0</v>
      </c>
      <c r="T212" s="81">
        <f>IF(E212="",,IF($K212&gt;=40,0,(VLOOKUP($K212,tabellen!$F$11:$H$16,3))))</f>
        <v>0</v>
      </c>
      <c r="U212" s="126">
        <f>IF(E212="",,IF($K212&gt;=40,0,(VLOOKUP($K212,tabellen!$F$11:$J$16,5))))</f>
        <v>0</v>
      </c>
      <c r="V212" s="137">
        <f t="shared" si="27"/>
        <v>0</v>
      </c>
      <c r="W212" s="70"/>
      <c r="X212" s="26">
        <f t="shared" si="25"/>
        <v>0</v>
      </c>
      <c r="Y212" s="79"/>
      <c r="Z212" s="77"/>
    </row>
    <row r="213" spans="2:26" ht="12.75">
      <c r="B213" s="78"/>
      <c r="C213" s="79"/>
      <c r="D213" s="84"/>
      <c r="E213" s="83"/>
      <c r="F213" s="83"/>
      <c r="G213" s="58"/>
      <c r="H213" s="103"/>
      <c r="I213" s="80">
        <f t="shared" si="22"/>
        <v>0</v>
      </c>
      <c r="J213" s="13"/>
      <c r="K213" s="82">
        <f>IF(E213="",,tabellen!$B$2-F213)</f>
        <v>0</v>
      </c>
      <c r="L213" s="82">
        <f>IF(E213="",,E213+tabellen!$F$6)</f>
        <v>0</v>
      </c>
      <c r="M213" s="13"/>
      <c r="N213" s="82">
        <f t="shared" si="23"/>
        <v>0</v>
      </c>
      <c r="O213" s="81">
        <f>IF(E213="",,IF($K213&gt;=25,0,(VLOOKUP($K213,tabellen!$F$11:$G$16,2))))</f>
        <v>0</v>
      </c>
      <c r="P213" s="126">
        <f>IF(E213="",,IF($K213&gt;=25,0,(VLOOKUP($K213,tabellen!$F$11:$I$16,4))))</f>
        <v>0</v>
      </c>
      <c r="Q213" s="137">
        <f t="shared" si="26"/>
        <v>0</v>
      </c>
      <c r="R213" s="13"/>
      <c r="S213" s="82">
        <f t="shared" si="24"/>
        <v>0</v>
      </c>
      <c r="T213" s="81">
        <f>IF(E213="",,IF($K213&gt;=40,0,(VLOOKUP($K213,tabellen!$F$11:$H$16,3))))</f>
        <v>0</v>
      </c>
      <c r="U213" s="126">
        <f>IF(E213="",,IF($K213&gt;=40,0,(VLOOKUP($K213,tabellen!$F$11:$J$16,5))))</f>
        <v>0</v>
      </c>
      <c r="V213" s="137">
        <f t="shared" si="27"/>
        <v>0</v>
      </c>
      <c r="W213" s="70"/>
      <c r="X213" s="26">
        <f t="shared" si="25"/>
        <v>0</v>
      </c>
      <c r="Y213" s="79"/>
      <c r="Z213" s="77"/>
    </row>
    <row r="214" spans="2:26" ht="12.75">
      <c r="B214" s="78"/>
      <c r="C214" s="79"/>
      <c r="D214" s="84"/>
      <c r="E214" s="83"/>
      <c r="F214" s="83"/>
      <c r="G214" s="58"/>
      <c r="H214" s="103"/>
      <c r="I214" s="80">
        <f t="shared" si="22"/>
        <v>0</v>
      </c>
      <c r="J214" s="13"/>
      <c r="K214" s="82">
        <f>IF(E214="",,tabellen!$B$2-F214)</f>
        <v>0</v>
      </c>
      <c r="L214" s="82">
        <f>IF(E214="",,E214+tabellen!$F$6)</f>
        <v>0</v>
      </c>
      <c r="M214" s="13"/>
      <c r="N214" s="82">
        <f t="shared" si="23"/>
        <v>0</v>
      </c>
      <c r="O214" s="81">
        <f>IF(E214="",,IF($K214&gt;=25,0,(VLOOKUP($K214,tabellen!$F$11:$G$16,2))))</f>
        <v>0</v>
      </c>
      <c r="P214" s="126">
        <f>IF(E214="",,IF($K214&gt;=25,0,(VLOOKUP($K214,tabellen!$F$11:$I$16,4))))</f>
        <v>0</v>
      </c>
      <c r="Q214" s="137">
        <f t="shared" si="26"/>
        <v>0</v>
      </c>
      <c r="R214" s="13"/>
      <c r="S214" s="82">
        <f t="shared" si="24"/>
        <v>0</v>
      </c>
      <c r="T214" s="81">
        <f>IF(E214="",,IF($K214&gt;=40,0,(VLOOKUP($K214,tabellen!$F$11:$H$16,3))))</f>
        <v>0</v>
      </c>
      <c r="U214" s="126">
        <f>IF(E214="",,IF($K214&gt;=40,0,(VLOOKUP($K214,tabellen!$F$11:$J$16,5))))</f>
        <v>0</v>
      </c>
      <c r="V214" s="137">
        <f t="shared" si="27"/>
        <v>0</v>
      </c>
      <c r="W214" s="70"/>
      <c r="X214" s="26">
        <f t="shared" si="25"/>
        <v>0</v>
      </c>
      <c r="Y214" s="79"/>
      <c r="Z214" s="77"/>
    </row>
    <row r="215" spans="2:26" ht="12.75">
      <c r="B215" s="78"/>
      <c r="C215" s="79"/>
      <c r="D215" s="84"/>
      <c r="E215" s="83"/>
      <c r="F215" s="83"/>
      <c r="G215" s="58"/>
      <c r="H215" s="103"/>
      <c r="I215" s="80">
        <f t="shared" si="22"/>
        <v>0</v>
      </c>
      <c r="J215" s="13"/>
      <c r="K215" s="82">
        <f>IF(E215="",,tabellen!$B$2-F215)</f>
        <v>0</v>
      </c>
      <c r="L215" s="82">
        <f>IF(E215="",,E215+tabellen!$F$6)</f>
        <v>0</v>
      </c>
      <c r="M215" s="13"/>
      <c r="N215" s="82">
        <f t="shared" si="23"/>
        <v>0</v>
      </c>
      <c r="O215" s="81">
        <f>IF(E215="",,IF($K215&gt;=25,0,(VLOOKUP($K215,tabellen!$F$11:$G$16,2))))</f>
        <v>0</v>
      </c>
      <c r="P215" s="126">
        <f>IF(E215="",,IF($K215&gt;=25,0,(VLOOKUP($K215,tabellen!$F$11:$I$16,4))))</f>
        <v>0</v>
      </c>
      <c r="Q215" s="137">
        <f t="shared" si="26"/>
        <v>0</v>
      </c>
      <c r="R215" s="13"/>
      <c r="S215" s="82">
        <f t="shared" si="24"/>
        <v>0</v>
      </c>
      <c r="T215" s="81">
        <f>IF(E215="",,IF($K215&gt;=40,0,(VLOOKUP($K215,tabellen!$F$11:$H$16,3))))</f>
        <v>0</v>
      </c>
      <c r="U215" s="126">
        <f>IF(E215="",,IF($K215&gt;=40,0,(VLOOKUP($K215,tabellen!$F$11:$J$16,5))))</f>
        <v>0</v>
      </c>
      <c r="V215" s="137">
        <f t="shared" si="27"/>
        <v>0</v>
      </c>
      <c r="W215" s="70"/>
      <c r="X215" s="26">
        <f t="shared" si="25"/>
        <v>0</v>
      </c>
      <c r="Y215" s="79"/>
      <c r="Z215" s="77"/>
    </row>
    <row r="216" spans="2:26" ht="12.75">
      <c r="B216" s="78"/>
      <c r="C216" s="79"/>
      <c r="D216" s="84"/>
      <c r="E216" s="83"/>
      <c r="F216" s="83"/>
      <c r="G216" s="58"/>
      <c r="H216" s="103"/>
      <c r="I216" s="80">
        <f aca="true" t="shared" si="28" ref="I216:I229">IF(H216="",0,VLOOKUP(H216,maxschaal,IF($O$9="PO",2,3),FALSE))*G216</f>
        <v>0</v>
      </c>
      <c r="J216" s="13"/>
      <c r="K216" s="82">
        <f>IF(E216="",,tabellen!$B$2-F216)</f>
        <v>0</v>
      </c>
      <c r="L216" s="82">
        <f>IF(E216="",,E216+tabellen!$F$6)</f>
        <v>0</v>
      </c>
      <c r="M216" s="13"/>
      <c r="N216" s="82">
        <f aca="true" t="shared" si="29" ref="N216:N229">IF(E216="",,F216+25)</f>
        <v>0</v>
      </c>
      <c r="O216" s="81">
        <f>IF(E216="",,IF($K216&gt;=25,0,(VLOOKUP($K216,tabellen!$F$11:$G$16,2))))</f>
        <v>0</v>
      </c>
      <c r="P216" s="126">
        <f>IF(E216="",,IF($K216&gt;=25,0,(VLOOKUP($K216,tabellen!$F$11:$I$16,4))))</f>
        <v>0</v>
      </c>
      <c r="Q216" s="137">
        <f t="shared" si="26"/>
        <v>0</v>
      </c>
      <c r="R216" s="13"/>
      <c r="S216" s="82">
        <f aca="true" t="shared" si="30" ref="S216:S229">IF(E216="",,F216+40)</f>
        <v>0</v>
      </c>
      <c r="T216" s="81">
        <f>IF(E216="",,IF($K216&gt;=40,0,(VLOOKUP($K216,tabellen!$F$11:$H$16,3))))</f>
        <v>0</v>
      </c>
      <c r="U216" s="126">
        <f>IF(E216="",,IF($K216&gt;=40,0,(VLOOKUP($K216,tabellen!$F$11:$J$16,5))))</f>
        <v>0</v>
      </c>
      <c r="V216" s="137">
        <f t="shared" si="27"/>
        <v>0</v>
      </c>
      <c r="W216" s="70"/>
      <c r="X216" s="26">
        <f aca="true" t="shared" si="31" ref="X216:X229">IF(E216="",,Q216+V216)</f>
        <v>0</v>
      </c>
      <c r="Y216" s="79"/>
      <c r="Z216" s="77"/>
    </row>
    <row r="217" spans="2:26" ht="12.75">
      <c r="B217" s="78"/>
      <c r="C217" s="79"/>
      <c r="D217" s="84"/>
      <c r="E217" s="83"/>
      <c r="F217" s="83"/>
      <c r="G217" s="58"/>
      <c r="H217" s="103"/>
      <c r="I217" s="80">
        <f t="shared" si="28"/>
        <v>0</v>
      </c>
      <c r="J217" s="13"/>
      <c r="K217" s="82">
        <f>IF(E217="",,tabellen!$B$2-F217)</f>
        <v>0</v>
      </c>
      <c r="L217" s="82">
        <f>IF(E217="",,E217+tabellen!$F$6)</f>
        <v>0</v>
      </c>
      <c r="M217" s="13"/>
      <c r="N217" s="82">
        <f t="shared" si="29"/>
        <v>0</v>
      </c>
      <c r="O217" s="81">
        <f>IF(E217="",,IF($K217&gt;=25,0,(VLOOKUP($K217,tabellen!$F$11:$G$16,2))))</f>
        <v>0</v>
      </c>
      <c r="P217" s="126">
        <f>IF(E217="",,IF($K217&gt;=25,0,(VLOOKUP($K217,tabellen!$F$11:$I$16,4))))</f>
        <v>0</v>
      </c>
      <c r="Q217" s="137">
        <f t="shared" si="26"/>
        <v>0</v>
      </c>
      <c r="R217" s="13"/>
      <c r="S217" s="82">
        <f t="shared" si="30"/>
        <v>0</v>
      </c>
      <c r="T217" s="81">
        <f>IF(E217="",,IF($K217&gt;=40,0,(VLOOKUP($K217,tabellen!$F$11:$H$16,3))))</f>
        <v>0</v>
      </c>
      <c r="U217" s="126">
        <f>IF(E217="",,IF($K217&gt;=40,0,(VLOOKUP($K217,tabellen!$F$11:$J$16,5))))</f>
        <v>0</v>
      </c>
      <c r="V217" s="137">
        <f t="shared" si="27"/>
        <v>0</v>
      </c>
      <c r="W217" s="70"/>
      <c r="X217" s="26">
        <f t="shared" si="31"/>
        <v>0</v>
      </c>
      <c r="Y217" s="79"/>
      <c r="Z217" s="77"/>
    </row>
    <row r="218" spans="2:26" ht="12.75">
      <c r="B218" s="78"/>
      <c r="C218" s="79"/>
      <c r="D218" s="84"/>
      <c r="E218" s="83"/>
      <c r="F218" s="83"/>
      <c r="G218" s="58"/>
      <c r="H218" s="103"/>
      <c r="I218" s="80">
        <f t="shared" si="28"/>
        <v>0</v>
      </c>
      <c r="J218" s="13"/>
      <c r="K218" s="82">
        <f>IF(E218="",,tabellen!$B$2-F218)</f>
        <v>0</v>
      </c>
      <c r="L218" s="82">
        <f>IF(E218="",,E218+tabellen!$F$6)</f>
        <v>0</v>
      </c>
      <c r="M218" s="13"/>
      <c r="N218" s="82">
        <f t="shared" si="29"/>
        <v>0</v>
      </c>
      <c r="O218" s="81">
        <f>IF(E218="",,IF($K218&gt;=25,0,(VLOOKUP($K218,tabellen!$F$11:$G$16,2))))</f>
        <v>0</v>
      </c>
      <c r="P218" s="126">
        <f>IF(E218="",,IF($K218&gt;=25,0,(VLOOKUP($K218,tabellen!$F$11:$I$16,4))))</f>
        <v>0</v>
      </c>
      <c r="Q218" s="137">
        <f t="shared" si="26"/>
        <v>0</v>
      </c>
      <c r="R218" s="13"/>
      <c r="S218" s="82">
        <f t="shared" si="30"/>
        <v>0</v>
      </c>
      <c r="T218" s="81">
        <f>IF(E218="",,IF($K218&gt;=40,0,(VLOOKUP($K218,tabellen!$F$11:$H$16,3))))</f>
        <v>0</v>
      </c>
      <c r="U218" s="126">
        <f>IF(E218="",,IF($K218&gt;=40,0,(VLOOKUP($K218,tabellen!$F$11:$J$16,5))))</f>
        <v>0</v>
      </c>
      <c r="V218" s="137">
        <f t="shared" si="27"/>
        <v>0</v>
      </c>
      <c r="W218" s="70"/>
      <c r="X218" s="26">
        <f t="shared" si="31"/>
        <v>0</v>
      </c>
      <c r="Y218" s="79"/>
      <c r="Z218" s="77"/>
    </row>
    <row r="219" spans="2:26" ht="12.75">
      <c r="B219" s="78"/>
      <c r="C219" s="79"/>
      <c r="D219" s="84"/>
      <c r="E219" s="83"/>
      <c r="F219" s="83"/>
      <c r="G219" s="58"/>
      <c r="H219" s="103"/>
      <c r="I219" s="80">
        <f t="shared" si="28"/>
        <v>0</v>
      </c>
      <c r="J219" s="13"/>
      <c r="K219" s="82">
        <f>IF(E219="",,tabellen!$B$2-F219)</f>
        <v>0</v>
      </c>
      <c r="L219" s="82">
        <f>IF(E219="",,E219+tabellen!$F$6)</f>
        <v>0</v>
      </c>
      <c r="M219" s="13"/>
      <c r="N219" s="82">
        <f t="shared" si="29"/>
        <v>0</v>
      </c>
      <c r="O219" s="81">
        <f>IF(E219="",,IF($K219&gt;=25,0,(VLOOKUP($K219,tabellen!$F$11:$G$16,2))))</f>
        <v>0</v>
      </c>
      <c r="P219" s="126">
        <f>IF(E219="",,IF($K219&gt;=25,0,(VLOOKUP($K219,tabellen!$F$11:$I$16,4))))</f>
        <v>0</v>
      </c>
      <c r="Q219" s="137">
        <f t="shared" si="26"/>
        <v>0</v>
      </c>
      <c r="R219" s="13"/>
      <c r="S219" s="82">
        <f t="shared" si="30"/>
        <v>0</v>
      </c>
      <c r="T219" s="81">
        <f>IF(E219="",,IF($K219&gt;=40,0,(VLOOKUP($K219,tabellen!$F$11:$H$16,3))))</f>
        <v>0</v>
      </c>
      <c r="U219" s="126">
        <f>IF(E219="",,IF($K219&gt;=40,0,(VLOOKUP($K219,tabellen!$F$11:$J$16,5))))</f>
        <v>0</v>
      </c>
      <c r="V219" s="137">
        <f t="shared" si="27"/>
        <v>0</v>
      </c>
      <c r="W219" s="70"/>
      <c r="X219" s="26">
        <f t="shared" si="31"/>
        <v>0</v>
      </c>
      <c r="Y219" s="79"/>
      <c r="Z219" s="77"/>
    </row>
    <row r="220" spans="2:26" ht="12.75">
      <c r="B220" s="78"/>
      <c r="C220" s="79"/>
      <c r="D220" s="84"/>
      <c r="E220" s="83"/>
      <c r="F220" s="83"/>
      <c r="G220" s="58"/>
      <c r="H220" s="103"/>
      <c r="I220" s="80">
        <f t="shared" si="28"/>
        <v>0</v>
      </c>
      <c r="J220" s="13"/>
      <c r="K220" s="82">
        <f>IF(E220="",,tabellen!$B$2-F220)</f>
        <v>0</v>
      </c>
      <c r="L220" s="82">
        <f>IF(E220="",,E220+tabellen!$F$6)</f>
        <v>0</v>
      </c>
      <c r="M220" s="13"/>
      <c r="N220" s="82">
        <f t="shared" si="29"/>
        <v>0</v>
      </c>
      <c r="O220" s="81">
        <f>IF(E220="",,IF($K220&gt;=25,0,(VLOOKUP($K220,tabellen!$F$11:$G$16,2))))</f>
        <v>0</v>
      </c>
      <c r="P220" s="126">
        <f>IF(E220="",,IF($K220&gt;=25,0,(VLOOKUP($K220,tabellen!$F$11:$I$16,4))))</f>
        <v>0</v>
      </c>
      <c r="Q220" s="137">
        <f t="shared" si="26"/>
        <v>0</v>
      </c>
      <c r="R220" s="13"/>
      <c r="S220" s="82">
        <f t="shared" si="30"/>
        <v>0</v>
      </c>
      <c r="T220" s="81">
        <f>IF(E220="",,IF($K220&gt;=40,0,(VLOOKUP($K220,tabellen!$F$11:$H$16,3))))</f>
        <v>0</v>
      </c>
      <c r="U220" s="126">
        <f>IF(E220="",,IF($K220&gt;=40,0,(VLOOKUP($K220,tabellen!$F$11:$J$16,5))))</f>
        <v>0</v>
      </c>
      <c r="V220" s="137">
        <f t="shared" si="27"/>
        <v>0</v>
      </c>
      <c r="W220" s="70"/>
      <c r="X220" s="26">
        <f t="shared" si="31"/>
        <v>0</v>
      </c>
      <c r="Y220" s="79"/>
      <c r="Z220" s="77"/>
    </row>
    <row r="221" spans="2:26" ht="12.75">
      <c r="B221" s="78"/>
      <c r="C221" s="79"/>
      <c r="D221" s="84"/>
      <c r="E221" s="83"/>
      <c r="F221" s="83"/>
      <c r="G221" s="58"/>
      <c r="H221" s="103"/>
      <c r="I221" s="80">
        <f t="shared" si="28"/>
        <v>0</v>
      </c>
      <c r="J221" s="13"/>
      <c r="K221" s="82">
        <f>IF(E221="",,tabellen!$B$2-F221)</f>
        <v>0</v>
      </c>
      <c r="L221" s="82">
        <f>IF(E221="",,E221+tabellen!$F$6)</f>
        <v>0</v>
      </c>
      <c r="M221" s="13"/>
      <c r="N221" s="82">
        <f t="shared" si="29"/>
        <v>0</v>
      </c>
      <c r="O221" s="81">
        <f>IF(E221="",,IF($K221&gt;=25,0,(VLOOKUP($K221,tabellen!$F$11:$G$16,2))))</f>
        <v>0</v>
      </c>
      <c r="P221" s="126">
        <f>IF(E221="",,IF($K221&gt;=25,0,(VLOOKUP($K221,tabellen!$F$11:$I$16,4))))</f>
        <v>0</v>
      </c>
      <c r="Q221" s="137">
        <f t="shared" si="26"/>
        <v>0</v>
      </c>
      <c r="R221" s="13"/>
      <c r="S221" s="82">
        <f t="shared" si="30"/>
        <v>0</v>
      </c>
      <c r="T221" s="81">
        <f>IF(E221="",,IF($K221&gt;=40,0,(VLOOKUP($K221,tabellen!$F$11:$H$16,3))))</f>
        <v>0</v>
      </c>
      <c r="U221" s="126">
        <f>IF(E221="",,IF($K221&gt;=40,0,(VLOOKUP($K221,tabellen!$F$11:$J$16,5))))</f>
        <v>0</v>
      </c>
      <c r="V221" s="137">
        <f t="shared" si="27"/>
        <v>0</v>
      </c>
      <c r="W221" s="70"/>
      <c r="X221" s="26">
        <f t="shared" si="31"/>
        <v>0</v>
      </c>
      <c r="Y221" s="79"/>
      <c r="Z221" s="77"/>
    </row>
    <row r="222" spans="2:26" ht="12.75">
      <c r="B222" s="78"/>
      <c r="C222" s="79"/>
      <c r="D222" s="84"/>
      <c r="E222" s="83"/>
      <c r="F222" s="83"/>
      <c r="G222" s="58"/>
      <c r="H222" s="103"/>
      <c r="I222" s="80">
        <f t="shared" si="28"/>
        <v>0</v>
      </c>
      <c r="J222" s="13"/>
      <c r="K222" s="82">
        <f>IF(E222="",,tabellen!$B$2-F222)</f>
        <v>0</v>
      </c>
      <c r="L222" s="82">
        <f>IF(E222="",,E222+tabellen!$F$6)</f>
        <v>0</v>
      </c>
      <c r="M222" s="13"/>
      <c r="N222" s="82">
        <f t="shared" si="29"/>
        <v>0</v>
      </c>
      <c r="O222" s="81">
        <f>IF(E222="",,IF($K222&gt;=25,0,(VLOOKUP($K222,tabellen!$F$11:$G$16,2))))</f>
        <v>0</v>
      </c>
      <c r="P222" s="126">
        <f>IF(E222="",,IF($K222&gt;=25,0,(VLOOKUP($K222,tabellen!$F$11:$I$16,4))))</f>
        <v>0</v>
      </c>
      <c r="Q222" s="137">
        <f t="shared" si="26"/>
        <v>0</v>
      </c>
      <c r="R222" s="13"/>
      <c r="S222" s="82">
        <f t="shared" si="30"/>
        <v>0</v>
      </c>
      <c r="T222" s="81">
        <f>IF(E222="",,IF($K222&gt;=40,0,(VLOOKUP($K222,tabellen!$F$11:$H$16,3))))</f>
        <v>0</v>
      </c>
      <c r="U222" s="126">
        <f>IF(E222="",,IF($K222&gt;=40,0,(VLOOKUP($K222,tabellen!$F$11:$J$16,5))))</f>
        <v>0</v>
      </c>
      <c r="V222" s="137">
        <f t="shared" si="27"/>
        <v>0</v>
      </c>
      <c r="W222" s="70"/>
      <c r="X222" s="26">
        <f t="shared" si="31"/>
        <v>0</v>
      </c>
      <c r="Y222" s="79"/>
      <c r="Z222" s="77"/>
    </row>
    <row r="223" spans="2:26" ht="12.75">
      <c r="B223" s="78"/>
      <c r="C223" s="79"/>
      <c r="D223" s="84"/>
      <c r="E223" s="83"/>
      <c r="F223" s="83"/>
      <c r="G223" s="58"/>
      <c r="H223" s="103"/>
      <c r="I223" s="80">
        <f t="shared" si="28"/>
        <v>0</v>
      </c>
      <c r="J223" s="13"/>
      <c r="K223" s="82">
        <f>IF(E223="",,tabellen!$B$2-F223)</f>
        <v>0</v>
      </c>
      <c r="L223" s="82">
        <f>IF(E223="",,E223+tabellen!$F$6)</f>
        <v>0</v>
      </c>
      <c r="M223" s="13"/>
      <c r="N223" s="82">
        <f t="shared" si="29"/>
        <v>0</v>
      </c>
      <c r="O223" s="81">
        <f>IF(E223="",,IF($K223&gt;=25,0,(VLOOKUP($K223,tabellen!$F$11:$G$16,2))))</f>
        <v>0</v>
      </c>
      <c r="P223" s="126">
        <f>IF(E223="",,IF($K223&gt;=25,0,(VLOOKUP($K223,tabellen!$F$11:$I$16,4))))</f>
        <v>0</v>
      </c>
      <c r="Q223" s="137">
        <f t="shared" si="26"/>
        <v>0</v>
      </c>
      <c r="R223" s="13"/>
      <c r="S223" s="82">
        <f t="shared" si="30"/>
        <v>0</v>
      </c>
      <c r="T223" s="81">
        <f>IF(E223="",,IF($K223&gt;=40,0,(VLOOKUP($K223,tabellen!$F$11:$H$16,3))))</f>
        <v>0</v>
      </c>
      <c r="U223" s="126">
        <f>IF(E223="",,IF($K223&gt;=40,0,(VLOOKUP($K223,tabellen!$F$11:$J$16,5))))</f>
        <v>0</v>
      </c>
      <c r="V223" s="137">
        <f t="shared" si="27"/>
        <v>0</v>
      </c>
      <c r="W223" s="70"/>
      <c r="X223" s="26">
        <f t="shared" si="31"/>
        <v>0</v>
      </c>
      <c r="Y223" s="79"/>
      <c r="Z223" s="77"/>
    </row>
    <row r="224" spans="2:26" ht="12.75">
      <c r="B224" s="78"/>
      <c r="C224" s="79"/>
      <c r="D224" s="84"/>
      <c r="E224" s="83"/>
      <c r="F224" s="83"/>
      <c r="G224" s="58"/>
      <c r="H224" s="103"/>
      <c r="I224" s="80">
        <f t="shared" si="28"/>
        <v>0</v>
      </c>
      <c r="J224" s="13"/>
      <c r="K224" s="82">
        <f>IF(E224="",,tabellen!$B$2-F224)</f>
        <v>0</v>
      </c>
      <c r="L224" s="82">
        <f>IF(E224="",,E224+tabellen!$F$6)</f>
        <v>0</v>
      </c>
      <c r="M224" s="13"/>
      <c r="N224" s="82">
        <f t="shared" si="29"/>
        <v>0</v>
      </c>
      <c r="O224" s="81">
        <f>IF(E224="",,IF($K224&gt;=25,0,(VLOOKUP($K224,tabellen!$F$11:$G$16,2))))</f>
        <v>0</v>
      </c>
      <c r="P224" s="126">
        <f>IF(E224="",,IF($K224&gt;=25,0,(VLOOKUP($K224,tabellen!$F$11:$I$16,4))))</f>
        <v>0</v>
      </c>
      <c r="Q224" s="137">
        <f t="shared" si="26"/>
        <v>0</v>
      </c>
      <c r="R224" s="13"/>
      <c r="S224" s="82">
        <f t="shared" si="30"/>
        <v>0</v>
      </c>
      <c r="T224" s="81">
        <f>IF(E224="",,IF($K224&gt;=40,0,(VLOOKUP($K224,tabellen!$F$11:$H$16,3))))</f>
        <v>0</v>
      </c>
      <c r="U224" s="126">
        <f>IF(E224="",,IF($K224&gt;=40,0,(VLOOKUP($K224,tabellen!$F$11:$J$16,5))))</f>
        <v>0</v>
      </c>
      <c r="V224" s="137">
        <f t="shared" si="27"/>
        <v>0</v>
      </c>
      <c r="W224" s="70"/>
      <c r="X224" s="26">
        <f t="shared" si="31"/>
        <v>0</v>
      </c>
      <c r="Y224" s="79"/>
      <c r="Z224" s="77"/>
    </row>
    <row r="225" spans="2:26" ht="12.75">
      <c r="B225" s="78"/>
      <c r="C225" s="79"/>
      <c r="D225" s="84"/>
      <c r="E225" s="83"/>
      <c r="F225" s="83"/>
      <c r="G225" s="58"/>
      <c r="H225" s="103"/>
      <c r="I225" s="80">
        <f t="shared" si="28"/>
        <v>0</v>
      </c>
      <c r="J225" s="13"/>
      <c r="K225" s="82">
        <f>IF(E225="",,tabellen!$B$2-F225)</f>
        <v>0</v>
      </c>
      <c r="L225" s="82">
        <f>IF(E225="",,E225+tabellen!$F$6)</f>
        <v>0</v>
      </c>
      <c r="M225" s="13"/>
      <c r="N225" s="82">
        <f t="shared" si="29"/>
        <v>0</v>
      </c>
      <c r="O225" s="81">
        <f>IF(E225="",,IF($K225&gt;=25,0,(VLOOKUP($K225,tabellen!$F$11:$G$16,2))))</f>
        <v>0</v>
      </c>
      <c r="P225" s="126">
        <f>IF(E225="",,IF($K225&gt;=25,0,(VLOOKUP($K225,tabellen!$F$11:$I$16,4))))</f>
        <v>0</v>
      </c>
      <c r="Q225" s="137">
        <f t="shared" si="26"/>
        <v>0</v>
      </c>
      <c r="R225" s="13"/>
      <c r="S225" s="82">
        <f t="shared" si="30"/>
        <v>0</v>
      </c>
      <c r="T225" s="81">
        <f>IF(E225="",,IF($K225&gt;=40,0,(VLOOKUP($K225,tabellen!$F$11:$H$16,3))))</f>
        <v>0</v>
      </c>
      <c r="U225" s="126">
        <f>IF(E225="",,IF($K225&gt;=40,0,(VLOOKUP($K225,tabellen!$F$11:$J$16,5))))</f>
        <v>0</v>
      </c>
      <c r="V225" s="137">
        <f t="shared" si="27"/>
        <v>0</v>
      </c>
      <c r="W225" s="70"/>
      <c r="X225" s="26">
        <f t="shared" si="31"/>
        <v>0</v>
      </c>
      <c r="Y225" s="79"/>
      <c r="Z225" s="77"/>
    </row>
    <row r="226" spans="2:26" ht="12.75">
      <c r="B226" s="78"/>
      <c r="C226" s="79"/>
      <c r="D226" s="84"/>
      <c r="E226" s="83"/>
      <c r="F226" s="83"/>
      <c r="G226" s="58"/>
      <c r="H226" s="103"/>
      <c r="I226" s="80">
        <f t="shared" si="28"/>
        <v>0</v>
      </c>
      <c r="J226" s="13"/>
      <c r="K226" s="82">
        <f>IF(E226="",,tabellen!$B$2-F226)</f>
        <v>0</v>
      </c>
      <c r="L226" s="82">
        <f>IF(E226="",,E226+tabellen!$F$6)</f>
        <v>0</v>
      </c>
      <c r="M226" s="13"/>
      <c r="N226" s="82">
        <f t="shared" si="29"/>
        <v>0</v>
      </c>
      <c r="O226" s="81">
        <f>IF(E226="",,IF($K226&gt;=25,0,(VLOOKUP($K226,tabellen!$F$11:$G$16,2))))</f>
        <v>0</v>
      </c>
      <c r="P226" s="126">
        <f>IF(E226="",,IF($K226&gt;=25,0,(VLOOKUP($K226,tabellen!$F$11:$I$16,4))))</f>
        <v>0</v>
      </c>
      <c r="Q226" s="137">
        <f t="shared" si="26"/>
        <v>0</v>
      </c>
      <c r="R226" s="13"/>
      <c r="S226" s="82">
        <f t="shared" si="30"/>
        <v>0</v>
      </c>
      <c r="T226" s="81">
        <f>IF(E226="",,IF($K226&gt;=40,0,(VLOOKUP($K226,tabellen!$F$11:$H$16,3))))</f>
        <v>0</v>
      </c>
      <c r="U226" s="126">
        <f>IF(E226="",,IF($K226&gt;=40,0,(VLOOKUP($K226,tabellen!$F$11:$J$16,5))))</f>
        <v>0</v>
      </c>
      <c r="V226" s="137">
        <f t="shared" si="27"/>
        <v>0</v>
      </c>
      <c r="W226" s="70"/>
      <c r="X226" s="26">
        <f t="shared" si="31"/>
        <v>0</v>
      </c>
      <c r="Y226" s="79"/>
      <c r="Z226" s="77"/>
    </row>
    <row r="227" spans="2:26" ht="12.75">
      <c r="B227" s="78"/>
      <c r="C227" s="79"/>
      <c r="D227" s="84"/>
      <c r="E227" s="83"/>
      <c r="F227" s="83"/>
      <c r="G227" s="58"/>
      <c r="H227" s="103"/>
      <c r="I227" s="80">
        <f t="shared" si="28"/>
        <v>0</v>
      </c>
      <c r="J227" s="13"/>
      <c r="K227" s="82">
        <f>IF(E227="",,tabellen!$B$2-F227)</f>
        <v>0</v>
      </c>
      <c r="L227" s="82">
        <f>IF(E227="",,E227+tabellen!$F$6)</f>
        <v>0</v>
      </c>
      <c r="M227" s="13"/>
      <c r="N227" s="82">
        <f t="shared" si="29"/>
        <v>0</v>
      </c>
      <c r="O227" s="81">
        <f>IF(E227="",,IF($K227&gt;=25,0,(VLOOKUP($K227,tabellen!$F$11:$G$16,2))))</f>
        <v>0</v>
      </c>
      <c r="P227" s="126">
        <f>IF(E227="",,IF($K227&gt;=25,0,(VLOOKUP($K227,tabellen!$F$11:$I$16,4))))</f>
        <v>0</v>
      </c>
      <c r="Q227" s="137">
        <f t="shared" si="26"/>
        <v>0</v>
      </c>
      <c r="R227" s="13"/>
      <c r="S227" s="82">
        <f t="shared" si="30"/>
        <v>0</v>
      </c>
      <c r="T227" s="81">
        <f>IF(E227="",,IF($K227&gt;=40,0,(VLOOKUP($K227,tabellen!$F$11:$H$16,3))))</f>
        <v>0</v>
      </c>
      <c r="U227" s="126">
        <f>IF(E227="",,IF($K227&gt;=40,0,(VLOOKUP($K227,tabellen!$F$11:$J$16,5))))</f>
        <v>0</v>
      </c>
      <c r="V227" s="137">
        <f t="shared" si="27"/>
        <v>0</v>
      </c>
      <c r="W227" s="70"/>
      <c r="X227" s="26">
        <f t="shared" si="31"/>
        <v>0</v>
      </c>
      <c r="Y227" s="79"/>
      <c r="Z227" s="77"/>
    </row>
    <row r="228" spans="2:26" ht="12.75">
      <c r="B228" s="78"/>
      <c r="C228" s="79"/>
      <c r="D228" s="84"/>
      <c r="E228" s="83"/>
      <c r="F228" s="83"/>
      <c r="G228" s="58"/>
      <c r="H228" s="103"/>
      <c r="I228" s="80">
        <f t="shared" si="28"/>
        <v>0</v>
      </c>
      <c r="J228" s="13"/>
      <c r="K228" s="82">
        <f>IF(E228="",,tabellen!$B$2-F228)</f>
        <v>0</v>
      </c>
      <c r="L228" s="82">
        <f>IF(E228="",,E228+tabellen!$F$6)</f>
        <v>0</v>
      </c>
      <c r="M228" s="13"/>
      <c r="N228" s="82">
        <f t="shared" si="29"/>
        <v>0</v>
      </c>
      <c r="O228" s="81">
        <f>IF(E228="",,IF($K228&gt;=25,0,(VLOOKUP($K228,tabellen!$F$11:$G$16,2))))</f>
        <v>0</v>
      </c>
      <c r="P228" s="126">
        <f>IF(E228="",,IF($K228&gt;=25,0,(VLOOKUP($K228,tabellen!$F$11:$I$16,4))))</f>
        <v>0</v>
      </c>
      <c r="Q228" s="137">
        <f t="shared" si="26"/>
        <v>0</v>
      </c>
      <c r="R228" s="13"/>
      <c r="S228" s="82">
        <f t="shared" si="30"/>
        <v>0</v>
      </c>
      <c r="T228" s="81">
        <f>IF(E228="",,IF($K228&gt;=40,0,(VLOOKUP($K228,tabellen!$F$11:$H$16,3))))</f>
        <v>0</v>
      </c>
      <c r="U228" s="126">
        <f>IF(E228="",,IF($K228&gt;=40,0,(VLOOKUP($K228,tabellen!$F$11:$J$16,5))))</f>
        <v>0</v>
      </c>
      <c r="V228" s="137">
        <f t="shared" si="27"/>
        <v>0</v>
      </c>
      <c r="W228" s="70"/>
      <c r="X228" s="26">
        <f t="shared" si="31"/>
        <v>0</v>
      </c>
      <c r="Y228" s="79"/>
      <c r="Z228" s="77"/>
    </row>
    <row r="229" spans="2:26" ht="12.75">
      <c r="B229" s="78"/>
      <c r="C229" s="79"/>
      <c r="D229" s="84"/>
      <c r="E229" s="83"/>
      <c r="F229" s="83"/>
      <c r="G229" s="58"/>
      <c r="H229" s="103"/>
      <c r="I229" s="80">
        <f t="shared" si="28"/>
        <v>0</v>
      </c>
      <c r="J229" s="13"/>
      <c r="K229" s="82">
        <f>IF(E229="",,tabellen!$B$2-F229)</f>
        <v>0</v>
      </c>
      <c r="L229" s="82">
        <f>IF(E229="",,E229+tabellen!$F$6)</f>
        <v>0</v>
      </c>
      <c r="M229" s="13"/>
      <c r="N229" s="82">
        <f t="shared" si="29"/>
        <v>0</v>
      </c>
      <c r="O229" s="81">
        <f>IF(E229="",,IF($K229&gt;=25,0,(VLOOKUP($K229,tabellen!$F$11:$G$16,2))))</f>
        <v>0</v>
      </c>
      <c r="P229" s="126">
        <f>IF(E229="",,IF($K229&gt;=25,0,(VLOOKUP($K229,tabellen!$F$11:$I$16,4))))</f>
        <v>0</v>
      </c>
      <c r="Q229" s="137">
        <f t="shared" si="26"/>
        <v>0</v>
      </c>
      <c r="R229" s="13"/>
      <c r="S229" s="82">
        <f t="shared" si="30"/>
        <v>0</v>
      </c>
      <c r="T229" s="81">
        <f>IF(E229="",,IF($K229&gt;=40,0,(VLOOKUP($K229,tabellen!$F$11:$H$16,3))))</f>
        <v>0</v>
      </c>
      <c r="U229" s="126">
        <f>IF(E229="",,IF($K229&gt;=40,0,(VLOOKUP($K229,tabellen!$F$11:$J$16,5))))</f>
        <v>0</v>
      </c>
      <c r="V229" s="137">
        <f t="shared" si="27"/>
        <v>0</v>
      </c>
      <c r="W229" s="70"/>
      <c r="X229" s="26">
        <f t="shared" si="31"/>
        <v>0</v>
      </c>
      <c r="Y229" s="79"/>
      <c r="Z229" s="77"/>
    </row>
    <row r="230" spans="2:26" ht="12.75">
      <c r="B230" s="78"/>
      <c r="C230" s="79"/>
      <c r="D230" s="13"/>
      <c r="E230" s="13"/>
      <c r="F230" s="13"/>
      <c r="G230" s="13"/>
      <c r="H230" s="13"/>
      <c r="I230" s="13"/>
      <c r="J230" s="13"/>
      <c r="K230" s="13"/>
      <c r="L230" s="13"/>
      <c r="M230" s="13"/>
      <c r="N230" s="13"/>
      <c r="O230" s="13"/>
      <c r="P230" s="13"/>
      <c r="Q230" s="138"/>
      <c r="R230" s="13"/>
      <c r="S230" s="13"/>
      <c r="T230" s="13"/>
      <c r="U230" s="13"/>
      <c r="V230" s="138"/>
      <c r="W230" s="70"/>
      <c r="X230" s="27"/>
      <c r="Y230" s="79"/>
      <c r="Z230" s="77"/>
    </row>
    <row r="231" spans="2:26" ht="12.75">
      <c r="B231" s="78"/>
      <c r="Z231" s="77"/>
    </row>
    <row r="232" spans="2:26" ht="13.5" thickBot="1">
      <c r="B232" s="76"/>
      <c r="C232" s="75"/>
      <c r="D232" s="53"/>
      <c r="E232" s="53"/>
      <c r="F232" s="53"/>
      <c r="G232" s="53"/>
      <c r="H232" s="53"/>
      <c r="I232" s="53"/>
      <c r="J232" s="53"/>
      <c r="K232" s="53"/>
      <c r="L232" s="53"/>
      <c r="M232" s="53"/>
      <c r="N232" s="53"/>
      <c r="O232" s="53"/>
      <c r="P232" s="53"/>
      <c r="Q232" s="139"/>
      <c r="R232" s="53"/>
      <c r="S232" s="53"/>
      <c r="T232" s="53"/>
      <c r="U232" s="53"/>
      <c r="V232" s="139"/>
      <c r="W232" s="53"/>
      <c r="X232" s="120"/>
      <c r="Y232" s="75"/>
      <c r="Z232" s="74"/>
    </row>
  </sheetData>
  <sheetProtection password="DE55" sheet="1" objects="1" scenarios="1"/>
  <mergeCells count="2">
    <mergeCell ref="N15:Q15"/>
    <mergeCell ref="S15:V15"/>
  </mergeCells>
  <dataValidations count="2">
    <dataValidation type="list" allowBlank="1" showInputMessage="1" showErrorMessage="1" sqref="O9">
      <formula1>"PO,VO"</formula1>
    </dataValidation>
    <dataValidation type="list" allowBlank="1" showInputMessage="1" showErrorMessage="1" sqref="H18:H229">
      <formula1>$AK$8:$AK$49</formula1>
    </dataValidation>
  </dataValidations>
  <printOptions/>
  <pageMargins left="0.75" right="0.75" top="1" bottom="1" header="0.5" footer="0.5"/>
  <pageSetup horizontalDpi="600" verticalDpi="600" orientation="portrait" paperSize="9" scale="49" r:id="rId4"/>
  <headerFooter alignWithMargins="0">
    <oddHeader>&amp;L&amp;"Arial,Vet"&amp;F</oddHeader>
    <oddFooter>&amp;L&amp;"Arial,Vet"VOS/ABB, R. Goedhart en B. Keizer&amp;C&amp;"Arial,Vet"&amp;A&amp;R&amp;"Arial,Vet"&amp;D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2:Z116"/>
  <sheetViews>
    <sheetView zoomScaleSheetLayoutView="100" workbookViewId="0" topLeftCell="A1">
      <selection activeCell="F6" sqref="F6"/>
    </sheetView>
  </sheetViews>
  <sheetFormatPr defaultColWidth="9.140625" defaultRowHeight="12.75"/>
  <cols>
    <col min="1" max="1" width="20.7109375" style="202" customWidth="1"/>
    <col min="2" max="12" width="10.7109375" style="202" customWidth="1"/>
    <col min="13" max="16" width="12.8515625" style="202" customWidth="1"/>
    <col min="17" max="16384" width="9.140625" style="202" customWidth="1"/>
  </cols>
  <sheetData>
    <row r="1" ht="11.25"/>
    <row r="2" spans="1:4" ht="11.25">
      <c r="A2" s="202" t="s">
        <v>75</v>
      </c>
      <c r="B2" s="203">
        <v>2008</v>
      </c>
      <c r="D2" s="204"/>
    </row>
    <row r="3" ht="11.25">
      <c r="D3" s="204"/>
    </row>
    <row r="4" spans="1:2" ht="11.25">
      <c r="A4" s="202" t="s">
        <v>17</v>
      </c>
      <c r="B4" s="205">
        <v>0.75</v>
      </c>
    </row>
    <row r="5" spans="1:2" ht="11.25">
      <c r="A5" s="202" t="s">
        <v>9</v>
      </c>
      <c r="B5" s="205">
        <v>0.6</v>
      </c>
    </row>
    <row r="6" spans="1:6" ht="11.25">
      <c r="A6" s="202" t="s">
        <v>0</v>
      </c>
      <c r="B6" s="205">
        <v>1</v>
      </c>
      <c r="E6" s="202" t="s">
        <v>214</v>
      </c>
      <c r="F6" s="252">
        <v>62</v>
      </c>
    </row>
    <row r="7" spans="1:2" ht="11.25">
      <c r="A7" s="202" t="s">
        <v>10</v>
      </c>
      <c r="B7" s="205">
        <v>1</v>
      </c>
    </row>
    <row r="8" ht="11.25">
      <c r="B8" s="246"/>
    </row>
    <row r="9" spans="2:12" ht="11.25">
      <c r="B9" s="206" t="s">
        <v>8</v>
      </c>
      <c r="C9" s="206" t="s">
        <v>97</v>
      </c>
      <c r="E9" s="232" t="s">
        <v>213</v>
      </c>
      <c r="F9" s="221"/>
      <c r="G9" s="232" t="s">
        <v>0</v>
      </c>
      <c r="H9" s="232"/>
      <c r="I9" s="212" t="s">
        <v>78</v>
      </c>
      <c r="J9" s="212"/>
      <c r="K9" s="239" t="s">
        <v>77</v>
      </c>
      <c r="L9" s="240"/>
    </row>
    <row r="10" spans="1:12" ht="11.25">
      <c r="A10" s="202" t="s">
        <v>25</v>
      </c>
      <c r="B10" s="207">
        <v>75000</v>
      </c>
      <c r="C10" s="208">
        <v>92000</v>
      </c>
      <c r="E10" s="233"/>
      <c r="F10" s="221"/>
      <c r="G10" s="233" t="s">
        <v>45</v>
      </c>
      <c r="H10" s="233" t="s">
        <v>44</v>
      </c>
      <c r="I10" s="233" t="s">
        <v>45</v>
      </c>
      <c r="J10" s="233" t="s">
        <v>44</v>
      </c>
      <c r="K10" s="241" t="s">
        <v>45</v>
      </c>
      <c r="L10" s="241" t="s">
        <v>44</v>
      </c>
    </row>
    <row r="11" spans="1:12" ht="11.25">
      <c r="A11" s="202" t="s">
        <v>26</v>
      </c>
      <c r="B11" s="207">
        <v>60000</v>
      </c>
      <c r="C11" s="208">
        <v>72000</v>
      </c>
      <c r="E11" s="221" t="s">
        <v>43</v>
      </c>
      <c r="F11" s="234">
        <v>0</v>
      </c>
      <c r="G11" s="235">
        <v>0.15</v>
      </c>
      <c r="H11" s="235">
        <v>0.1</v>
      </c>
      <c r="I11" s="214">
        <f>G26</f>
        <v>0.58</v>
      </c>
      <c r="J11" s="214">
        <f>G42</f>
        <v>0.39</v>
      </c>
      <c r="K11" s="242">
        <v>22</v>
      </c>
      <c r="L11" s="243">
        <v>37</v>
      </c>
    </row>
    <row r="12" spans="1:12" ht="11.25">
      <c r="A12" s="202" t="s">
        <v>27</v>
      </c>
      <c r="B12" s="207">
        <v>40000</v>
      </c>
      <c r="C12" s="208">
        <v>42000</v>
      </c>
      <c r="E12" s="236" t="s">
        <v>42</v>
      </c>
      <c r="F12" s="237">
        <v>6</v>
      </c>
      <c r="G12" s="235">
        <v>0.35</v>
      </c>
      <c r="H12" s="235">
        <v>0.2</v>
      </c>
      <c r="I12" s="214">
        <f>B39</f>
        <v>0.69</v>
      </c>
      <c r="J12" s="214">
        <f>G34</f>
        <v>0.48</v>
      </c>
      <c r="K12" s="242">
        <v>15</v>
      </c>
      <c r="L12" s="243">
        <v>30</v>
      </c>
    </row>
    <row r="13" spans="5:12" ht="11.25">
      <c r="E13" s="238" t="s">
        <v>41</v>
      </c>
      <c r="F13" s="237">
        <v>15</v>
      </c>
      <c r="G13" s="235">
        <v>0.75</v>
      </c>
      <c r="H13" s="235">
        <v>0.4</v>
      </c>
      <c r="I13" s="214">
        <f>B29</f>
        <v>0.88</v>
      </c>
      <c r="J13" s="214">
        <f>G29</f>
        <v>0.54</v>
      </c>
      <c r="K13" s="242">
        <v>5</v>
      </c>
      <c r="L13" s="243">
        <v>25</v>
      </c>
    </row>
    <row r="14" spans="1:12" ht="11.25">
      <c r="A14" s="202" t="s">
        <v>19</v>
      </c>
      <c r="B14" s="209">
        <v>0.02</v>
      </c>
      <c r="E14" s="221" t="s">
        <v>40</v>
      </c>
      <c r="F14" s="234">
        <v>25</v>
      </c>
      <c r="G14" s="235">
        <v>0</v>
      </c>
      <c r="H14" s="235">
        <v>0.6</v>
      </c>
      <c r="I14" s="202">
        <v>0</v>
      </c>
      <c r="J14" s="214">
        <f>B39</f>
        <v>0.69</v>
      </c>
      <c r="K14" s="242"/>
      <c r="L14" s="243">
        <v>15</v>
      </c>
    </row>
    <row r="15" spans="1:12" ht="11.25">
      <c r="A15" s="202" t="s">
        <v>73</v>
      </c>
      <c r="B15" s="209">
        <v>0.02</v>
      </c>
      <c r="E15" s="221" t="s">
        <v>39</v>
      </c>
      <c r="F15" s="234">
        <v>35</v>
      </c>
      <c r="G15" s="235">
        <v>0</v>
      </c>
      <c r="H15" s="235">
        <v>0.9</v>
      </c>
      <c r="I15" s="202">
        <v>0</v>
      </c>
      <c r="J15" s="214">
        <f>B27</f>
        <v>0.93</v>
      </c>
      <c r="K15" s="242"/>
      <c r="L15" s="243">
        <v>3</v>
      </c>
    </row>
    <row r="16" spans="5:12" ht="11.25">
      <c r="E16" s="221" t="s">
        <v>201</v>
      </c>
      <c r="F16" s="233">
        <v>40</v>
      </c>
      <c r="G16" s="235">
        <v>0</v>
      </c>
      <c r="H16" s="235">
        <v>0</v>
      </c>
      <c r="I16" s="221">
        <v>0</v>
      </c>
      <c r="J16" s="202">
        <v>0</v>
      </c>
      <c r="K16" s="244"/>
      <c r="L16" s="245"/>
    </row>
    <row r="17" ht="11.25"/>
    <row r="18" ht="11.25">
      <c r="A18" s="210" t="s">
        <v>22</v>
      </c>
    </row>
    <row r="19" spans="1:2" ht="11.25">
      <c r="A19" s="202" t="s">
        <v>3</v>
      </c>
      <c r="B19" s="211">
        <v>0.025</v>
      </c>
    </row>
    <row r="20" ht="11.25"/>
    <row r="21" ht="11.25">
      <c r="A21" s="212" t="s">
        <v>208</v>
      </c>
    </row>
    <row r="22" spans="1:9" ht="11.25">
      <c r="A22" s="204" t="s">
        <v>2</v>
      </c>
      <c r="B22" s="213" t="s">
        <v>212</v>
      </c>
      <c r="C22" s="204" t="s">
        <v>4</v>
      </c>
      <c r="D22" s="204" t="s">
        <v>1</v>
      </c>
      <c r="F22" s="204" t="s">
        <v>2</v>
      </c>
      <c r="G22" s="213" t="s">
        <v>212</v>
      </c>
      <c r="H22" s="204" t="s">
        <v>4</v>
      </c>
      <c r="I22" s="204" t="s">
        <v>1</v>
      </c>
    </row>
    <row r="23" spans="1:9" ht="11.25">
      <c r="A23" s="204"/>
      <c r="B23" s="213"/>
      <c r="C23" s="204"/>
      <c r="D23" s="204"/>
      <c r="F23" s="204"/>
      <c r="G23" s="213"/>
      <c r="H23" s="204"/>
      <c r="I23" s="204"/>
    </row>
    <row r="24" spans="1:4" ht="11.25">
      <c r="A24" s="202">
        <v>0</v>
      </c>
      <c r="B24" s="214">
        <f aca="true" t="shared" si="0" ref="B24:B44">ROUND(POWER(1/(1+$B$19),A24),2)</f>
        <v>1</v>
      </c>
      <c r="C24" s="215">
        <v>1000</v>
      </c>
      <c r="D24" s="216">
        <f aca="true" t="shared" si="1" ref="D24:D41">B24*C24</f>
        <v>1000</v>
      </c>
    </row>
    <row r="25" spans="1:9" ht="11.25">
      <c r="A25" s="202">
        <v>1</v>
      </c>
      <c r="B25" s="214">
        <f t="shared" si="0"/>
        <v>0.98</v>
      </c>
      <c r="C25" s="217">
        <f>C24</f>
        <v>1000</v>
      </c>
      <c r="D25" s="216">
        <f t="shared" si="1"/>
        <v>980</v>
      </c>
      <c r="F25" s="202">
        <v>21</v>
      </c>
      <c r="G25" s="214">
        <f aca="true" t="shared" si="2" ref="G25:G44">ROUND(POWER(1/(1+$B$19),F25),2)</f>
        <v>0.6</v>
      </c>
      <c r="H25" s="217">
        <f>C44</f>
        <v>1000</v>
      </c>
      <c r="I25" s="216">
        <f aca="true" t="shared" si="3" ref="I25:I44">G25*H25</f>
        <v>600</v>
      </c>
    </row>
    <row r="26" spans="1:9" ht="11.25">
      <c r="A26" s="202">
        <v>2</v>
      </c>
      <c r="B26" s="214">
        <f t="shared" si="0"/>
        <v>0.95</v>
      </c>
      <c r="C26" s="217">
        <f aca="true" t="shared" si="4" ref="C26:C41">C25</f>
        <v>1000</v>
      </c>
      <c r="D26" s="216">
        <f t="shared" si="1"/>
        <v>950</v>
      </c>
      <c r="F26" s="202">
        <v>22</v>
      </c>
      <c r="G26" s="214">
        <f t="shared" si="2"/>
        <v>0.58</v>
      </c>
      <c r="H26" s="217">
        <f aca="true" t="shared" si="5" ref="H26:H44">H25</f>
        <v>1000</v>
      </c>
      <c r="I26" s="216">
        <f t="shared" si="3"/>
        <v>580</v>
      </c>
    </row>
    <row r="27" spans="1:9" ht="11.25">
      <c r="A27" s="202">
        <v>3</v>
      </c>
      <c r="B27" s="214">
        <f t="shared" si="0"/>
        <v>0.93</v>
      </c>
      <c r="C27" s="217">
        <f t="shared" si="4"/>
        <v>1000</v>
      </c>
      <c r="D27" s="216">
        <f t="shared" si="1"/>
        <v>930</v>
      </c>
      <c r="F27" s="202">
        <v>23</v>
      </c>
      <c r="G27" s="214">
        <f t="shared" si="2"/>
        <v>0.57</v>
      </c>
      <c r="H27" s="217">
        <f t="shared" si="5"/>
        <v>1000</v>
      </c>
      <c r="I27" s="216">
        <f t="shared" si="3"/>
        <v>570</v>
      </c>
    </row>
    <row r="28" spans="1:9" ht="11.25">
      <c r="A28" s="202">
        <v>4</v>
      </c>
      <c r="B28" s="214">
        <f t="shared" si="0"/>
        <v>0.91</v>
      </c>
      <c r="C28" s="217">
        <f t="shared" si="4"/>
        <v>1000</v>
      </c>
      <c r="D28" s="216">
        <f t="shared" si="1"/>
        <v>910</v>
      </c>
      <c r="F28" s="202">
        <v>24</v>
      </c>
      <c r="G28" s="214">
        <f t="shared" si="2"/>
        <v>0.55</v>
      </c>
      <c r="H28" s="217">
        <f t="shared" si="5"/>
        <v>1000</v>
      </c>
      <c r="I28" s="216">
        <f t="shared" si="3"/>
        <v>550</v>
      </c>
    </row>
    <row r="29" spans="1:9" ht="11.25">
      <c r="A29" s="202">
        <v>5</v>
      </c>
      <c r="B29" s="214">
        <f t="shared" si="0"/>
        <v>0.88</v>
      </c>
      <c r="C29" s="217">
        <f t="shared" si="4"/>
        <v>1000</v>
      </c>
      <c r="D29" s="216">
        <f>B29*C29</f>
        <v>880</v>
      </c>
      <c r="F29" s="202">
        <v>25</v>
      </c>
      <c r="G29" s="214">
        <f t="shared" si="2"/>
        <v>0.54</v>
      </c>
      <c r="H29" s="217">
        <f t="shared" si="5"/>
        <v>1000</v>
      </c>
      <c r="I29" s="216">
        <f t="shared" si="3"/>
        <v>540</v>
      </c>
    </row>
    <row r="30" spans="1:9" ht="11.25">
      <c r="A30" s="202">
        <v>6</v>
      </c>
      <c r="B30" s="214">
        <f t="shared" si="0"/>
        <v>0.86</v>
      </c>
      <c r="C30" s="217">
        <f t="shared" si="4"/>
        <v>1000</v>
      </c>
      <c r="D30" s="216">
        <f t="shared" si="1"/>
        <v>860</v>
      </c>
      <c r="F30" s="202">
        <v>26</v>
      </c>
      <c r="G30" s="214">
        <f t="shared" si="2"/>
        <v>0.53</v>
      </c>
      <c r="H30" s="217">
        <f t="shared" si="5"/>
        <v>1000</v>
      </c>
      <c r="I30" s="216">
        <f t="shared" si="3"/>
        <v>530</v>
      </c>
    </row>
    <row r="31" spans="1:9" ht="11.25">
      <c r="A31" s="202">
        <v>7</v>
      </c>
      <c r="B31" s="214">
        <f t="shared" si="0"/>
        <v>0.84</v>
      </c>
      <c r="C31" s="217">
        <f t="shared" si="4"/>
        <v>1000</v>
      </c>
      <c r="D31" s="216">
        <f t="shared" si="1"/>
        <v>840</v>
      </c>
      <c r="F31" s="202">
        <v>27</v>
      </c>
      <c r="G31" s="214">
        <f t="shared" si="2"/>
        <v>0.51</v>
      </c>
      <c r="H31" s="217">
        <f t="shared" si="5"/>
        <v>1000</v>
      </c>
      <c r="I31" s="216">
        <f t="shared" si="3"/>
        <v>510</v>
      </c>
    </row>
    <row r="32" spans="1:9" ht="11.25">
      <c r="A32" s="202">
        <v>8</v>
      </c>
      <c r="B32" s="214">
        <f t="shared" si="0"/>
        <v>0.82</v>
      </c>
      <c r="C32" s="217">
        <f t="shared" si="4"/>
        <v>1000</v>
      </c>
      <c r="D32" s="216">
        <f t="shared" si="1"/>
        <v>820</v>
      </c>
      <c r="F32" s="202">
        <v>28</v>
      </c>
      <c r="G32" s="214">
        <f t="shared" si="2"/>
        <v>0.5</v>
      </c>
      <c r="H32" s="217">
        <f t="shared" si="5"/>
        <v>1000</v>
      </c>
      <c r="I32" s="216">
        <f t="shared" si="3"/>
        <v>500</v>
      </c>
    </row>
    <row r="33" spans="1:9" ht="11.25">
      <c r="A33" s="202">
        <v>9</v>
      </c>
      <c r="B33" s="214">
        <f t="shared" si="0"/>
        <v>0.8</v>
      </c>
      <c r="C33" s="217">
        <f t="shared" si="4"/>
        <v>1000</v>
      </c>
      <c r="D33" s="216">
        <f t="shared" si="1"/>
        <v>800</v>
      </c>
      <c r="F33" s="202">
        <v>29</v>
      </c>
      <c r="G33" s="214">
        <f t="shared" si="2"/>
        <v>0.49</v>
      </c>
      <c r="H33" s="217">
        <f t="shared" si="5"/>
        <v>1000</v>
      </c>
      <c r="I33" s="216">
        <f t="shared" si="3"/>
        <v>490</v>
      </c>
    </row>
    <row r="34" spans="1:9" ht="11.25">
      <c r="A34" s="202">
        <v>10</v>
      </c>
      <c r="B34" s="214">
        <f t="shared" si="0"/>
        <v>0.78</v>
      </c>
      <c r="C34" s="217">
        <f t="shared" si="4"/>
        <v>1000</v>
      </c>
      <c r="D34" s="216">
        <f t="shared" si="1"/>
        <v>780</v>
      </c>
      <c r="F34" s="202">
        <v>30</v>
      </c>
      <c r="G34" s="214">
        <f>ROUND(POWER(1/(1+$B$19),F34),2)</f>
        <v>0.48</v>
      </c>
      <c r="H34" s="217">
        <f t="shared" si="5"/>
        <v>1000</v>
      </c>
      <c r="I34" s="216">
        <f t="shared" si="3"/>
        <v>480</v>
      </c>
    </row>
    <row r="35" spans="1:9" ht="11.25">
      <c r="A35" s="202">
        <v>11</v>
      </c>
      <c r="B35" s="214">
        <f t="shared" si="0"/>
        <v>0.76</v>
      </c>
      <c r="C35" s="217">
        <f t="shared" si="4"/>
        <v>1000</v>
      </c>
      <c r="D35" s="216">
        <f t="shared" si="1"/>
        <v>760</v>
      </c>
      <c r="F35" s="202">
        <v>31</v>
      </c>
      <c r="G35" s="214">
        <f t="shared" si="2"/>
        <v>0.47</v>
      </c>
      <c r="H35" s="217">
        <f t="shared" si="5"/>
        <v>1000</v>
      </c>
      <c r="I35" s="216">
        <f t="shared" si="3"/>
        <v>470</v>
      </c>
    </row>
    <row r="36" spans="1:9" ht="11.25">
      <c r="A36" s="202">
        <v>12</v>
      </c>
      <c r="B36" s="214">
        <f t="shared" si="0"/>
        <v>0.74</v>
      </c>
      <c r="C36" s="217">
        <f t="shared" si="4"/>
        <v>1000</v>
      </c>
      <c r="D36" s="216">
        <f t="shared" si="1"/>
        <v>740</v>
      </c>
      <c r="F36" s="202">
        <v>32</v>
      </c>
      <c r="G36" s="214">
        <f t="shared" si="2"/>
        <v>0.45</v>
      </c>
      <c r="H36" s="217">
        <f t="shared" si="5"/>
        <v>1000</v>
      </c>
      <c r="I36" s="216">
        <f t="shared" si="3"/>
        <v>450</v>
      </c>
    </row>
    <row r="37" spans="1:9" ht="11.25">
      <c r="A37" s="202">
        <v>13</v>
      </c>
      <c r="B37" s="214">
        <f t="shared" si="0"/>
        <v>0.73</v>
      </c>
      <c r="C37" s="217">
        <f t="shared" si="4"/>
        <v>1000</v>
      </c>
      <c r="D37" s="216">
        <f t="shared" si="1"/>
        <v>730</v>
      </c>
      <c r="F37" s="202">
        <v>33</v>
      </c>
      <c r="G37" s="214">
        <f t="shared" si="2"/>
        <v>0.44</v>
      </c>
      <c r="H37" s="217">
        <f t="shared" si="5"/>
        <v>1000</v>
      </c>
      <c r="I37" s="216">
        <f t="shared" si="3"/>
        <v>440</v>
      </c>
    </row>
    <row r="38" spans="1:9" ht="11.25">
      <c r="A38" s="202">
        <v>14</v>
      </c>
      <c r="B38" s="214">
        <f t="shared" si="0"/>
        <v>0.71</v>
      </c>
      <c r="C38" s="217">
        <f t="shared" si="4"/>
        <v>1000</v>
      </c>
      <c r="D38" s="216">
        <f t="shared" si="1"/>
        <v>710</v>
      </c>
      <c r="F38" s="202">
        <v>34</v>
      </c>
      <c r="G38" s="214">
        <f t="shared" si="2"/>
        <v>0.43</v>
      </c>
      <c r="H38" s="217">
        <f t="shared" si="5"/>
        <v>1000</v>
      </c>
      <c r="I38" s="216">
        <f t="shared" si="3"/>
        <v>430</v>
      </c>
    </row>
    <row r="39" spans="1:9" ht="11.25">
      <c r="A39" s="202">
        <v>15</v>
      </c>
      <c r="B39" s="214">
        <f t="shared" si="0"/>
        <v>0.69</v>
      </c>
      <c r="C39" s="217">
        <f t="shared" si="4"/>
        <v>1000</v>
      </c>
      <c r="D39" s="216">
        <f t="shared" si="1"/>
        <v>690</v>
      </c>
      <c r="F39" s="202">
        <v>35</v>
      </c>
      <c r="G39" s="214">
        <f t="shared" si="2"/>
        <v>0.42</v>
      </c>
      <c r="H39" s="217">
        <f t="shared" si="5"/>
        <v>1000</v>
      </c>
      <c r="I39" s="216">
        <f t="shared" si="3"/>
        <v>420</v>
      </c>
    </row>
    <row r="40" spans="1:9" ht="11.25">
      <c r="A40" s="202">
        <v>16</v>
      </c>
      <c r="B40" s="214">
        <f t="shared" si="0"/>
        <v>0.67</v>
      </c>
      <c r="C40" s="217">
        <f t="shared" si="4"/>
        <v>1000</v>
      </c>
      <c r="D40" s="216">
        <f t="shared" si="1"/>
        <v>670</v>
      </c>
      <c r="F40" s="202">
        <v>36</v>
      </c>
      <c r="G40" s="214">
        <f t="shared" si="2"/>
        <v>0.41</v>
      </c>
      <c r="H40" s="217">
        <f t="shared" si="5"/>
        <v>1000</v>
      </c>
      <c r="I40" s="216">
        <f t="shared" si="3"/>
        <v>410</v>
      </c>
    </row>
    <row r="41" spans="1:9" ht="11.25">
      <c r="A41" s="202">
        <v>17</v>
      </c>
      <c r="B41" s="214">
        <f t="shared" si="0"/>
        <v>0.66</v>
      </c>
      <c r="C41" s="217">
        <f t="shared" si="4"/>
        <v>1000</v>
      </c>
      <c r="D41" s="216">
        <f t="shared" si="1"/>
        <v>660</v>
      </c>
      <c r="F41" s="202">
        <v>37</v>
      </c>
      <c r="G41" s="214">
        <f t="shared" si="2"/>
        <v>0.4</v>
      </c>
      <c r="H41" s="217">
        <f t="shared" si="5"/>
        <v>1000</v>
      </c>
      <c r="I41" s="216">
        <f t="shared" si="3"/>
        <v>400</v>
      </c>
    </row>
    <row r="42" spans="1:9" ht="11.25">
      <c r="A42" s="202">
        <v>18</v>
      </c>
      <c r="B42" s="202">
        <f t="shared" si="0"/>
        <v>0.64</v>
      </c>
      <c r="C42" s="217">
        <f>C41</f>
        <v>1000</v>
      </c>
      <c r="D42" s="216">
        <f>B42*C42</f>
        <v>640</v>
      </c>
      <c r="E42" s="217"/>
      <c r="F42" s="202">
        <v>38</v>
      </c>
      <c r="G42" s="214">
        <f t="shared" si="2"/>
        <v>0.39</v>
      </c>
      <c r="H42" s="217">
        <f t="shared" si="5"/>
        <v>1000</v>
      </c>
      <c r="I42" s="216">
        <f t="shared" si="3"/>
        <v>390</v>
      </c>
    </row>
    <row r="43" spans="1:9" ht="11.25">
      <c r="A43" s="202">
        <v>19</v>
      </c>
      <c r="B43" s="202">
        <f t="shared" si="0"/>
        <v>0.63</v>
      </c>
      <c r="C43" s="217">
        <f>C42</f>
        <v>1000</v>
      </c>
      <c r="D43" s="216">
        <f>B43*C43</f>
        <v>630</v>
      </c>
      <c r="E43" s="217"/>
      <c r="F43" s="202">
        <v>39</v>
      </c>
      <c r="G43" s="202">
        <f t="shared" si="2"/>
        <v>0.38</v>
      </c>
      <c r="H43" s="217">
        <f t="shared" si="5"/>
        <v>1000</v>
      </c>
      <c r="I43" s="216">
        <f t="shared" si="3"/>
        <v>380</v>
      </c>
    </row>
    <row r="44" spans="1:9" ht="11.25">
      <c r="A44" s="202">
        <v>20</v>
      </c>
      <c r="B44" s="202">
        <f t="shared" si="0"/>
        <v>0.61</v>
      </c>
      <c r="C44" s="217">
        <f>C43</f>
        <v>1000</v>
      </c>
      <c r="D44" s="216">
        <f>B44*C44</f>
        <v>610</v>
      </c>
      <c r="E44" s="217"/>
      <c r="F44" s="202">
        <v>40</v>
      </c>
      <c r="G44" s="202">
        <f t="shared" si="2"/>
        <v>0.37</v>
      </c>
      <c r="H44" s="217">
        <f t="shared" si="5"/>
        <v>1000</v>
      </c>
      <c r="I44" s="216">
        <f t="shared" si="3"/>
        <v>370</v>
      </c>
    </row>
    <row r="45" spans="3:5" ht="11.25">
      <c r="C45" s="214"/>
      <c r="D45" s="217"/>
      <c r="E45" s="217"/>
    </row>
    <row r="46" spans="3:5" ht="11.25">
      <c r="C46" s="214"/>
      <c r="D46" s="217"/>
      <c r="E46" s="217"/>
    </row>
    <row r="47" spans="1:5" ht="11.25">
      <c r="A47" s="212" t="s">
        <v>209</v>
      </c>
      <c r="D47" s="217"/>
      <c r="E47" s="217"/>
    </row>
    <row r="48" spans="1:5" ht="11.25">
      <c r="A48" s="202" t="s">
        <v>206</v>
      </c>
      <c r="D48" s="247" t="s">
        <v>207</v>
      </c>
      <c r="E48" s="217"/>
    </row>
    <row r="49" spans="4:5" ht="11.25">
      <c r="D49" s="217"/>
      <c r="E49" s="217"/>
    </row>
    <row r="50" spans="1:5" ht="11.25">
      <c r="A50" s="204" t="s">
        <v>2</v>
      </c>
      <c r="B50" s="213" t="s">
        <v>212</v>
      </c>
      <c r="C50" s="204" t="s">
        <v>4</v>
      </c>
      <c r="D50" s="204" t="s">
        <v>1</v>
      </c>
      <c r="E50" s="217"/>
    </row>
    <row r="51" spans="1:5" ht="11.25">
      <c r="A51" s="204"/>
      <c r="B51" s="213"/>
      <c r="C51" s="204"/>
      <c r="D51" s="204"/>
      <c r="E51" s="217"/>
    </row>
    <row r="52" spans="1:26" ht="11.25">
      <c r="A52" s="202">
        <v>2008</v>
      </c>
      <c r="B52" s="214">
        <f aca="true" t="shared" si="6" ref="B52:B69">IF($D$48="nee",1,B24)</f>
        <v>1</v>
      </c>
      <c r="C52" s="216">
        <f>bapo!O16</f>
        <v>300000</v>
      </c>
      <c r="D52" s="216">
        <f>B52*C52</f>
        <v>300000</v>
      </c>
      <c r="E52" s="218"/>
      <c r="F52" s="219"/>
      <c r="G52" s="220"/>
      <c r="H52" s="218"/>
      <c r="I52" s="221"/>
      <c r="J52" s="221"/>
      <c r="K52" s="221"/>
      <c r="L52" s="221"/>
      <c r="M52" s="221"/>
      <c r="N52" s="221"/>
      <c r="O52" s="221"/>
      <c r="P52" s="221"/>
      <c r="Q52" s="221"/>
      <c r="R52" s="221"/>
      <c r="S52" s="221"/>
      <c r="T52" s="221"/>
      <c r="U52" s="221"/>
      <c r="V52" s="221"/>
      <c r="W52" s="221"/>
      <c r="X52" s="221"/>
      <c r="Y52" s="221"/>
      <c r="Z52" s="221"/>
    </row>
    <row r="53" spans="1:26" ht="11.25">
      <c r="A53" s="202">
        <f>A52+1</f>
        <v>2009</v>
      </c>
      <c r="B53" s="214">
        <f t="shared" si="6"/>
        <v>0.98</v>
      </c>
      <c r="C53" s="216">
        <f>C52</f>
        <v>300000</v>
      </c>
      <c r="D53" s="216">
        <f aca="true" t="shared" si="7" ref="D53:D69">B53*C53</f>
        <v>294000</v>
      </c>
      <c r="E53" s="221"/>
      <c r="F53" s="221"/>
      <c r="G53" s="221"/>
      <c r="H53" s="221"/>
      <c r="I53" s="221"/>
      <c r="J53" s="221"/>
      <c r="K53" s="221"/>
      <c r="L53" s="221"/>
      <c r="M53" s="221"/>
      <c r="N53" s="221"/>
      <c r="O53" s="221"/>
      <c r="P53" s="221"/>
      <c r="Q53" s="221"/>
      <c r="R53" s="221"/>
      <c r="S53" s="221"/>
      <c r="T53" s="221"/>
      <c r="U53" s="221"/>
      <c r="V53" s="221"/>
      <c r="W53" s="221"/>
      <c r="X53" s="221"/>
      <c r="Y53" s="221"/>
      <c r="Z53" s="221"/>
    </row>
    <row r="54" spans="1:26" ht="11.25">
      <c r="A54" s="202">
        <f aca="true" t="shared" si="8" ref="A54:A69">A53+1</f>
        <v>2010</v>
      </c>
      <c r="B54" s="214">
        <f t="shared" si="6"/>
        <v>0.95</v>
      </c>
      <c r="C54" s="216">
        <f aca="true" t="shared" si="9" ref="C54:C69">C53</f>
        <v>300000</v>
      </c>
      <c r="D54" s="216">
        <f t="shared" si="7"/>
        <v>285000</v>
      </c>
      <c r="E54" s="218"/>
      <c r="F54" s="222"/>
      <c r="G54" s="223"/>
      <c r="H54" s="218"/>
      <c r="I54" s="218"/>
      <c r="J54" s="221"/>
      <c r="K54" s="221"/>
      <c r="L54" s="218"/>
      <c r="M54" s="221"/>
      <c r="N54" s="224"/>
      <c r="O54" s="221"/>
      <c r="P54" s="221"/>
      <c r="Q54" s="221"/>
      <c r="R54" s="221"/>
      <c r="S54" s="221"/>
      <c r="T54" s="225"/>
      <c r="U54" s="225"/>
      <c r="V54" s="225"/>
      <c r="W54" s="225"/>
      <c r="X54" s="225"/>
      <c r="Y54" s="225"/>
      <c r="Z54" s="225"/>
    </row>
    <row r="55" spans="1:24" ht="11.25">
      <c r="A55" s="202">
        <f t="shared" si="8"/>
        <v>2011</v>
      </c>
      <c r="B55" s="214">
        <f t="shared" si="6"/>
        <v>0.93</v>
      </c>
      <c r="C55" s="216">
        <f t="shared" si="9"/>
        <v>300000</v>
      </c>
      <c r="D55" s="216">
        <f t="shared" si="7"/>
        <v>279000</v>
      </c>
      <c r="E55" s="226"/>
      <c r="F55" s="226"/>
      <c r="G55" s="226"/>
      <c r="H55" s="226"/>
      <c r="I55" s="226"/>
      <c r="J55" s="226"/>
      <c r="K55" s="226"/>
      <c r="L55" s="226"/>
      <c r="M55" s="226"/>
      <c r="N55" s="226"/>
      <c r="O55" s="226"/>
      <c r="P55" s="226"/>
      <c r="Q55" s="226"/>
      <c r="R55" s="226"/>
      <c r="S55" s="226"/>
      <c r="T55" s="226"/>
      <c r="U55" s="226"/>
      <c r="V55" s="226"/>
      <c r="W55" s="226"/>
      <c r="X55" s="226"/>
    </row>
    <row r="56" spans="1:24" ht="11.25">
      <c r="A56" s="202">
        <f t="shared" si="8"/>
        <v>2012</v>
      </c>
      <c r="B56" s="214">
        <f t="shared" si="6"/>
        <v>0.91</v>
      </c>
      <c r="C56" s="216">
        <f t="shared" si="9"/>
        <v>300000</v>
      </c>
      <c r="D56" s="216">
        <f t="shared" si="7"/>
        <v>273000</v>
      </c>
      <c r="E56" s="227"/>
      <c r="F56" s="227"/>
      <c r="G56" s="227"/>
      <c r="H56" s="227"/>
      <c r="I56" s="227"/>
      <c r="J56" s="227"/>
      <c r="K56" s="227"/>
      <c r="L56" s="227"/>
      <c r="M56" s="227"/>
      <c r="N56" s="227"/>
      <c r="O56" s="227"/>
      <c r="P56" s="227"/>
      <c r="Q56" s="227"/>
      <c r="R56" s="227"/>
      <c r="S56" s="227"/>
      <c r="T56" s="227"/>
      <c r="U56" s="227"/>
      <c r="V56" s="227"/>
      <c r="W56" s="227"/>
      <c r="X56" s="227"/>
    </row>
    <row r="57" spans="1:24" ht="11.25">
      <c r="A57" s="202">
        <f t="shared" si="8"/>
        <v>2013</v>
      </c>
      <c r="B57" s="214">
        <f t="shared" si="6"/>
        <v>0.88</v>
      </c>
      <c r="C57" s="216">
        <f t="shared" si="9"/>
        <v>300000</v>
      </c>
      <c r="D57" s="216">
        <f>B57*C57</f>
        <v>264000</v>
      </c>
      <c r="E57" s="227"/>
      <c r="F57" s="227"/>
      <c r="G57" s="227"/>
      <c r="H57" s="227"/>
      <c r="I57" s="227"/>
      <c r="J57" s="227"/>
      <c r="K57" s="227"/>
      <c r="L57" s="227"/>
      <c r="M57" s="227"/>
      <c r="N57" s="227"/>
      <c r="O57" s="227"/>
      <c r="P57" s="227"/>
      <c r="Q57" s="227"/>
      <c r="R57" s="227"/>
      <c r="S57" s="227"/>
      <c r="T57" s="227"/>
      <c r="U57" s="227"/>
      <c r="V57" s="227"/>
      <c r="W57" s="227"/>
      <c r="X57" s="227"/>
    </row>
    <row r="58" spans="1:24" ht="11.25">
      <c r="A58" s="202">
        <f t="shared" si="8"/>
        <v>2014</v>
      </c>
      <c r="B58" s="214">
        <f t="shared" si="6"/>
        <v>0.86</v>
      </c>
      <c r="C58" s="216">
        <f t="shared" si="9"/>
        <v>300000</v>
      </c>
      <c r="D58" s="216">
        <f t="shared" si="7"/>
        <v>258000</v>
      </c>
      <c r="E58" s="227"/>
      <c r="F58" s="227"/>
      <c r="G58" s="227"/>
      <c r="H58" s="227"/>
      <c r="I58" s="227"/>
      <c r="J58" s="227"/>
      <c r="K58" s="227"/>
      <c r="L58" s="227"/>
      <c r="M58" s="227"/>
      <c r="N58" s="227"/>
      <c r="O58" s="227"/>
      <c r="P58" s="227"/>
      <c r="Q58" s="227"/>
      <c r="R58" s="227"/>
      <c r="S58" s="227"/>
      <c r="T58" s="227"/>
      <c r="U58" s="227"/>
      <c r="V58" s="227"/>
      <c r="W58" s="227"/>
      <c r="X58" s="227"/>
    </row>
    <row r="59" spans="1:24" ht="11.25">
      <c r="A59" s="202">
        <f t="shared" si="8"/>
        <v>2015</v>
      </c>
      <c r="B59" s="214">
        <f t="shared" si="6"/>
        <v>0.84</v>
      </c>
      <c r="C59" s="216">
        <f t="shared" si="9"/>
        <v>300000</v>
      </c>
      <c r="D59" s="216">
        <f t="shared" si="7"/>
        <v>252000</v>
      </c>
      <c r="E59" s="227"/>
      <c r="F59" s="227"/>
      <c r="G59" s="227"/>
      <c r="H59" s="227"/>
      <c r="I59" s="227"/>
      <c r="J59" s="227"/>
      <c r="K59" s="227"/>
      <c r="L59" s="227"/>
      <c r="M59" s="227"/>
      <c r="N59" s="227"/>
      <c r="O59" s="227"/>
      <c r="P59" s="227"/>
      <c r="Q59" s="227"/>
      <c r="R59" s="227"/>
      <c r="S59" s="227"/>
      <c r="T59" s="227"/>
      <c r="U59" s="227"/>
      <c r="V59" s="227"/>
      <c r="W59" s="227"/>
      <c r="X59" s="227"/>
    </row>
    <row r="60" spans="1:24" ht="11.25">
      <c r="A60" s="202">
        <f t="shared" si="8"/>
        <v>2016</v>
      </c>
      <c r="B60" s="214">
        <f t="shared" si="6"/>
        <v>0.82</v>
      </c>
      <c r="C60" s="216">
        <f t="shared" si="9"/>
        <v>300000</v>
      </c>
      <c r="D60" s="216">
        <f t="shared" si="7"/>
        <v>245999.99999999997</v>
      </c>
      <c r="E60" s="227"/>
      <c r="F60" s="227"/>
      <c r="G60" s="227"/>
      <c r="H60" s="227"/>
      <c r="I60" s="227"/>
      <c r="J60" s="227"/>
      <c r="K60" s="227"/>
      <c r="L60" s="227"/>
      <c r="M60" s="227"/>
      <c r="N60" s="227"/>
      <c r="O60" s="227"/>
      <c r="P60" s="227"/>
      <c r="Q60" s="227"/>
      <c r="R60" s="227"/>
      <c r="S60" s="227"/>
      <c r="T60" s="227"/>
      <c r="U60" s="227"/>
      <c r="V60" s="227"/>
      <c r="W60" s="227"/>
      <c r="X60" s="227"/>
    </row>
    <row r="61" spans="1:24" ht="11.25">
      <c r="A61" s="202">
        <f t="shared" si="8"/>
        <v>2017</v>
      </c>
      <c r="B61" s="214">
        <f t="shared" si="6"/>
        <v>0.8</v>
      </c>
      <c r="C61" s="216">
        <f t="shared" si="9"/>
        <v>300000</v>
      </c>
      <c r="D61" s="216">
        <f t="shared" si="7"/>
        <v>240000</v>
      </c>
      <c r="E61" s="227"/>
      <c r="F61" s="227"/>
      <c r="G61" s="227"/>
      <c r="H61" s="227"/>
      <c r="I61" s="227"/>
      <c r="J61" s="227"/>
      <c r="K61" s="227"/>
      <c r="L61" s="227"/>
      <c r="M61" s="227"/>
      <c r="N61" s="227"/>
      <c r="O61" s="227"/>
      <c r="P61" s="227"/>
      <c r="Q61" s="227"/>
      <c r="R61" s="227"/>
      <c r="S61" s="227"/>
      <c r="T61" s="227"/>
      <c r="U61" s="227"/>
      <c r="V61" s="227"/>
      <c r="W61" s="227"/>
      <c r="X61" s="227"/>
    </row>
    <row r="62" spans="1:24" ht="11.25">
      <c r="A62" s="202">
        <f t="shared" si="8"/>
        <v>2018</v>
      </c>
      <c r="B62" s="214">
        <f t="shared" si="6"/>
        <v>0.78</v>
      </c>
      <c r="C62" s="216">
        <f t="shared" si="9"/>
        <v>300000</v>
      </c>
      <c r="D62" s="216">
        <f t="shared" si="7"/>
        <v>234000</v>
      </c>
      <c r="E62" s="227"/>
      <c r="F62" s="227"/>
      <c r="G62" s="227"/>
      <c r="H62" s="227"/>
      <c r="I62" s="227"/>
      <c r="J62" s="227"/>
      <c r="K62" s="227"/>
      <c r="L62" s="227"/>
      <c r="M62" s="227"/>
      <c r="N62" s="227"/>
      <c r="O62" s="227"/>
      <c r="P62" s="227"/>
      <c r="Q62" s="227"/>
      <c r="R62" s="227"/>
      <c r="S62" s="227"/>
      <c r="T62" s="227"/>
      <c r="U62" s="227"/>
      <c r="V62" s="227"/>
      <c r="W62" s="227"/>
      <c r="X62" s="227"/>
    </row>
    <row r="63" spans="1:24" ht="11.25">
      <c r="A63" s="202">
        <f t="shared" si="8"/>
        <v>2019</v>
      </c>
      <c r="B63" s="214">
        <f t="shared" si="6"/>
        <v>0.76</v>
      </c>
      <c r="C63" s="216">
        <f t="shared" si="9"/>
        <v>300000</v>
      </c>
      <c r="D63" s="216">
        <f t="shared" si="7"/>
        <v>228000</v>
      </c>
      <c r="E63" s="227"/>
      <c r="F63" s="227"/>
      <c r="G63" s="227"/>
      <c r="H63" s="227"/>
      <c r="I63" s="227"/>
      <c r="J63" s="227"/>
      <c r="K63" s="227"/>
      <c r="L63" s="227"/>
      <c r="M63" s="227"/>
      <c r="N63" s="227"/>
      <c r="O63" s="227"/>
      <c r="P63" s="227"/>
      <c r="Q63" s="227"/>
      <c r="R63" s="227"/>
      <c r="S63" s="227"/>
      <c r="T63" s="227"/>
      <c r="U63" s="227"/>
      <c r="V63" s="227"/>
      <c r="W63" s="227"/>
      <c r="X63" s="227"/>
    </row>
    <row r="64" spans="1:24" ht="11.25">
      <c r="A64" s="202">
        <f t="shared" si="8"/>
        <v>2020</v>
      </c>
      <c r="B64" s="214">
        <f t="shared" si="6"/>
        <v>0.74</v>
      </c>
      <c r="C64" s="216">
        <f t="shared" si="9"/>
        <v>300000</v>
      </c>
      <c r="D64" s="216">
        <f t="shared" si="7"/>
        <v>222000</v>
      </c>
      <c r="E64" s="227"/>
      <c r="F64" s="227"/>
      <c r="G64" s="227"/>
      <c r="H64" s="227"/>
      <c r="I64" s="227"/>
      <c r="J64" s="227"/>
      <c r="K64" s="227"/>
      <c r="L64" s="227"/>
      <c r="M64" s="227"/>
      <c r="N64" s="227"/>
      <c r="O64" s="227"/>
      <c r="P64" s="227"/>
      <c r="Q64" s="227"/>
      <c r="R64" s="227"/>
      <c r="S64" s="227"/>
      <c r="T64" s="227"/>
      <c r="U64" s="227"/>
      <c r="V64" s="227"/>
      <c r="W64" s="227"/>
      <c r="X64" s="227"/>
    </row>
    <row r="65" spans="1:24" ht="11.25">
      <c r="A65" s="202">
        <f t="shared" si="8"/>
        <v>2021</v>
      </c>
      <c r="B65" s="214">
        <f t="shared" si="6"/>
        <v>0.73</v>
      </c>
      <c r="C65" s="216">
        <f t="shared" si="9"/>
        <v>300000</v>
      </c>
      <c r="D65" s="216">
        <f t="shared" si="7"/>
        <v>219000</v>
      </c>
      <c r="E65" s="227"/>
      <c r="F65" s="227"/>
      <c r="G65" s="227"/>
      <c r="H65" s="227"/>
      <c r="I65" s="227"/>
      <c r="J65" s="227"/>
      <c r="K65" s="227"/>
      <c r="L65" s="227"/>
      <c r="M65" s="227"/>
      <c r="N65" s="227"/>
      <c r="O65" s="227"/>
      <c r="P65" s="227"/>
      <c r="Q65" s="227"/>
      <c r="R65" s="227"/>
      <c r="S65" s="227"/>
      <c r="T65" s="227"/>
      <c r="U65" s="227"/>
      <c r="V65" s="227"/>
      <c r="W65" s="227"/>
      <c r="X65" s="227"/>
    </row>
    <row r="66" spans="1:24" ht="11.25">
      <c r="A66" s="202">
        <f t="shared" si="8"/>
        <v>2022</v>
      </c>
      <c r="B66" s="214">
        <f t="shared" si="6"/>
        <v>0.71</v>
      </c>
      <c r="C66" s="216">
        <f t="shared" si="9"/>
        <v>300000</v>
      </c>
      <c r="D66" s="216">
        <f t="shared" si="7"/>
        <v>213000</v>
      </c>
      <c r="E66" s="227"/>
      <c r="F66" s="227"/>
      <c r="G66" s="227"/>
      <c r="H66" s="227"/>
      <c r="I66" s="227"/>
      <c r="J66" s="227"/>
      <c r="K66" s="227"/>
      <c r="L66" s="227"/>
      <c r="M66" s="227"/>
      <c r="N66" s="227"/>
      <c r="O66" s="227"/>
      <c r="P66" s="227"/>
      <c r="Q66" s="227"/>
      <c r="R66" s="227"/>
      <c r="S66" s="227"/>
      <c r="T66" s="227"/>
      <c r="U66" s="227"/>
      <c r="V66" s="227"/>
      <c r="W66" s="227"/>
      <c r="X66" s="227"/>
    </row>
    <row r="67" spans="1:24" ht="11.25">
      <c r="A67" s="202">
        <f t="shared" si="8"/>
        <v>2023</v>
      </c>
      <c r="B67" s="214">
        <f t="shared" si="6"/>
        <v>0.69</v>
      </c>
      <c r="C67" s="216">
        <f t="shared" si="9"/>
        <v>300000</v>
      </c>
      <c r="D67" s="216">
        <f t="shared" si="7"/>
        <v>206999.99999999997</v>
      </c>
      <c r="E67" s="227"/>
      <c r="F67" s="227"/>
      <c r="G67" s="227"/>
      <c r="H67" s="227"/>
      <c r="I67" s="227"/>
      <c r="J67" s="227"/>
      <c r="K67" s="227"/>
      <c r="L67" s="227"/>
      <c r="M67" s="227"/>
      <c r="N67" s="227"/>
      <c r="O67" s="227"/>
      <c r="P67" s="227"/>
      <c r="Q67" s="227"/>
      <c r="R67" s="227"/>
      <c r="S67" s="227"/>
      <c r="T67" s="227"/>
      <c r="U67" s="227"/>
      <c r="V67" s="227"/>
      <c r="W67" s="227"/>
      <c r="X67" s="227"/>
    </row>
    <row r="68" spans="1:24" ht="11.25">
      <c r="A68" s="202">
        <f t="shared" si="8"/>
        <v>2024</v>
      </c>
      <c r="B68" s="214">
        <f t="shared" si="6"/>
        <v>0.67</v>
      </c>
      <c r="C68" s="216">
        <f t="shared" si="9"/>
        <v>300000</v>
      </c>
      <c r="D68" s="216">
        <f t="shared" si="7"/>
        <v>201000</v>
      </c>
      <c r="E68" s="227"/>
      <c r="F68" s="227"/>
      <c r="G68" s="227"/>
      <c r="H68" s="227"/>
      <c r="I68" s="227"/>
      <c r="J68" s="227"/>
      <c r="K68" s="227"/>
      <c r="L68" s="227"/>
      <c r="M68" s="227"/>
      <c r="N68" s="227"/>
      <c r="O68" s="227"/>
      <c r="P68" s="227"/>
      <c r="Q68" s="227"/>
      <c r="R68" s="227"/>
      <c r="S68" s="227"/>
      <c r="T68" s="227"/>
      <c r="U68" s="227"/>
      <c r="V68" s="227"/>
      <c r="W68" s="227"/>
      <c r="X68" s="227"/>
    </row>
    <row r="69" spans="1:24" ht="11.25">
      <c r="A69" s="202">
        <f t="shared" si="8"/>
        <v>2025</v>
      </c>
      <c r="B69" s="214">
        <f t="shared" si="6"/>
        <v>0.66</v>
      </c>
      <c r="C69" s="216">
        <f t="shared" si="9"/>
        <v>300000</v>
      </c>
      <c r="D69" s="216">
        <f t="shared" si="7"/>
        <v>198000</v>
      </c>
      <c r="E69" s="227"/>
      <c r="F69" s="227"/>
      <c r="G69" s="227"/>
      <c r="H69" s="227"/>
      <c r="I69" s="227"/>
      <c r="J69" s="227"/>
      <c r="K69" s="227"/>
      <c r="L69" s="227"/>
      <c r="M69" s="227"/>
      <c r="N69" s="227"/>
      <c r="O69" s="227"/>
      <c r="P69" s="227"/>
      <c r="Q69" s="227"/>
      <c r="R69" s="227"/>
      <c r="S69" s="227"/>
      <c r="T69" s="227"/>
      <c r="U69" s="227"/>
      <c r="V69" s="227"/>
      <c r="W69" s="227"/>
      <c r="X69" s="227"/>
    </row>
    <row r="70" spans="2:24" ht="11.25">
      <c r="B70" s="214"/>
      <c r="C70" s="216"/>
      <c r="D70" s="228">
        <f>SUM(D52:D69)</f>
        <v>4413000</v>
      </c>
      <c r="E70" s="227"/>
      <c r="F70" s="227"/>
      <c r="G70" s="227"/>
      <c r="H70" s="227"/>
      <c r="I70" s="227"/>
      <c r="J70" s="227"/>
      <c r="K70" s="227"/>
      <c r="L70" s="227"/>
      <c r="M70" s="227"/>
      <c r="N70" s="227"/>
      <c r="O70" s="227"/>
      <c r="P70" s="227"/>
      <c r="Q70" s="227"/>
      <c r="R70" s="227"/>
      <c r="S70" s="227"/>
      <c r="T70" s="227"/>
      <c r="U70" s="227"/>
      <c r="V70" s="227"/>
      <c r="W70" s="227"/>
      <c r="X70" s="227"/>
    </row>
    <row r="71" spans="3:24" ht="11.25">
      <c r="C71" s="216"/>
      <c r="E71" s="227"/>
      <c r="F71" s="227"/>
      <c r="G71" s="227"/>
      <c r="H71" s="227"/>
      <c r="I71" s="227"/>
      <c r="J71" s="227"/>
      <c r="K71" s="227"/>
      <c r="L71" s="227"/>
      <c r="M71" s="227"/>
      <c r="N71" s="227"/>
      <c r="O71" s="227"/>
      <c r="P71" s="227"/>
      <c r="Q71" s="227"/>
      <c r="R71" s="227"/>
      <c r="S71" s="227"/>
      <c r="T71" s="227"/>
      <c r="U71" s="227"/>
      <c r="V71" s="227"/>
      <c r="W71" s="227"/>
      <c r="X71" s="227"/>
    </row>
    <row r="72" spans="1:2" s="210" customFormat="1" ht="11.25">
      <c r="A72" s="218" t="s">
        <v>47</v>
      </c>
      <c r="B72" s="229">
        <v>39661</v>
      </c>
    </row>
    <row r="73" spans="1:3" ht="11.25">
      <c r="A73" s="221"/>
      <c r="C73" s="227"/>
    </row>
    <row r="74" spans="1:3" ht="11.25">
      <c r="A74" s="218"/>
      <c r="B74" s="210" t="s">
        <v>186</v>
      </c>
      <c r="C74" s="210" t="s">
        <v>187</v>
      </c>
    </row>
    <row r="75" spans="1:3" ht="11.25">
      <c r="A75" s="230" t="s">
        <v>48</v>
      </c>
      <c r="B75" s="231">
        <v>3386</v>
      </c>
      <c r="C75" s="231"/>
    </row>
    <row r="76" spans="1:3" ht="11.25">
      <c r="A76" s="230" t="s">
        <v>49</v>
      </c>
      <c r="B76" s="231">
        <v>3651</v>
      </c>
      <c r="C76" s="231"/>
    </row>
    <row r="77" spans="1:3" ht="11.25">
      <c r="A77" s="230" t="s">
        <v>50</v>
      </c>
      <c r="B77" s="231">
        <v>4197</v>
      </c>
      <c r="C77" s="231"/>
    </row>
    <row r="78" spans="1:3" ht="11.25">
      <c r="A78" s="230" t="s">
        <v>51</v>
      </c>
      <c r="B78" s="231">
        <v>4775</v>
      </c>
      <c r="C78" s="231"/>
    </row>
    <row r="79" spans="1:3" ht="11.25">
      <c r="A79" s="230" t="s">
        <v>52</v>
      </c>
      <c r="B79" s="231">
        <v>5178</v>
      </c>
      <c r="C79" s="231"/>
    </row>
    <row r="80" spans="1:3" ht="11.25">
      <c r="A80" s="230" t="s">
        <v>53</v>
      </c>
      <c r="B80" s="231">
        <v>3837</v>
      </c>
      <c r="C80" s="231"/>
    </row>
    <row r="81" spans="1:3" ht="11.25">
      <c r="A81" s="230" t="s">
        <v>54</v>
      </c>
      <c r="B81" s="231">
        <v>4350</v>
      </c>
      <c r="C81" s="231"/>
    </row>
    <row r="82" spans="1:3" ht="11.25">
      <c r="A82" s="230" t="s">
        <v>55</v>
      </c>
      <c r="B82" s="231">
        <v>4555</v>
      </c>
      <c r="C82" s="231"/>
    </row>
    <row r="83" spans="1:3" ht="11.25">
      <c r="A83" s="230" t="s">
        <v>56</v>
      </c>
      <c r="B83" s="231">
        <v>4863</v>
      </c>
      <c r="C83" s="231"/>
    </row>
    <row r="84" spans="1:3" ht="11.25">
      <c r="A84" s="230" t="s">
        <v>57</v>
      </c>
      <c r="B84" s="231">
        <v>5067</v>
      </c>
      <c r="C84" s="231"/>
    </row>
    <row r="85" spans="1:3" ht="11.25">
      <c r="A85" s="230" t="s">
        <v>58</v>
      </c>
      <c r="B85" s="231">
        <v>5178</v>
      </c>
      <c r="C85" s="231"/>
    </row>
    <row r="86" spans="1:3" ht="11.25">
      <c r="A86" s="230" t="s">
        <v>59</v>
      </c>
      <c r="B86" s="231">
        <v>5690</v>
      </c>
      <c r="C86" s="231"/>
    </row>
    <row r="87" spans="1:3" ht="11.25">
      <c r="A87" s="221" t="s">
        <v>60</v>
      </c>
      <c r="B87" s="231">
        <v>1674</v>
      </c>
      <c r="C87" s="231">
        <v>1701</v>
      </c>
    </row>
    <row r="88" spans="1:3" ht="11.25">
      <c r="A88" s="221" t="s">
        <v>61</v>
      </c>
      <c r="B88" s="231">
        <v>1840</v>
      </c>
      <c r="C88" s="231">
        <v>1864</v>
      </c>
    </row>
    <row r="89" spans="1:3" ht="11.25">
      <c r="A89" s="221" t="s">
        <v>62</v>
      </c>
      <c r="B89" s="231">
        <v>1896</v>
      </c>
      <c r="C89" s="231">
        <v>1919</v>
      </c>
    </row>
    <row r="90" spans="1:3" ht="11.25">
      <c r="A90" s="230" t="s">
        <v>63</v>
      </c>
      <c r="B90" s="231">
        <v>3274</v>
      </c>
      <c r="C90" s="231"/>
    </row>
    <row r="91" spans="1:3" ht="11.25">
      <c r="A91" s="230" t="s">
        <v>64</v>
      </c>
      <c r="B91" s="231">
        <v>3597</v>
      </c>
      <c r="C91" s="231">
        <v>3630</v>
      </c>
    </row>
    <row r="92" spans="1:3" ht="11.25">
      <c r="A92" s="230" t="s">
        <v>65</v>
      </c>
      <c r="B92" s="231">
        <v>4197</v>
      </c>
      <c r="C92" s="231">
        <v>4234</v>
      </c>
    </row>
    <row r="93" spans="1:3" ht="11.25">
      <c r="A93" s="230" t="s">
        <v>66</v>
      </c>
      <c r="B93" s="231">
        <v>4775</v>
      </c>
      <c r="C93" s="231">
        <v>4817</v>
      </c>
    </row>
    <row r="94" spans="1:3" ht="11.25">
      <c r="A94" s="230" t="s">
        <v>67</v>
      </c>
      <c r="B94" s="231">
        <v>5178</v>
      </c>
      <c r="C94" s="231">
        <v>5224</v>
      </c>
    </row>
    <row r="95" spans="1:3" ht="11.25">
      <c r="A95" s="202" t="s">
        <v>68</v>
      </c>
      <c r="B95" s="231">
        <v>3631</v>
      </c>
      <c r="C95" s="231"/>
    </row>
    <row r="96" spans="1:3" ht="11.25">
      <c r="A96" s="202" t="s">
        <v>69</v>
      </c>
      <c r="B96" s="231">
        <v>3837</v>
      </c>
      <c r="C96" s="231"/>
    </row>
    <row r="97" spans="1:3" ht="11.25">
      <c r="A97" s="202" t="s">
        <v>70</v>
      </c>
      <c r="B97" s="231">
        <v>3940</v>
      </c>
      <c r="C97" s="231"/>
    </row>
    <row r="98" spans="1:3" ht="11.25">
      <c r="A98" s="202" t="s">
        <v>71</v>
      </c>
      <c r="B98" s="231">
        <v>4555</v>
      </c>
      <c r="C98" s="231"/>
    </row>
    <row r="99" spans="1:3" ht="11.25">
      <c r="A99" s="202" t="s">
        <v>72</v>
      </c>
      <c r="B99" s="231">
        <v>4759</v>
      </c>
      <c r="C99" s="231"/>
    </row>
    <row r="100" spans="1:3" ht="11.25">
      <c r="A100" s="221">
        <v>1</v>
      </c>
      <c r="B100" s="231">
        <v>1674</v>
      </c>
      <c r="C100" s="231">
        <v>1701</v>
      </c>
    </row>
    <row r="101" spans="1:3" ht="11.25">
      <c r="A101" s="221">
        <v>2</v>
      </c>
      <c r="B101" s="231">
        <v>1840</v>
      </c>
      <c r="C101" s="231">
        <v>1864</v>
      </c>
    </row>
    <row r="102" spans="1:3" ht="11.25">
      <c r="A102" s="221">
        <v>3</v>
      </c>
      <c r="B102" s="231">
        <v>2004</v>
      </c>
      <c r="C102" s="231">
        <v>2025</v>
      </c>
    </row>
    <row r="103" spans="1:3" ht="11.25">
      <c r="A103" s="221">
        <v>4</v>
      </c>
      <c r="B103" s="231">
        <v>2108</v>
      </c>
      <c r="C103" s="231">
        <v>2127</v>
      </c>
    </row>
    <row r="104" spans="1:3" ht="11.25">
      <c r="A104" s="221">
        <v>5</v>
      </c>
      <c r="B104" s="231">
        <v>2216</v>
      </c>
      <c r="C104" s="231">
        <v>2235</v>
      </c>
    </row>
    <row r="105" spans="1:3" ht="11.25">
      <c r="A105" s="221">
        <v>6</v>
      </c>
      <c r="B105" s="231">
        <v>2322</v>
      </c>
      <c r="C105" s="231">
        <v>2342</v>
      </c>
    </row>
    <row r="106" spans="1:3" ht="11.25">
      <c r="A106" s="221">
        <v>7</v>
      </c>
      <c r="B106" s="231">
        <v>2560</v>
      </c>
      <c r="C106" s="231">
        <v>2583</v>
      </c>
    </row>
    <row r="107" spans="1:3" ht="11.25">
      <c r="A107" s="221">
        <v>8</v>
      </c>
      <c r="B107" s="231">
        <v>2896</v>
      </c>
      <c r="C107" s="231">
        <v>2921</v>
      </c>
    </row>
    <row r="108" spans="1:3" ht="11.25">
      <c r="A108" s="221">
        <v>9</v>
      </c>
      <c r="B108" s="231">
        <v>3274</v>
      </c>
      <c r="C108" s="231">
        <v>3303</v>
      </c>
    </row>
    <row r="109" spans="1:3" ht="11.25">
      <c r="A109" s="221">
        <v>10</v>
      </c>
      <c r="B109" s="231">
        <v>3597</v>
      </c>
      <c r="C109" s="231">
        <v>3630</v>
      </c>
    </row>
    <row r="110" spans="1:3" ht="11.25">
      <c r="A110" s="221">
        <v>11</v>
      </c>
      <c r="B110" s="231">
        <v>4197</v>
      </c>
      <c r="C110" s="231">
        <v>4234</v>
      </c>
    </row>
    <row r="111" spans="1:3" ht="11.25">
      <c r="A111" s="221">
        <v>12</v>
      </c>
      <c r="B111" s="231">
        <v>4775</v>
      </c>
      <c r="C111" s="248">
        <v>4817</v>
      </c>
    </row>
    <row r="112" spans="1:3" ht="11.25">
      <c r="A112" s="221">
        <v>13</v>
      </c>
      <c r="B112" s="231">
        <v>5178</v>
      </c>
      <c r="C112" s="248">
        <v>5224</v>
      </c>
    </row>
    <row r="113" spans="1:3" ht="11.25">
      <c r="A113" s="221">
        <v>14</v>
      </c>
      <c r="B113" s="231">
        <v>5690</v>
      </c>
      <c r="C113" s="248">
        <v>5741</v>
      </c>
    </row>
    <row r="114" spans="1:3" ht="11.25">
      <c r="A114" s="221">
        <v>15</v>
      </c>
      <c r="B114" s="231">
        <v>6252</v>
      </c>
      <c r="C114" s="248">
        <v>6306</v>
      </c>
    </row>
    <row r="115" spans="1:3" ht="11.25">
      <c r="A115" s="221">
        <v>16</v>
      </c>
      <c r="B115" s="248"/>
      <c r="C115" s="248">
        <v>6929</v>
      </c>
    </row>
    <row r="116" spans="1:3" ht="11.25">
      <c r="A116" s="221">
        <v>17</v>
      </c>
      <c r="B116" s="248"/>
      <c r="C116" s="248">
        <v>7614</v>
      </c>
    </row>
  </sheetData>
  <sheetProtection password="DE55" sheet="1" objects="1" scenarios="1"/>
  <dataValidations count="1">
    <dataValidation type="list" allowBlank="1" showInputMessage="1" showErrorMessage="1" sqref="D48">
      <formula1>"ja, nee"</formula1>
    </dataValidation>
  </dataValidations>
  <printOptions/>
  <pageMargins left="0.75" right="0.75" top="1" bottom="1" header="0.5" footer="0.5"/>
  <pageSetup cellComments="asDisplayed" horizontalDpi="600" verticalDpi="600" orientation="portrait" paperSize="9" scale="55" r:id="rId3"/>
  <headerFooter alignWithMargins="0">
    <oddHeader>&amp;L&amp;"Arial,Vet"&amp;F&amp;R&amp;P</oddHeader>
    <oddFooter>&amp;L&amp;"Arial,Vet"VOS/ABB, R. Goedhart en B.Keizer&amp;C&amp;"Arial,Vet"&amp;A&amp;R&amp;"Arial,Vet"&amp;D</oddFooter>
  </headerFooter>
  <legacyDrawing r:id="rId2"/>
</worksheet>
</file>

<file path=xl/worksheets/sheet4.xml><?xml version="1.0" encoding="utf-8"?>
<worksheet xmlns="http://schemas.openxmlformats.org/spreadsheetml/2006/main" xmlns:r="http://schemas.openxmlformats.org/officeDocument/2006/relationships">
  <dimension ref="B2:Q128"/>
  <sheetViews>
    <sheetView workbookViewId="0" topLeftCell="A1">
      <selection activeCell="A1" sqref="A1"/>
    </sheetView>
  </sheetViews>
  <sheetFormatPr defaultColWidth="9.140625" defaultRowHeight="12.75"/>
  <cols>
    <col min="1" max="1" width="5.7109375" style="0" customWidth="1"/>
    <col min="2" max="2" width="2.00390625" style="147" customWidth="1"/>
    <col min="3" max="15" width="10.7109375" style="0" customWidth="1"/>
    <col min="16" max="16" width="11.140625" style="0" customWidth="1"/>
    <col min="17" max="17" width="16.57421875" style="0" customWidth="1"/>
  </cols>
  <sheetData>
    <row r="2" spans="3:14" ht="15.75">
      <c r="C2" s="143" t="s">
        <v>24</v>
      </c>
      <c r="K2" s="144" t="s">
        <v>200</v>
      </c>
      <c r="L2" s="176" t="s">
        <v>223</v>
      </c>
      <c r="N2" s="145"/>
    </row>
    <row r="3" spans="3:10" ht="12.75">
      <c r="C3" s="146" t="s">
        <v>167</v>
      </c>
      <c r="J3" s="143"/>
    </row>
    <row r="4" spans="3:8" ht="12.75">
      <c r="C4" s="146" t="s">
        <v>104</v>
      </c>
      <c r="H4" s="143"/>
    </row>
    <row r="5" ht="12.75">
      <c r="C5" s="146" t="s">
        <v>105</v>
      </c>
    </row>
    <row r="6" ht="12.75">
      <c r="C6" s="146" t="s">
        <v>106</v>
      </c>
    </row>
    <row r="7" ht="12.75">
      <c r="C7" s="146"/>
    </row>
    <row r="8" ht="12.75">
      <c r="C8" s="146" t="s">
        <v>202</v>
      </c>
    </row>
    <row r="9" ht="12.75">
      <c r="C9" s="146" t="s">
        <v>216</v>
      </c>
    </row>
    <row r="10" ht="12.75">
      <c r="C10" s="146" t="s">
        <v>185</v>
      </c>
    </row>
    <row r="11" ht="12.75">
      <c r="C11" s="146"/>
    </row>
    <row r="12" ht="12.75">
      <c r="C12" s="146" t="s">
        <v>217</v>
      </c>
    </row>
    <row r="13" ht="12.75">
      <c r="C13" s="146" t="s">
        <v>203</v>
      </c>
    </row>
    <row r="14" ht="12.75">
      <c r="C14" s="146"/>
    </row>
    <row r="15" ht="12.75">
      <c r="C15" s="146" t="s">
        <v>218</v>
      </c>
    </row>
    <row r="16" ht="12.75">
      <c r="C16" s="146"/>
    </row>
    <row r="17" ht="12.75">
      <c r="C17" s="146" t="s">
        <v>219</v>
      </c>
    </row>
    <row r="18" ht="12.75">
      <c r="C18" s="146" t="s">
        <v>220</v>
      </c>
    </row>
    <row r="19" ht="12.75">
      <c r="C19" s="146" t="s">
        <v>221</v>
      </c>
    </row>
    <row r="20" ht="12.75">
      <c r="C20" s="146" t="s">
        <v>222</v>
      </c>
    </row>
    <row r="21" ht="12.75">
      <c r="C21" s="146"/>
    </row>
    <row r="22" ht="12.75">
      <c r="C22" s="146" t="s">
        <v>224</v>
      </c>
    </row>
    <row r="23" ht="12.75">
      <c r="C23" s="146" t="s">
        <v>225</v>
      </c>
    </row>
    <row r="24" ht="12.75">
      <c r="C24" s="146"/>
    </row>
    <row r="25" ht="12.75">
      <c r="C25" s="143" t="s">
        <v>107</v>
      </c>
    </row>
    <row r="26" ht="12.75">
      <c r="C26" s="146" t="s">
        <v>108</v>
      </c>
    </row>
    <row r="27" ht="12.75">
      <c r="C27" s="146" t="s">
        <v>109</v>
      </c>
    </row>
    <row r="28" ht="12.75">
      <c r="C28" s="146" t="s">
        <v>110</v>
      </c>
    </row>
    <row r="29" ht="12.75">
      <c r="C29" s="146" t="s">
        <v>111</v>
      </c>
    </row>
    <row r="30" ht="12.75">
      <c r="C30" s="146" t="s">
        <v>112</v>
      </c>
    </row>
    <row r="31" ht="12.75">
      <c r="C31" s="146" t="s">
        <v>113</v>
      </c>
    </row>
    <row r="32" ht="12.75">
      <c r="C32" s="146" t="s">
        <v>114</v>
      </c>
    </row>
    <row r="33" ht="12.75">
      <c r="C33" s="146"/>
    </row>
    <row r="34" ht="12.75">
      <c r="C34" s="146" t="s">
        <v>168</v>
      </c>
    </row>
    <row r="35" ht="12.75">
      <c r="C35" s="165" t="s">
        <v>169</v>
      </c>
    </row>
    <row r="36" ht="12.75">
      <c r="C36" s="165" t="s">
        <v>170</v>
      </c>
    </row>
    <row r="37" ht="12.75">
      <c r="C37" s="165" t="s">
        <v>171</v>
      </c>
    </row>
    <row r="38" ht="12.75">
      <c r="C38" s="146"/>
    </row>
    <row r="39" ht="12.75">
      <c r="C39" s="146" t="s">
        <v>115</v>
      </c>
    </row>
    <row r="40" ht="12.75">
      <c r="C40" s="146" t="s">
        <v>116</v>
      </c>
    </row>
    <row r="41" ht="12.75">
      <c r="C41" s="146" t="s">
        <v>117</v>
      </c>
    </row>
    <row r="42" ht="12.75">
      <c r="C42" s="146" t="s">
        <v>188</v>
      </c>
    </row>
    <row r="43" ht="12.75">
      <c r="C43" s="146" t="s">
        <v>118</v>
      </c>
    </row>
    <row r="44" ht="12.75">
      <c r="C44" s="146"/>
    </row>
    <row r="45" ht="12.75">
      <c r="C45" s="146" t="s">
        <v>189</v>
      </c>
    </row>
    <row r="46" ht="12.75">
      <c r="C46" s="146"/>
    </row>
    <row r="47" spans="2:3" ht="12.75">
      <c r="B47" s="249"/>
      <c r="C47" s="143" t="s">
        <v>119</v>
      </c>
    </row>
    <row r="48" spans="2:3" ht="12.75">
      <c r="B48" s="249" t="s">
        <v>120</v>
      </c>
      <c r="C48" s="143" t="s">
        <v>121</v>
      </c>
    </row>
    <row r="49" ht="12.75">
      <c r="C49" s="146" t="s">
        <v>122</v>
      </c>
    </row>
    <row r="50" spans="3:16" ht="12.75">
      <c r="C50" s="146" t="s">
        <v>124</v>
      </c>
      <c r="O50" s="146"/>
      <c r="P50" s="146"/>
    </row>
    <row r="51" spans="3:16" ht="12.75">
      <c r="C51" s="146" t="s">
        <v>126</v>
      </c>
      <c r="O51" s="146"/>
      <c r="P51" s="146"/>
    </row>
    <row r="52" spans="3:16" ht="12.75">
      <c r="C52" s="146" t="s">
        <v>140</v>
      </c>
      <c r="O52" s="146"/>
      <c r="P52" s="146"/>
    </row>
    <row r="53" spans="3:16" ht="12.75">
      <c r="C53" s="146" t="s">
        <v>142</v>
      </c>
      <c r="O53" s="146"/>
      <c r="P53" s="146"/>
    </row>
    <row r="54" spans="3:16" ht="12.75">
      <c r="C54" s="251">
        <v>2005</v>
      </c>
      <c r="D54" s="147"/>
      <c r="E54" s="149"/>
      <c r="F54" s="149"/>
      <c r="G54" s="147" t="s">
        <v>129</v>
      </c>
      <c r="H54" s="150" t="s">
        <v>123</v>
      </c>
      <c r="O54" s="146"/>
      <c r="P54" s="146"/>
    </row>
    <row r="55" spans="3:8" ht="12.75">
      <c r="C55" s="251" t="s">
        <v>125</v>
      </c>
      <c r="E55" s="151">
        <v>1</v>
      </c>
      <c r="F55" s="151"/>
      <c r="G55" s="148">
        <v>1</v>
      </c>
      <c r="H55" s="148">
        <v>0.812515157978094</v>
      </c>
    </row>
    <row r="56" spans="3:8" ht="12.75">
      <c r="C56" s="251"/>
      <c r="E56" s="151"/>
      <c r="F56" s="151"/>
      <c r="G56" s="148"/>
      <c r="H56" s="148"/>
    </row>
    <row r="57" spans="3:8" ht="12.75">
      <c r="C57" s="251" t="s">
        <v>127</v>
      </c>
      <c r="E57" s="151">
        <v>0.1047</v>
      </c>
      <c r="F57" s="151"/>
      <c r="G57" s="148">
        <v>0.1047</v>
      </c>
      <c r="H57" s="148">
        <v>0.08507033704030645</v>
      </c>
    </row>
    <row r="58" spans="3:8" ht="12.75">
      <c r="C58" s="251" t="s">
        <v>128</v>
      </c>
      <c r="E58" s="151">
        <v>0.019</v>
      </c>
      <c r="F58" s="151">
        <v>1.1047</v>
      </c>
      <c r="G58" s="148">
        <v>0.0209893</v>
      </c>
      <c r="H58" s="148">
        <v>0.01705412440534961</v>
      </c>
    </row>
    <row r="59" spans="3:8" ht="12.75">
      <c r="C59" s="251" t="s">
        <v>130</v>
      </c>
      <c r="E59" s="151">
        <v>0.0781</v>
      </c>
      <c r="F59" s="151">
        <v>1.1047</v>
      </c>
      <c r="G59" s="148">
        <v>0.08627707</v>
      </c>
      <c r="H59" s="148">
        <v>0.07010142716093708</v>
      </c>
    </row>
    <row r="60" spans="3:8" ht="12.75">
      <c r="C60" s="251" t="s">
        <v>131</v>
      </c>
      <c r="E60" s="151">
        <v>0.017</v>
      </c>
      <c r="F60" s="151">
        <v>1.1047</v>
      </c>
      <c r="G60" s="148">
        <v>0.018779900000000002</v>
      </c>
      <c r="H60" s="148">
        <v>0.01525895341531281</v>
      </c>
    </row>
    <row r="61" spans="5:8" ht="12.75">
      <c r="E61" s="151"/>
      <c r="F61" s="151"/>
      <c r="G61" s="148"/>
      <c r="H61" s="148"/>
    </row>
    <row r="62" spans="3:8" ht="12.75">
      <c r="C62" t="s">
        <v>132</v>
      </c>
      <c r="E62" s="151">
        <v>1.2187999999999999</v>
      </c>
      <c r="F62" s="151"/>
      <c r="G62" s="148">
        <v>1.23074627</v>
      </c>
      <c r="H62" s="148">
        <v>1</v>
      </c>
    </row>
    <row r="63" spans="3:17" ht="12.75">
      <c r="C63" s="146" t="s">
        <v>174</v>
      </c>
      <c r="Q63" s="146"/>
    </row>
    <row r="64" spans="3:17" ht="12.75">
      <c r="C64" s="146" t="s">
        <v>172</v>
      </c>
      <c r="Q64" s="146"/>
    </row>
    <row r="65" spans="3:17" ht="12.75">
      <c r="C65" s="146" t="s">
        <v>173</v>
      </c>
      <c r="Q65" s="146"/>
    </row>
    <row r="66" spans="3:17" ht="12.75">
      <c r="C66" s="146" t="s">
        <v>143</v>
      </c>
      <c r="Q66" s="146"/>
    </row>
    <row r="67" spans="3:17" ht="12.75">
      <c r="C67" s="146" t="s">
        <v>144</v>
      </c>
      <c r="Q67" s="146"/>
    </row>
    <row r="68" spans="3:16" ht="12.75">
      <c r="C68" s="146" t="s">
        <v>204</v>
      </c>
      <c r="H68" s="148">
        <f>+tabellen!B19</f>
        <v>0.025</v>
      </c>
      <c r="I68" t="s">
        <v>205</v>
      </c>
      <c r="O68" s="146"/>
      <c r="P68" s="146"/>
    </row>
    <row r="69" spans="3:16" ht="12.75">
      <c r="C69" s="146" t="s">
        <v>141</v>
      </c>
      <c r="O69" s="146"/>
      <c r="P69" s="146"/>
    </row>
    <row r="70" spans="3:16" ht="12.75">
      <c r="C70" s="146"/>
      <c r="O70" s="146"/>
      <c r="P70" s="146"/>
    </row>
    <row r="71" spans="3:16" ht="12.75">
      <c r="C71" s="146" t="s">
        <v>179</v>
      </c>
      <c r="O71" s="146"/>
      <c r="P71" s="146"/>
    </row>
    <row r="72" spans="3:16" ht="12.75">
      <c r="C72" s="146" t="s">
        <v>180</v>
      </c>
      <c r="O72" s="146"/>
      <c r="P72" s="146"/>
    </row>
    <row r="73" spans="3:16" ht="12.75">
      <c r="C73" s="146"/>
      <c r="O73" s="146"/>
      <c r="P73" s="146"/>
    </row>
    <row r="74" spans="3:16" ht="12.75">
      <c r="C74" s="146" t="s">
        <v>147</v>
      </c>
      <c r="O74" s="146"/>
      <c r="P74" s="146"/>
    </row>
    <row r="75" spans="3:16" ht="12.75">
      <c r="C75" s="146" t="s">
        <v>148</v>
      </c>
      <c r="O75" s="146"/>
      <c r="P75" s="146"/>
    </row>
    <row r="76" spans="3:16" ht="12.75">
      <c r="C76" s="146" t="s">
        <v>181</v>
      </c>
      <c r="O76" s="146"/>
      <c r="P76" s="146"/>
    </row>
    <row r="77" spans="3:16" ht="12.75">
      <c r="C77" s="146"/>
      <c r="O77" s="146"/>
      <c r="P77" s="146"/>
    </row>
    <row r="78" spans="3:16" ht="12.75">
      <c r="C78" s="146" t="s">
        <v>149</v>
      </c>
      <c r="O78" s="146"/>
      <c r="P78" s="146"/>
    </row>
    <row r="79" spans="3:16" ht="12.75">
      <c r="C79" s="146" t="s">
        <v>150</v>
      </c>
      <c r="O79" s="146"/>
      <c r="P79" s="146"/>
    </row>
    <row r="80" spans="3:16" ht="12.75">
      <c r="C80" s="146"/>
      <c r="O80" s="146"/>
      <c r="P80" s="146"/>
    </row>
    <row r="81" spans="3:16" ht="12.75">
      <c r="C81" s="146" t="s">
        <v>151</v>
      </c>
      <c r="O81" s="146"/>
      <c r="P81" s="146"/>
    </row>
    <row r="82" spans="3:16" ht="12.75">
      <c r="C82" s="146" t="s">
        <v>152</v>
      </c>
      <c r="O82" s="146"/>
      <c r="P82" s="146"/>
    </row>
    <row r="83" spans="3:16" ht="12.75">
      <c r="C83" s="146" t="s">
        <v>190</v>
      </c>
      <c r="O83" s="146"/>
      <c r="P83" s="146"/>
    </row>
    <row r="84" spans="3:16" ht="12.75">
      <c r="C84" s="146" t="s">
        <v>153</v>
      </c>
      <c r="O84" s="146"/>
      <c r="P84" s="146"/>
    </row>
    <row r="85" ht="12.75">
      <c r="C85" s="146" t="s">
        <v>154</v>
      </c>
    </row>
    <row r="86" spans="2:3" s="146" customFormat="1" ht="12.75">
      <c r="B86" s="250"/>
      <c r="C86" s="146" t="s">
        <v>155</v>
      </c>
    </row>
    <row r="87" spans="2:3" s="146" customFormat="1" ht="12.75">
      <c r="B87" s="250"/>
      <c r="C87" s="146" t="s">
        <v>156</v>
      </c>
    </row>
    <row r="88" spans="2:3" s="146" customFormat="1" ht="12.75">
      <c r="B88" s="250"/>
      <c r="C88" s="146" t="s">
        <v>157</v>
      </c>
    </row>
    <row r="89" s="146" customFormat="1" ht="12.75">
      <c r="B89" s="250"/>
    </row>
    <row r="90" spans="2:3" s="146" customFormat="1" ht="12.75">
      <c r="B90" s="250"/>
      <c r="C90" s="146" t="s">
        <v>182</v>
      </c>
    </row>
    <row r="91" ht="12.75">
      <c r="C91" s="146"/>
    </row>
    <row r="92" ht="12.75">
      <c r="C92" s="146" t="s">
        <v>183</v>
      </c>
    </row>
    <row r="93" ht="12.75">
      <c r="C93" s="146" t="s">
        <v>158</v>
      </c>
    </row>
    <row r="94" ht="12.75">
      <c r="C94" s="146"/>
    </row>
    <row r="95" ht="12.75">
      <c r="C95" s="146" t="s">
        <v>159</v>
      </c>
    </row>
    <row r="96" ht="12.75">
      <c r="C96" s="146" t="s">
        <v>191</v>
      </c>
    </row>
    <row r="97" ht="12.75">
      <c r="C97" s="146"/>
    </row>
    <row r="98" ht="12.75">
      <c r="C98" s="146"/>
    </row>
    <row r="99" spans="2:3" ht="12.75">
      <c r="B99" s="249" t="s">
        <v>133</v>
      </c>
      <c r="C99" s="143" t="s">
        <v>166</v>
      </c>
    </row>
    <row r="100" spans="2:3" ht="12.75">
      <c r="B100" s="249"/>
      <c r="C100" s="146" t="s">
        <v>160</v>
      </c>
    </row>
    <row r="101" spans="2:3" ht="12.75">
      <c r="B101" s="249"/>
      <c r="C101" s="146" t="s">
        <v>161</v>
      </c>
    </row>
    <row r="102" spans="2:3" ht="12.75">
      <c r="B102" s="249"/>
      <c r="C102" s="146" t="s">
        <v>192</v>
      </c>
    </row>
    <row r="103" spans="2:3" ht="12.75">
      <c r="B103" s="249"/>
      <c r="C103" s="146" t="s">
        <v>193</v>
      </c>
    </row>
    <row r="104" spans="2:3" ht="12.75">
      <c r="B104" s="249"/>
      <c r="C104" s="146"/>
    </row>
    <row r="105" spans="2:3" ht="12.75">
      <c r="B105" s="249"/>
      <c r="C105" s="146" t="s">
        <v>162</v>
      </c>
    </row>
    <row r="106" spans="2:3" ht="12.75">
      <c r="B106" s="249"/>
      <c r="C106" s="146" t="s">
        <v>194</v>
      </c>
    </row>
    <row r="107" spans="2:3" ht="12.75">
      <c r="B107" s="249"/>
      <c r="C107" s="146" t="s">
        <v>195</v>
      </c>
    </row>
    <row r="108" ht="12.75">
      <c r="B108" s="249"/>
    </row>
    <row r="109" spans="2:3" ht="12.75">
      <c r="B109" s="249" t="s">
        <v>134</v>
      </c>
      <c r="C109" s="143" t="s">
        <v>136</v>
      </c>
    </row>
    <row r="110" spans="2:3" ht="12.75">
      <c r="B110" s="249"/>
      <c r="C110" s="146" t="s">
        <v>184</v>
      </c>
    </row>
    <row r="111" spans="2:3" ht="12.75">
      <c r="B111" s="249"/>
      <c r="C111" s="146" t="s">
        <v>196</v>
      </c>
    </row>
    <row r="112" spans="2:3" ht="12.75">
      <c r="B112" s="249"/>
      <c r="C112" s="146" t="s">
        <v>163</v>
      </c>
    </row>
    <row r="113" ht="12.75">
      <c r="B113" s="249"/>
    </row>
    <row r="114" spans="2:3" ht="12.75">
      <c r="B114" s="249" t="s">
        <v>135</v>
      </c>
      <c r="C114" s="143" t="s">
        <v>164</v>
      </c>
    </row>
    <row r="115" spans="2:3" ht="12.75">
      <c r="B115" s="249"/>
      <c r="C115" s="146" t="s">
        <v>165</v>
      </c>
    </row>
    <row r="116" spans="2:3" ht="12.75">
      <c r="B116" s="249"/>
      <c r="C116" s="146"/>
    </row>
    <row r="117" spans="2:3" ht="13.5" thickBot="1">
      <c r="B117" s="249"/>
      <c r="C117" s="146"/>
    </row>
    <row r="118" spans="2:9" ht="13.5" thickTop="1">
      <c r="B118" s="249"/>
      <c r="C118" s="146"/>
      <c r="D118" s="152"/>
      <c r="E118" s="153"/>
      <c r="F118" s="153"/>
      <c r="G118" s="153"/>
      <c r="H118" s="153"/>
      <c r="I118" s="154"/>
    </row>
    <row r="119" spans="2:9" ht="12.75">
      <c r="B119" s="249"/>
      <c r="C119" s="146"/>
      <c r="D119" s="155"/>
      <c r="E119" s="156"/>
      <c r="F119" s="156"/>
      <c r="G119" s="157"/>
      <c r="H119" s="156"/>
      <c r="I119" s="158"/>
    </row>
    <row r="120" spans="2:9" ht="12.75">
      <c r="B120" s="249"/>
      <c r="C120" s="146"/>
      <c r="D120" s="159" t="s">
        <v>137</v>
      </c>
      <c r="E120" s="156"/>
      <c r="F120" s="156"/>
      <c r="G120" s="156"/>
      <c r="H120" s="156"/>
      <c r="I120" s="158"/>
    </row>
    <row r="121" spans="2:9" ht="12.75">
      <c r="B121" s="249"/>
      <c r="C121" s="146"/>
      <c r="D121" s="155"/>
      <c r="E121" s="160"/>
      <c r="F121" s="160"/>
      <c r="G121" s="160"/>
      <c r="H121" s="156"/>
      <c r="I121" s="158"/>
    </row>
    <row r="122" spans="2:9" ht="13.5" thickBot="1">
      <c r="B122" s="249"/>
      <c r="D122" s="161"/>
      <c r="E122" s="162"/>
      <c r="F122" s="162"/>
      <c r="G122" s="162"/>
      <c r="H122" s="162"/>
      <c r="I122" s="163"/>
    </row>
    <row r="123" spans="2:3" ht="13.5" thickTop="1">
      <c r="B123" s="249"/>
      <c r="C123" s="146"/>
    </row>
    <row r="124" spans="2:3" ht="12.75">
      <c r="B124" s="249"/>
      <c r="C124" s="164" t="s">
        <v>138</v>
      </c>
    </row>
    <row r="125" spans="2:3" ht="12.75">
      <c r="B125" s="249"/>
      <c r="C125" s="164" t="s">
        <v>139</v>
      </c>
    </row>
    <row r="126" spans="2:3" ht="12.75">
      <c r="B126" s="249"/>
      <c r="C126" s="164" t="s">
        <v>145</v>
      </c>
    </row>
    <row r="127" spans="2:3" ht="12.75">
      <c r="B127" s="249"/>
      <c r="C127" s="164" t="s">
        <v>146</v>
      </c>
    </row>
    <row r="128" ht="12.75">
      <c r="C128" s="146"/>
    </row>
  </sheetData>
  <sheetProtection password="DE55" sheet="1" objects="1" scenarios="1"/>
  <printOptions/>
  <pageMargins left="0.75" right="0.75" top="1" bottom="1" header="0.5" footer="0.5"/>
  <pageSetup horizontalDpi="600" verticalDpi="600" orientation="portrait" paperSize="9" scale="78" r:id="rId2"/>
  <headerFooter alignWithMargins="0">
    <oddHeader>&amp;L&amp;"Arial,Vet"&amp;F&amp;R&amp;P</oddHeader>
    <oddFooter>&amp;L&amp;"Arial,Vet"VOS/ABB, R. Goedhart en B.Keizer&amp;C&amp;"Arial,Vet"&amp;A&amp;R&amp;"Arial,Vet"&amp;D</oddFooter>
  </headerFooter>
  <rowBreaks count="1" manualBreakCount="1">
    <brk id="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vosabb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rmg</dc:creator>
  <cp:keywords/>
  <dc:description/>
  <cp:lastModifiedBy>Bé Keizer</cp:lastModifiedBy>
  <cp:lastPrinted>2009-03-17T07:53:25Z</cp:lastPrinted>
  <dcterms:created xsi:type="dcterms:W3CDTF">2007-11-19T11:40:20Z</dcterms:created>
  <dcterms:modified xsi:type="dcterms:W3CDTF">2009-03-27T12:53:09Z</dcterms:modified>
  <cp:category/>
  <cp:version/>
  <cp:contentType/>
  <cp:contentStatus/>
</cp:coreProperties>
</file>