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" windowWidth="11295" windowHeight="6495" tabRatio="795"/>
  </bookViews>
  <sheets>
    <sheet name="normjaartaak OP" sheetId="1" r:id="rId1"/>
    <sheet name="njt OP volledig ambulant" sheetId="9" r:id="rId2"/>
    <sheet name="njt directie " sheetId="10" r:id="rId3"/>
    <sheet name="njt OOP met les" sheetId="8" r:id="rId4"/>
    <sheet name="njt OOP zonder les" sheetId="7" r:id="rId5"/>
    <sheet name="Tabellen" sheetId="5" r:id="rId6"/>
  </sheets>
  <definedNames>
    <definedName name="_xlnm.Print_Area" localSheetId="2">'njt directie '!$A$1:$S$57</definedName>
    <definedName name="_xlnm.Print_Area" localSheetId="3">'njt OOP met les'!$A$1:$S$72</definedName>
    <definedName name="_xlnm.Print_Area" localSheetId="4">'njt OOP zonder les'!$A$1:$P$45</definedName>
    <definedName name="_xlnm.Print_Area" localSheetId="1">'njt OP volledig ambulant'!$A$1:$S$57</definedName>
    <definedName name="_xlnm.Print_Area" localSheetId="0">'normjaartaak OP'!$A$1:$S$74</definedName>
    <definedName name="leeftijdsuren">Tabellen!$B$12:$C$21</definedName>
    <definedName name="salaristabel">Tabellen!$B$25:$U$38</definedName>
    <definedName name="schooljaar">Tabellen!$B$3:$F$5</definedName>
  </definedNames>
  <calcPr calcId="145621"/>
</workbook>
</file>

<file path=xl/calcChain.xml><?xml version="1.0" encoding="utf-8"?>
<calcChain xmlns="http://schemas.openxmlformats.org/spreadsheetml/2006/main">
  <c r="E12" i="7" l="1"/>
  <c r="D9" i="1"/>
  <c r="D12" i="7" s="1"/>
  <c r="D9" i="9" l="1"/>
  <c r="D9" i="8"/>
  <c r="D9" i="10"/>
  <c r="U40" i="5"/>
  <c r="U39" i="5"/>
  <c r="N60" i="7" l="1"/>
  <c r="N61" i="7" s="1"/>
  <c r="M60" i="7"/>
  <c r="M61" i="7" s="1"/>
  <c r="K60" i="7"/>
  <c r="N73" i="7" s="1"/>
  <c r="N67" i="7" s="1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F10" i="7" s="1"/>
  <c r="F12" i="10"/>
  <c r="F14" i="10" s="1"/>
  <c r="F13" i="10"/>
  <c r="F39" i="10"/>
  <c r="C42" i="5"/>
  <c r="F18" i="7" s="1"/>
  <c r="H11" i="8"/>
  <c r="H12" i="8" s="1"/>
  <c r="F13" i="8"/>
  <c r="H13" i="8" s="1"/>
  <c r="D57" i="8"/>
  <c r="D59" i="8" s="1"/>
  <c r="F43" i="1"/>
  <c r="F12" i="1"/>
  <c r="F13" i="1"/>
  <c r="F14" i="1" s="1"/>
  <c r="H11" i="1"/>
  <c r="H12" i="1"/>
  <c r="D57" i="1"/>
  <c r="D59" i="1" s="1"/>
  <c r="F39" i="9"/>
  <c r="F12" i="9"/>
  <c r="F13" i="9"/>
  <c r="F14" i="9" s="1"/>
  <c r="F12" i="8"/>
  <c r="F14" i="8"/>
  <c r="F17" i="8" s="1"/>
  <c r="F43" i="8"/>
  <c r="F20" i="7"/>
  <c r="N65" i="7"/>
  <c r="N72" i="7"/>
  <c r="M65" i="7"/>
  <c r="M72" i="7"/>
  <c r="K65" i="7"/>
  <c r="N71" i="7"/>
  <c r="N66" i="7" s="1"/>
  <c r="M71" i="7"/>
  <c r="M66" i="7" s="1"/>
  <c r="K71" i="7"/>
  <c r="K66" i="7" s="1"/>
  <c r="K72" i="7"/>
  <c r="F29" i="7"/>
  <c r="F31" i="7"/>
  <c r="F15" i="7"/>
  <c r="D4" i="7"/>
  <c r="C4" i="7"/>
  <c r="K73" i="7"/>
  <c r="K67" i="7" s="1"/>
  <c r="K61" i="7" l="1"/>
  <c r="M73" i="7"/>
  <c r="M67" i="7" s="1"/>
  <c r="F15" i="9"/>
  <c r="F17" i="9" s="1"/>
  <c r="F40" i="9" s="1"/>
  <c r="F17" i="1"/>
  <c r="F15" i="10"/>
  <c r="F17" i="10" s="1"/>
  <c r="F40" i="10" s="1"/>
  <c r="H14" i="8"/>
  <c r="F15" i="8" s="1"/>
  <c r="H13" i="1"/>
  <c r="H14" i="1" s="1"/>
  <c r="F15" i="1" s="1"/>
  <c r="E8" i="7" l="1"/>
  <c r="F17" i="7" s="1"/>
  <c r="F16" i="7"/>
  <c r="F19" i="7" s="1"/>
  <c r="F21" i="7" s="1"/>
  <c r="F32" i="7" s="1"/>
  <c r="F33" i="7" s="1"/>
  <c r="F19" i="1"/>
  <c r="D60" i="1"/>
  <c r="D61" i="1" s="1"/>
  <c r="G61" i="1" s="1"/>
  <c r="F16" i="1"/>
  <c r="F18" i="1" s="1"/>
  <c r="F20" i="1" s="1"/>
  <c r="F44" i="1" s="1"/>
  <c r="F45" i="10"/>
  <c r="F44" i="10"/>
  <c r="F45" i="9"/>
  <c r="F44" i="9"/>
  <c r="F19" i="8"/>
  <c r="D60" i="8"/>
  <c r="D61" i="8" s="1"/>
  <c r="G61" i="8" s="1"/>
  <c r="F16" i="8"/>
  <c r="F18" i="8" s="1"/>
  <c r="F20" i="8" s="1"/>
  <c r="F44" i="8" s="1"/>
  <c r="F48" i="8" l="1"/>
  <c r="F49" i="8"/>
  <c r="F48" i="1"/>
  <c r="F49" i="1"/>
  <c r="G63" i="1"/>
</calcChain>
</file>

<file path=xl/comments1.xml><?xml version="1.0" encoding="utf-8"?>
<comments xmlns="http://schemas.openxmlformats.org/spreadsheetml/2006/main">
  <authors>
    <author>Bé Keizer</author>
  </authors>
  <commentList>
    <comment ref="F11" authorId="0">
      <text>
        <r>
          <rPr>
            <b/>
            <sz val="8"/>
            <color indexed="81"/>
            <rFont val="Arial"/>
            <family val="2"/>
          </rPr>
          <t>WTF invullen dat door de schooladministratie is verstrekt</t>
        </r>
      </text>
    </comment>
    <comment ref="D13" authorId="0">
      <text>
        <r>
          <rPr>
            <b/>
            <sz val="8"/>
            <color indexed="81"/>
            <rFont val="Arial"/>
            <family val="2"/>
          </rPr>
          <t>Verloffactor invullen dat door de schooladministratie is verstrekt.</t>
        </r>
      </text>
    </comment>
  </commentList>
</comments>
</file>

<file path=xl/comments2.xml><?xml version="1.0" encoding="utf-8"?>
<comments xmlns="http://schemas.openxmlformats.org/spreadsheetml/2006/main">
  <authors>
    <author>Bé Keizer</author>
  </authors>
  <commentList>
    <comment ref="F11" authorId="0">
      <text>
        <r>
          <rPr>
            <b/>
            <sz val="8"/>
            <color indexed="81"/>
            <rFont val="Arial"/>
            <family val="2"/>
          </rPr>
          <t>WTF invullen dat door de schooladministratie is verstrekt</t>
        </r>
      </text>
    </comment>
    <comment ref="D13" authorId="0">
      <text>
        <r>
          <rPr>
            <b/>
            <sz val="8"/>
            <color indexed="81"/>
            <rFont val="Arial"/>
            <family val="2"/>
          </rPr>
          <t>Verloffactor invullen dat door de schooladministratie is verstrekt.</t>
        </r>
      </text>
    </comment>
  </commentList>
</comments>
</file>

<file path=xl/comments3.xml><?xml version="1.0" encoding="utf-8"?>
<comments xmlns="http://schemas.openxmlformats.org/spreadsheetml/2006/main">
  <authors>
    <author>Bé Keizer</author>
  </authors>
  <commentList>
    <comment ref="F11" authorId="0">
      <text>
        <r>
          <rPr>
            <b/>
            <sz val="8"/>
            <color indexed="81"/>
            <rFont val="Arial"/>
            <family val="2"/>
          </rPr>
          <t>WTF invullen dat door de schooladministratie is verstrekt</t>
        </r>
      </text>
    </comment>
    <comment ref="D13" authorId="0">
      <text>
        <r>
          <rPr>
            <b/>
            <sz val="8"/>
            <color indexed="81"/>
            <rFont val="Arial"/>
            <family val="2"/>
          </rPr>
          <t>Verloffactor invullen dat door de schooladministratie is verstrekt.</t>
        </r>
      </text>
    </comment>
  </commentList>
</comments>
</file>

<file path=xl/comments4.xml><?xml version="1.0" encoding="utf-8"?>
<comments xmlns="http://schemas.openxmlformats.org/spreadsheetml/2006/main">
  <authors>
    <author>Bé Keizer</author>
  </authors>
  <commentList>
    <comment ref="D7" authorId="0">
      <text>
        <r>
          <rPr>
            <b/>
            <sz val="8"/>
            <color indexed="81"/>
            <rFont val="Arial"/>
            <family val="2"/>
          </rPr>
          <t>De OOP-er met lesgebonden of behandeltaken dient van te voren aan te geven of de jaartaak op basis van die van de OP-er wordt bepaald of op basis van die van de reguliere OOP-er.
In dat laatste geval dient het volgende werkblad gebruikt te worden.</t>
        </r>
      </text>
    </comment>
    <comment ref="F11" authorId="0">
      <text>
        <r>
          <rPr>
            <b/>
            <sz val="8"/>
            <color indexed="81"/>
            <rFont val="Arial"/>
            <family val="2"/>
          </rPr>
          <t>WTF invullen dat door de schooladministratie is verstrekt</t>
        </r>
      </text>
    </comment>
    <comment ref="D13" authorId="0">
      <text>
        <r>
          <rPr>
            <b/>
            <sz val="8"/>
            <color indexed="81"/>
            <rFont val="Arial"/>
            <family val="2"/>
          </rPr>
          <t>Verloffactor invullen dat door de schooladministratie is verstrekt.</t>
        </r>
      </text>
    </comment>
  </commentList>
</comments>
</file>

<file path=xl/comments5.xml><?xml version="1.0" encoding="utf-8"?>
<comments xmlns="http://schemas.openxmlformats.org/spreadsheetml/2006/main">
  <authors>
    <author>Geke</author>
  </authors>
  <commentList>
    <comment ref="F14" authorId="0">
      <text>
        <r>
          <rPr>
            <b/>
            <sz val="8"/>
            <color indexed="81"/>
            <rFont val="Arial"/>
            <family val="2"/>
          </rPr>
          <t xml:space="preserve">WTF invullen die door de school-administratie wordt verstrekt. </t>
        </r>
        <r>
          <rPr>
            <sz val="8"/>
            <color indexed="81"/>
            <rFont val="Tahoma"/>
          </rPr>
          <t xml:space="preserve">
</t>
        </r>
      </text>
    </comment>
    <comment ref="D20" authorId="0">
      <text>
        <r>
          <rPr>
            <b/>
            <sz val="8"/>
            <color indexed="81"/>
            <rFont val="Arial"/>
            <family val="2"/>
          </rPr>
          <t xml:space="preserve">Verloffactor invullen die door de administratie wordt verstrekt. 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Bé Keizer</author>
  </authors>
  <commentList>
    <comment ref="B23" authorId="0">
      <text>
        <r>
          <rPr>
            <b/>
            <sz val="8"/>
            <color indexed="81"/>
            <rFont val="Arial"/>
            <family val="2"/>
          </rPr>
          <t xml:space="preserve">
tabel per 1-7-2014</t>
        </r>
      </text>
    </comment>
    <comment ref="C25" authorId="0">
      <text>
        <r>
          <rPr>
            <sz val="9"/>
            <color indexed="81"/>
            <rFont val="Tahoma"/>
            <family val="2"/>
          </rPr>
          <t xml:space="preserve">
Bijstelling per 1 juli 2014 i.v.m. aaanpassing minimumloon naar 1.495,20.</t>
        </r>
      </text>
    </comment>
  </commentList>
</comments>
</file>

<file path=xl/sharedStrings.xml><?xml version="1.0" encoding="utf-8"?>
<sst xmlns="http://schemas.openxmlformats.org/spreadsheetml/2006/main" count="555" uniqueCount="160">
  <si>
    <t>uur</t>
  </si>
  <si>
    <t>Saldo</t>
  </si>
  <si>
    <t>lesgebonden</t>
  </si>
  <si>
    <t>Feitelijke invulling lessentaak per week:</t>
  </si>
  <si>
    <t>WTF</t>
  </si>
  <si>
    <t>Lesgevende taken</t>
  </si>
  <si>
    <t>10% deskundigheidsbevordering</t>
  </si>
  <si>
    <t>Saldo voor overige taken</t>
  </si>
  <si>
    <t>Bruto</t>
  </si>
  <si>
    <t>Berekening individuele normjaartaak van:</t>
  </si>
  <si>
    <t>School:</t>
  </si>
  <si>
    <t>Schooljaar:</t>
  </si>
  <si>
    <t>Totaal aantal per week:</t>
  </si>
  <si>
    <t>Totaal aantal schoolweken per jaar:</t>
  </si>
  <si>
    <t>Volgens de WTF moet u werken:</t>
  </si>
  <si>
    <t>U werkt elke maandag:</t>
  </si>
  <si>
    <t>U werkt elke dinsdag:</t>
  </si>
  <si>
    <t>U werkt elke woensdag:</t>
  </si>
  <si>
    <t>U werkt elke donderdag:</t>
  </si>
  <si>
    <t xml:space="preserve">U werkt elke vrijdag: </t>
  </si>
  <si>
    <t>Uren onder de individuele normjaartaak:</t>
  </si>
  <si>
    <t>Uren boven de individuele normjaartaak:</t>
  </si>
  <si>
    <t>Totaal aantal uren per jaar:</t>
  </si>
  <si>
    <t>Buffer</t>
  </si>
  <si>
    <t>Handtekening medewerker:</t>
  </si>
  <si>
    <t>Handtekening directeur:</t>
  </si>
  <si>
    <t>Datum:</t>
  </si>
  <si>
    <t>Waarvan lesgebonden taken (voor- en nawerk):</t>
  </si>
  <si>
    <t>Overige niet-lesgebonden taken</t>
  </si>
  <si>
    <t xml:space="preserve">Normjaartaak </t>
  </si>
  <si>
    <t>*</t>
  </si>
  <si>
    <t>Geboortedatum:</t>
  </si>
  <si>
    <t>Leeftijdsuren OOP</t>
  </si>
  <si>
    <t>jaar</t>
  </si>
  <si>
    <t>uren</t>
  </si>
  <si>
    <t>Recht op BAPO/60+reg</t>
  </si>
  <si>
    <t>Vanaf maand</t>
  </si>
  <si>
    <t>aantal maanden dat schooljaar</t>
  </si>
  <si>
    <t>Berekening individuele jaartaak van:</t>
  </si>
  <si>
    <t>Jaartaak</t>
  </si>
  <si>
    <t>Leeftijdsuren 60+</t>
  </si>
  <si>
    <t>Leeftijdsuren</t>
  </si>
  <si>
    <t>salaris &gt;= S8.13</t>
  </si>
  <si>
    <t>schooljaar</t>
  </si>
  <si>
    <t>leeftijd</t>
  </si>
  <si>
    <t>schaal/regel</t>
  </si>
  <si>
    <t>8.13</t>
  </si>
  <si>
    <t>foute opgave regelnummer!</t>
  </si>
  <si>
    <t>Aangepaste jaartaak</t>
  </si>
  <si>
    <t>Individuele Jaartaak minus BAPO</t>
  </si>
  <si>
    <t>Feitelijke invulling taak per week:</t>
  </si>
  <si>
    <t>(CAO PO art. 6.35)</t>
  </si>
  <si>
    <t>(CAO PO art. 8.5 lid 3)</t>
  </si>
  <si>
    <t>(CAO PO art. 8.5 lid 2)</t>
  </si>
  <si>
    <t>kalenderjaargegevens mbt BAPO</t>
  </si>
  <si>
    <t>maand</t>
  </si>
  <si>
    <t>aantal maanden</t>
  </si>
  <si>
    <t>Lesgebonden</t>
  </si>
  <si>
    <t>Individueel overzicht jaartaak</t>
  </si>
  <si>
    <t>Opname BAPO-verlof factor</t>
  </si>
  <si>
    <t>Individuele jaartaak na BAPO</t>
  </si>
  <si>
    <t>Individuele jaartaak</t>
  </si>
  <si>
    <t xml:space="preserve">(in werktijd: </t>
  </si>
  <si>
    <t>uur, afgerond.)</t>
  </si>
  <si>
    <t>Totaal</t>
  </si>
  <si>
    <t>Alleen de gele velden invullen!</t>
  </si>
  <si>
    <t>→</t>
  </si>
  <si>
    <t>Aantal uren dat u niet van te voren invult, om deze ad hoc of tijdens pieken in te zetten.</t>
  </si>
  <si>
    <t>Het aantal uren dat u nog moet invullen.</t>
  </si>
  <si>
    <t xml:space="preserve">Aantal uur dat u nu te weinig werkt. </t>
  </si>
  <si>
    <t>Aantal uren dat u nu te veel werkt.</t>
  </si>
  <si>
    <t>Te veel/ weinig gewerkte lesgebonden uren:</t>
  </si>
  <si>
    <t>Vul hier de datum in dat u het formulier invult.</t>
  </si>
  <si>
    <t>Schaal:</t>
  </si>
  <si>
    <t>Regelnummer:</t>
  </si>
  <si>
    <t>Te veel/ weinig gewerkte uren op jaarbasis:</t>
  </si>
  <si>
    <t>Het aantal uren op jaarbasis dat u nog moet invullen.</t>
  </si>
  <si>
    <t>2014-2015</t>
  </si>
  <si>
    <t>De lesgebonden taken (35%):</t>
  </si>
  <si>
    <t>Deskundigheidsbevordering:</t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</si>
  <si>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Teamscholing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</si>
  <si>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Onderwijsinhoudelijke teamvergaderingen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</si>
  <si>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Algemene Studiedagen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</si>
  <si>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Werkbesprekingen i.v.m. schoolontwikkeling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</si>
  <si>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Keuzeproces, invoering en implementatie nieuwe methode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</si>
  <si>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Collegiale consultatie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</si>
  <si>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Wederzijds klassenbezoek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</si>
  <si>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Intervisie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</si>
  <si>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Gesprekkencycus (functionerings-, POP- en beoordelingsgesprekken)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</si>
  <si>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Cursus of training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</si>
  <si>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Externe advisering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</si>
  <si>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Het krijgen van coaching en begeleiding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</si>
  <si>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Lezen van vakliteratuur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</si>
  <si>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sz val="10"/>
        <rFont val="News Gothic BT"/>
        <family val="2"/>
      </rPr>
      <t>Ontwikkeling en voorbereiding van specialismen</t>
    </r>
  </si>
  <si>
    <t>Andere taken</t>
  </si>
  <si>
    <t xml:space="preserve">Studiedagen: </t>
  </si>
  <si>
    <t>Compensatieverlof</t>
  </si>
  <si>
    <t xml:space="preserve">Compensatieverlof: </t>
  </si>
  <si>
    <t>data invullen</t>
  </si>
  <si>
    <t>Lesgebonden taken (20%)</t>
  </si>
  <si>
    <t>voor- en nawerk</t>
  </si>
  <si>
    <t>leerlingbegeleiding</t>
  </si>
  <si>
    <t>gesprekken met ouders</t>
  </si>
  <si>
    <t>overleg met andere disciplines over leerlingen</t>
  </si>
  <si>
    <t xml:space="preserve">   mee opstellen en uitvoeren van handelingsplannen</t>
  </si>
  <si>
    <t>interne studiedagen</t>
  </si>
  <si>
    <t>cursus of training</t>
  </si>
  <si>
    <t>inhoudelijke teamvergadering (behoort dan niet tot de niet-lesgevende tijd)</t>
  </si>
  <si>
    <t>collegiale consultatie</t>
  </si>
  <si>
    <t>bij beginnende assistenten: inwerken</t>
  </si>
  <si>
    <t xml:space="preserve">Deskundigheidsbevordering </t>
  </si>
  <si>
    <t xml:space="preserve">   bijhouden vakliteratuur</t>
  </si>
  <si>
    <t xml:space="preserve">Studiedagen </t>
  </si>
  <si>
    <t>Specifieke taken:</t>
  </si>
  <si>
    <t>Leerkracht groep 8 krijgt 45%, 10% extra voor specifieke groep-8 taken</t>
  </si>
  <si>
    <t>(in werktijd</t>
  </si>
  <si>
    <t>uren afgerond)</t>
  </si>
  <si>
    <t>Uren andere taken onder de individuele normjaartaak:</t>
  </si>
  <si>
    <t>Uren andere taken boven de individuele normjaartaak:</t>
  </si>
  <si>
    <t>Saldo lesgebonden uren en andere taken</t>
  </si>
  <si>
    <t>BAPO-verlof:</t>
  </si>
  <si>
    <t>Toelichting normjaartaak OP volledig ambulant</t>
  </si>
  <si>
    <t>Toelichting normjaartaak OP</t>
  </si>
  <si>
    <t xml:space="preserve">Handleiding normjaartaak OOP met les- en/of behandeltaken </t>
  </si>
  <si>
    <t xml:space="preserve">Handleiding normjaartaak onderwijsondersteunend </t>
  </si>
  <si>
    <t>personeel zonder les- en/of behandeltaken</t>
  </si>
  <si>
    <r>
      <t>Positief</t>
    </r>
    <r>
      <rPr>
        <i/>
        <sz val="10"/>
        <rFont val="Arial"/>
        <family val="2"/>
      </rPr>
      <t xml:space="preserve">: totaal te weinig gewerkte uren. </t>
    </r>
    <r>
      <rPr>
        <b/>
        <i/>
        <sz val="10"/>
        <rFont val="Arial"/>
        <family val="2"/>
      </rPr>
      <t>Negatief</t>
    </r>
    <r>
      <rPr>
        <i/>
        <sz val="10"/>
        <rFont val="Arial"/>
        <family val="2"/>
      </rPr>
      <t>: totaal te veel gewerkte uren</t>
    </r>
  </si>
  <si>
    <r>
      <t>Positief</t>
    </r>
    <r>
      <rPr>
        <i/>
        <sz val="10"/>
        <rFont val="Arial"/>
        <family val="2"/>
      </rPr>
      <t xml:space="preserve">: aantal uren dat u te weinig werkt. </t>
    </r>
    <r>
      <rPr>
        <b/>
        <i/>
        <sz val="10"/>
        <rFont val="Arial"/>
        <family val="2"/>
      </rPr>
      <t>Negatief</t>
    </r>
    <r>
      <rPr>
        <i/>
        <sz val="10"/>
        <rFont val="Arial"/>
        <family val="2"/>
      </rPr>
      <t>: aantal uren dat u te veel werkt</t>
    </r>
  </si>
  <si>
    <t xml:space="preserve">Aantal uren dat u nu te weinig werkt. </t>
  </si>
  <si>
    <t>Beginnende leerkracht, voor het eerst zelfstandig groep:  1ste jaar 45%</t>
  </si>
  <si>
    <t>OOP-er in eerste jaar van aanstelling: 30%</t>
  </si>
  <si>
    <t>2015-2016</t>
  </si>
  <si>
    <t>2016-2017</t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</si>
  <si>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het voorbereiden van lessen en werkzaamheden;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</si>
  <si>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het maken van een dag-, week-, jaarplanning, roosters en activiteitenplan;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</si>
  <si>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overleg met collega’s over de overdracht van de groep;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</si>
  <si>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overleg met individuele leerlingen;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</si>
  <si>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overleg met ouders (waaronder rapportbesprekingen);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</si>
  <si>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overleg met collega’s over de leerlingen (waaronder leerlingbesprekingen);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</si>
  <si>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overleg met extern deskundigen over leerlingen, de groep of het eigen functioneren;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</si>
  <si>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het maken van handelingsplannen, exclusief handelingsplannen LGF;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</si>
  <si>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het vervaardigen van materiaal;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</si>
  <si>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het corrigeren van het werk van de leerlingen;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</si>
  <si>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het administreren van de vorderingen van de leerlingen en de groep;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</si>
  <si>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het maken van rapportages;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</si>
  <si>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overleg met zorgleerkracht;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</si>
  <si>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overdracht aan collega’s;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</si>
  <si>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het dagelijks bijhouden van het klassenmap/logboek;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</si>
  <si>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voorafgaand aan de les in de klas aanwezig zijn;</t>
    </r>
  </si>
  <si>
    <r>
      <t>·</t>
    </r>
    <r>
      <rPr>
        <sz val="7"/>
        <rFont val="Times New Roman"/>
        <family val="1"/>
      </rPr>
      <t xml:space="preserve">                </t>
    </r>
    <r>
      <rPr>
        <sz val="10"/>
        <rFont val="News Gothic BT"/>
        <family val="2"/>
      </rPr>
      <t>pleinwacht.</t>
    </r>
  </si>
  <si>
    <t>www.vosabb.nl</t>
  </si>
  <si>
    <t xml:space="preserve">Studiedagen                                </t>
  </si>
  <si>
    <t>Compensatie- en/of BAPO-dagen</t>
  </si>
  <si>
    <t>*  invulling uren nader te bepalen en in overleg met directie (zie ook uitkomst rij 61)</t>
  </si>
  <si>
    <t>Combineren uitkomst rij 44 en uitkomst rij 61: zie rij 63</t>
  </si>
  <si>
    <t xml:space="preserve">Studiedagen                                 </t>
  </si>
  <si>
    <t>Salaristabellen</t>
  </si>
  <si>
    <t>2017-2018</t>
  </si>
  <si>
    <t>2018-2019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</si>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</sst>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[$-413]dd/mmm/yy;@"/>
    <numFmt numFmtId="166" formatCode="dd/mm/yy"/>
    <numFmt numFmtId="167" formatCode="dd/mm/yy;@"/>
  </numFmts>
  <fonts count="2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</font>
    <font>
      <i/>
      <sz val="10"/>
      <name val="Arial"/>
      <family val="2"/>
    </font>
    <font>
      <sz val="10"/>
      <color indexed="22"/>
      <name val="Arial"/>
    </font>
    <font>
      <b/>
      <sz val="10"/>
      <color indexed="10"/>
      <name val="Arial"/>
      <family val="2"/>
    </font>
    <font>
      <sz val="8"/>
      <color indexed="81"/>
      <name val="Tahoma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10"/>
      <name val="News Gothic BT"/>
      <family val="2"/>
    </font>
    <font>
      <sz val="10"/>
      <name val="Symbol"/>
      <family val="1"/>
      <charset val="2"/>
    </font>
    <font>
      <sz val="7"/>
      <name val="Times New Roman"/>
      <family val="1"/>
    </font>
    <font>
      <b/>
      <u/>
      <sz val="10"/>
      <name val="Arial"/>
      <family val="2"/>
    </font>
    <font>
      <sz val="10"/>
      <name val="Arial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81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1"/>
      <name val="Tahoma"/>
      <family val="2"/>
    </font>
    <font>
      <sz val="10"/>
      <color theme="0" tint="-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 applyProtection="1"/>
    <xf numFmtId="0" fontId="0" fillId="2" borderId="0" xfId="0" applyFill="1" applyProtection="1"/>
    <xf numFmtId="0" fontId="0" fillId="2" borderId="0" xfId="0" applyFill="1" applyBorder="1" applyProtection="1"/>
    <xf numFmtId="0" fontId="2" fillId="2" borderId="0" xfId="0" applyFont="1" applyFill="1" applyBorder="1" applyProtection="1"/>
    <xf numFmtId="1" fontId="0" fillId="2" borderId="0" xfId="0" applyNumberFormat="1" applyFill="1" applyBorder="1" applyProtection="1"/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0" xfId="0" applyFill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2" fillId="3" borderId="5" xfId="0" applyFont="1" applyFill="1" applyBorder="1" applyProtection="1"/>
    <xf numFmtId="0" fontId="0" fillId="3" borderId="7" xfId="0" applyFill="1" applyBorder="1" applyProtection="1"/>
    <xf numFmtId="0" fontId="3" fillId="3" borderId="0" xfId="0" applyFont="1" applyFill="1" applyBorder="1" applyProtection="1"/>
    <xf numFmtId="0" fontId="3" fillId="3" borderId="5" xfId="0" applyFont="1" applyFill="1" applyBorder="1" applyProtection="1"/>
    <xf numFmtId="0" fontId="2" fillId="3" borderId="0" xfId="0" applyFont="1" applyFill="1" applyBorder="1" applyProtection="1"/>
    <xf numFmtId="1" fontId="0" fillId="3" borderId="0" xfId="0" applyNumberFormat="1" applyFill="1" applyBorder="1" applyProtection="1"/>
    <xf numFmtId="0" fontId="6" fillId="3" borderId="0" xfId="0" applyFont="1" applyFill="1" applyBorder="1" applyProtection="1"/>
    <xf numFmtId="0" fontId="4" fillId="4" borderId="1" xfId="0" applyFont="1" applyFill="1" applyBorder="1" applyProtection="1"/>
    <xf numFmtId="0" fontId="2" fillId="4" borderId="2" xfId="0" applyFont="1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8" xfId="0" applyFill="1" applyBorder="1" applyProtection="1"/>
    <xf numFmtId="0" fontId="0" fillId="4" borderId="6" xfId="0" applyFill="1" applyBorder="1" applyProtection="1"/>
    <xf numFmtId="0" fontId="0" fillId="4" borderId="9" xfId="0" applyFill="1" applyBorder="1" applyProtection="1"/>
    <xf numFmtId="0" fontId="2" fillId="4" borderId="1" xfId="0" applyFont="1" applyFill="1" applyBorder="1" applyProtection="1"/>
    <xf numFmtId="0" fontId="3" fillId="4" borderId="1" xfId="0" applyFont="1" applyFill="1" applyBorder="1" applyProtection="1"/>
    <xf numFmtId="0" fontId="2" fillId="4" borderId="3" xfId="0" applyFont="1" applyFill="1" applyBorder="1" applyProtection="1"/>
    <xf numFmtId="0" fontId="2" fillId="4" borderId="4" xfId="0" applyFont="1" applyFill="1" applyBorder="1" applyProtection="1"/>
    <xf numFmtId="0" fontId="0" fillId="4" borderId="0" xfId="0" applyFill="1" applyBorder="1" applyProtection="1"/>
    <xf numFmtId="0" fontId="2" fillId="4" borderId="5" xfId="0" applyFont="1" applyFill="1" applyBorder="1" applyProtection="1"/>
    <xf numFmtId="0" fontId="0" fillId="4" borderId="5" xfId="0" applyFill="1" applyBorder="1" applyProtection="1"/>
    <xf numFmtId="0" fontId="2" fillId="4" borderId="8" xfId="0" applyFont="1" applyFill="1" applyBorder="1" applyProtection="1"/>
    <xf numFmtId="0" fontId="2" fillId="4" borderId="6" xfId="0" applyFont="1" applyFill="1" applyBorder="1" applyAlignment="1" applyProtection="1">
      <alignment horizontal="center"/>
    </xf>
    <xf numFmtId="0" fontId="0" fillId="4" borderId="4" xfId="0" applyFill="1" applyBorder="1" applyProtection="1"/>
    <xf numFmtId="1" fontId="0" fillId="4" borderId="4" xfId="0" applyNumberFormat="1" applyFill="1" applyBorder="1" applyProtection="1"/>
    <xf numFmtId="0" fontId="0" fillId="4" borderId="5" xfId="0" applyFill="1" applyBorder="1" applyAlignment="1" applyProtection="1">
      <alignment horizontal="center"/>
    </xf>
    <xf numFmtId="164" fontId="0" fillId="4" borderId="4" xfId="0" applyNumberFormat="1" applyFill="1" applyBorder="1" applyProtection="1"/>
    <xf numFmtId="0" fontId="0" fillId="4" borderId="1" xfId="0" applyFill="1" applyBorder="1" applyProtection="1"/>
    <xf numFmtId="0" fontId="2" fillId="4" borderId="10" xfId="0" applyFont="1" applyFill="1" applyBorder="1" applyProtection="1"/>
    <xf numFmtId="0" fontId="2" fillId="4" borderId="11" xfId="0" applyFont="1" applyFill="1" applyBorder="1" applyProtection="1"/>
    <xf numFmtId="0" fontId="0" fillId="4" borderId="12" xfId="0" applyFill="1" applyBorder="1" applyProtection="1"/>
    <xf numFmtId="0" fontId="0" fillId="4" borderId="13" xfId="0" applyFill="1" applyBorder="1" applyProtection="1"/>
    <xf numFmtId="1" fontId="0" fillId="4" borderId="11" xfId="0" applyNumberFormat="1" applyFill="1" applyBorder="1" applyProtection="1"/>
    <xf numFmtId="0" fontId="0" fillId="4" borderId="13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3" fillId="4" borderId="0" xfId="0" applyFont="1" applyFill="1" applyBorder="1" applyProtection="1"/>
    <xf numFmtId="0" fontId="3" fillId="4" borderId="5" xfId="0" applyFont="1" applyFill="1" applyBorder="1" applyProtection="1"/>
    <xf numFmtId="0" fontId="2" fillId="4" borderId="0" xfId="0" applyFont="1" applyFill="1" applyBorder="1" applyProtection="1"/>
    <xf numFmtId="0" fontId="6" fillId="4" borderId="6" xfId="0" applyFont="1" applyFill="1" applyBorder="1" applyProtection="1"/>
    <xf numFmtId="0" fontId="6" fillId="4" borderId="1" xfId="0" applyFont="1" applyFill="1" applyBorder="1" applyProtection="1"/>
    <xf numFmtId="0" fontId="6" fillId="4" borderId="8" xfId="0" applyFont="1" applyFill="1" applyBorder="1" applyProtection="1"/>
    <xf numFmtId="0" fontId="0" fillId="4" borderId="0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5" fillId="4" borderId="0" xfId="0" applyFont="1" applyFill="1" applyBorder="1" applyProtection="1"/>
    <xf numFmtId="0" fontId="17" fillId="4" borderId="8" xfId="0" applyFon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9" xfId="0" applyFill="1" applyBorder="1" applyProtection="1">
      <protection locked="0"/>
    </xf>
    <xf numFmtId="1" fontId="2" fillId="4" borderId="2" xfId="0" applyNumberFormat="1" applyFont="1" applyFill="1" applyBorder="1" applyProtection="1"/>
    <xf numFmtId="0" fontId="0" fillId="4" borderId="2" xfId="0" applyFill="1" applyBorder="1" applyAlignment="1" applyProtection="1">
      <alignment horizontal="center"/>
    </xf>
    <xf numFmtId="0" fontId="2" fillId="4" borderId="6" xfId="0" applyFont="1" applyFill="1" applyBorder="1" applyProtection="1"/>
    <xf numFmtId="1" fontId="2" fillId="4" borderId="6" xfId="0" applyNumberFormat="1" applyFont="1" applyFill="1" applyBorder="1" applyProtection="1"/>
    <xf numFmtId="0" fontId="0" fillId="4" borderId="6" xfId="0" applyFill="1" applyBorder="1" applyAlignment="1" applyProtection="1">
      <alignment horizontal="center"/>
    </xf>
    <xf numFmtId="1" fontId="0" fillId="4" borderId="0" xfId="0" applyNumberFormat="1" applyFill="1" applyBorder="1" applyProtection="1"/>
    <xf numFmtId="1" fontId="2" fillId="4" borderId="12" xfId="0" applyNumberFormat="1" applyFont="1" applyFill="1" applyBorder="1" applyProtection="1"/>
    <xf numFmtId="0" fontId="2" fillId="4" borderId="12" xfId="0" applyFont="1" applyFill="1" applyBorder="1" applyProtection="1"/>
    <xf numFmtId="0" fontId="0" fillId="4" borderId="12" xfId="0" applyFill="1" applyBorder="1" applyAlignment="1" applyProtection="1">
      <alignment horizontal="right"/>
    </xf>
    <xf numFmtId="0" fontId="1" fillId="4" borderId="12" xfId="0" applyFont="1" applyFill="1" applyBorder="1" applyProtection="1"/>
    <xf numFmtId="0" fontId="17" fillId="4" borderId="11" xfId="0" applyFont="1" applyFill="1" applyBorder="1" applyProtection="1"/>
    <xf numFmtId="0" fontId="0" fillId="4" borderId="3" xfId="0" applyFill="1" applyBorder="1" applyAlignment="1" applyProtection="1">
      <alignment horizontal="center"/>
    </xf>
    <xf numFmtId="1" fontId="0" fillId="4" borderId="12" xfId="0" applyNumberFormat="1" applyFill="1" applyBorder="1" applyProtection="1"/>
    <xf numFmtId="1" fontId="2" fillId="3" borderId="0" xfId="0" applyNumberFormat="1" applyFont="1" applyFill="1" applyBorder="1" applyProtection="1"/>
    <xf numFmtId="0" fontId="0" fillId="3" borderId="0" xfId="0" applyFill="1" applyBorder="1" applyAlignment="1" applyProtection="1">
      <alignment horizontal="right"/>
    </xf>
    <xf numFmtId="0" fontId="1" fillId="3" borderId="0" xfId="0" applyFont="1" applyFill="1" applyBorder="1" applyProtection="1"/>
    <xf numFmtId="0" fontId="3" fillId="4" borderId="4" xfId="0" applyFont="1" applyFill="1" applyBorder="1" applyProtection="1"/>
    <xf numFmtId="0" fontId="13" fillId="4" borderId="4" xfId="0" applyFont="1" applyFill="1" applyBorder="1" applyAlignment="1">
      <alignment horizontal="left" indent="2"/>
    </xf>
    <xf numFmtId="0" fontId="3" fillId="4" borderId="4" xfId="0" applyFont="1" applyFill="1" applyBorder="1" applyAlignment="1" applyProtection="1">
      <alignment horizontal="left"/>
    </xf>
    <xf numFmtId="165" fontId="18" fillId="4" borderId="8" xfId="0" applyNumberFormat="1" applyFont="1" applyFill="1" applyBorder="1" applyProtection="1">
      <protection locked="0"/>
    </xf>
    <xf numFmtId="165" fontId="18" fillId="4" borderId="6" xfId="0" applyNumberFormat="1" applyFont="1" applyFill="1" applyBorder="1" applyProtection="1"/>
    <xf numFmtId="0" fontId="0" fillId="5" borderId="8" xfId="0" applyFill="1" applyBorder="1" applyProtection="1"/>
    <xf numFmtId="0" fontId="0" fillId="5" borderId="6" xfId="0" applyFill="1" applyBorder="1" applyProtection="1"/>
    <xf numFmtId="0" fontId="0" fillId="5" borderId="9" xfId="0" applyFill="1" applyBorder="1" applyProtection="1"/>
    <xf numFmtId="0" fontId="19" fillId="5" borderId="6" xfId="0" applyFont="1" applyFill="1" applyBorder="1" applyAlignment="1" applyProtection="1">
      <alignment horizontal="right"/>
    </xf>
    <xf numFmtId="0" fontId="2" fillId="6" borderId="2" xfId="0" applyFont="1" applyFill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164" fontId="0" fillId="6" borderId="4" xfId="0" applyNumberFormat="1" applyFill="1" applyBorder="1" applyProtection="1">
      <protection locked="0"/>
    </xf>
    <xf numFmtId="164" fontId="0" fillId="6" borderId="0" xfId="0" applyNumberFormat="1" applyFill="1" applyBorder="1" applyAlignment="1" applyProtection="1">
      <alignment horizontal="center"/>
      <protection locked="0"/>
    </xf>
    <xf numFmtId="9" fontId="0" fillId="6" borderId="0" xfId="0" applyNumberFormat="1" applyFill="1" applyBorder="1" applyAlignment="1" applyProtection="1">
      <alignment horizontal="center"/>
      <protection locked="0"/>
    </xf>
    <xf numFmtId="0" fontId="3" fillId="6" borderId="14" xfId="0" applyFont="1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2" fillId="6" borderId="14" xfId="0" applyFont="1" applyFill="1" applyBorder="1" applyProtection="1">
      <protection locked="0"/>
    </xf>
    <xf numFmtId="1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6" borderId="16" xfId="0" applyNumberFormat="1" applyFill="1" applyBorder="1" applyAlignment="1" applyProtection="1">
      <alignment horizontal="center"/>
      <protection locked="0"/>
    </xf>
    <xf numFmtId="0" fontId="0" fillId="6" borderId="0" xfId="0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3" fillId="6" borderId="4" xfId="0" applyFont="1" applyFill="1" applyBorder="1" applyProtection="1">
      <protection locked="0"/>
    </xf>
    <xf numFmtId="0" fontId="6" fillId="6" borderId="4" xfId="0" applyFont="1" applyFill="1" applyBorder="1" applyProtection="1">
      <protection locked="0"/>
    </xf>
    <xf numFmtId="0" fontId="2" fillId="4" borderId="8" xfId="0" applyFont="1" applyFill="1" applyBorder="1" applyAlignment="1" applyProtection="1">
      <alignment horizontal="left"/>
    </xf>
    <xf numFmtId="0" fontId="0" fillId="6" borderId="8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2" fillId="4" borderId="14" xfId="0" applyFont="1" applyFill="1" applyBorder="1" applyProtection="1"/>
    <xf numFmtId="0" fontId="12" fillId="4" borderId="4" xfId="0" applyFont="1" applyFill="1" applyBorder="1" applyAlignment="1">
      <alignment horizontal="left" indent="1"/>
    </xf>
    <xf numFmtId="0" fontId="16" fillId="4" borderId="0" xfId="0" applyFont="1" applyFill="1" applyBorder="1" applyProtection="1"/>
    <xf numFmtId="0" fontId="16" fillId="4" borderId="5" xfId="0" applyFont="1" applyFill="1" applyBorder="1" applyProtection="1"/>
    <xf numFmtId="0" fontId="12" fillId="4" borderId="4" xfId="0" applyFont="1" applyFill="1" applyBorder="1"/>
    <xf numFmtId="0" fontId="6" fillId="4" borderId="4" xfId="0" applyFont="1" applyFill="1" applyBorder="1" applyProtection="1"/>
    <xf numFmtId="0" fontId="18" fillId="4" borderId="8" xfId="0" applyFont="1" applyFill="1" applyBorder="1" applyProtection="1"/>
    <xf numFmtId="0" fontId="3" fillId="4" borderId="5" xfId="0" applyFont="1" applyFill="1" applyBorder="1" applyAlignment="1" applyProtection="1">
      <alignment horizontal="center"/>
    </xf>
    <xf numFmtId="0" fontId="0" fillId="2" borderId="15" xfId="0" applyFill="1" applyBorder="1" applyProtection="1"/>
    <xf numFmtId="14" fontId="0" fillId="2" borderId="15" xfId="0" applyNumberFormat="1" applyFill="1" applyBorder="1" applyProtection="1"/>
    <xf numFmtId="14" fontId="0" fillId="2" borderId="0" xfId="0" applyNumberFormat="1" applyFill="1" applyBorder="1" applyProtection="1"/>
    <xf numFmtId="0" fontId="0" fillId="2" borderId="15" xfId="0" applyFill="1" applyBorder="1" applyAlignment="1" applyProtection="1">
      <alignment horizontal="right"/>
    </xf>
    <xf numFmtId="1" fontId="0" fillId="2" borderId="15" xfId="0" applyNumberFormat="1" applyFill="1" applyBorder="1" applyProtection="1"/>
    <xf numFmtId="0" fontId="0" fillId="2" borderId="0" xfId="0" applyFill="1" applyBorder="1" applyAlignment="1" applyProtection="1">
      <alignment horizontal="right"/>
    </xf>
    <xf numFmtId="0" fontId="3" fillId="2" borderId="15" xfId="0" applyFont="1" applyFill="1" applyBorder="1" applyProtection="1"/>
    <xf numFmtId="0" fontId="3" fillId="2" borderId="15" xfId="0" applyFont="1" applyFill="1" applyBorder="1" applyAlignment="1" applyProtection="1">
      <alignment horizontal="right"/>
    </xf>
    <xf numFmtId="166" fontId="3" fillId="2" borderId="15" xfId="0" applyNumberFormat="1" applyFont="1" applyFill="1" applyBorder="1" applyProtection="1"/>
    <xf numFmtId="167" fontId="3" fillId="2" borderId="15" xfId="0" applyNumberFormat="1" applyFont="1" applyFill="1" applyBorder="1" applyProtection="1"/>
    <xf numFmtId="1" fontId="3" fillId="2" borderId="15" xfId="0" applyNumberFormat="1" applyFont="1" applyFill="1" applyBorder="1" applyProtection="1"/>
    <xf numFmtId="0" fontId="2" fillId="4" borderId="2" xfId="0" applyFont="1" applyFill="1" applyBorder="1" applyAlignment="1" applyProtection="1">
      <alignment horizontal="center"/>
    </xf>
    <xf numFmtId="0" fontId="4" fillId="4" borderId="8" xfId="0" applyFont="1" applyFill="1" applyBorder="1" applyProtection="1"/>
    <xf numFmtId="0" fontId="4" fillId="4" borderId="6" xfId="0" applyFont="1" applyFill="1" applyBorder="1" applyProtection="1"/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Protection="1"/>
    <xf numFmtId="0" fontId="3" fillId="4" borderId="3" xfId="0" applyFont="1" applyFill="1" applyBorder="1" applyProtection="1"/>
    <xf numFmtId="1" fontId="7" fillId="4" borderId="0" xfId="0" applyNumberFormat="1" applyFont="1" applyFill="1" applyBorder="1" applyProtection="1"/>
    <xf numFmtId="0" fontId="8" fillId="4" borderId="4" xfId="0" applyFont="1" applyFill="1" applyBorder="1" applyProtection="1"/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/>
    <xf numFmtId="1" fontId="2" fillId="4" borderId="11" xfId="0" applyNumberFormat="1" applyFont="1" applyFill="1" applyBorder="1" applyProtection="1"/>
    <xf numFmtId="0" fontId="2" fillId="4" borderId="13" xfId="0" applyFont="1" applyFill="1" applyBorder="1" applyAlignment="1" applyProtection="1">
      <alignment horizontal="center"/>
    </xf>
    <xf numFmtId="0" fontId="3" fillId="4" borderId="6" xfId="0" applyFont="1" applyFill="1" applyBorder="1" applyProtection="1"/>
    <xf numFmtId="165" fontId="3" fillId="4" borderId="6" xfId="0" applyNumberFormat="1" applyFont="1" applyFill="1" applyBorder="1" applyProtection="1"/>
    <xf numFmtId="0" fontId="3" fillId="4" borderId="9" xfId="0" applyFont="1" applyFill="1" applyBorder="1" applyProtection="1"/>
    <xf numFmtId="0" fontId="2" fillId="3" borderId="5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right"/>
    </xf>
    <xf numFmtId="164" fontId="0" fillId="3" borderId="5" xfId="0" applyNumberFormat="1" applyFill="1" applyBorder="1" applyProtection="1"/>
    <xf numFmtId="1" fontId="0" fillId="3" borderId="5" xfId="0" applyNumberFormat="1" applyFill="1" applyBorder="1" applyProtection="1"/>
    <xf numFmtId="1" fontId="2" fillId="3" borderId="5" xfId="0" applyNumberFormat="1" applyFont="1" applyFill="1" applyBorder="1" applyProtection="1"/>
    <xf numFmtId="0" fontId="6" fillId="3" borderId="5" xfId="0" applyFont="1" applyFill="1" applyBorder="1" applyProtection="1"/>
    <xf numFmtId="14" fontId="2" fillId="6" borderId="0" xfId="0" applyNumberFormat="1" applyFont="1" applyFill="1" applyBorder="1" applyAlignment="1" applyProtection="1">
      <alignment horizontal="center"/>
      <protection locked="0"/>
    </xf>
    <xf numFmtId="1" fontId="2" fillId="6" borderId="0" xfId="0" applyNumberFormat="1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Protection="1">
      <protection locked="0"/>
    </xf>
    <xf numFmtId="0" fontId="3" fillId="6" borderId="5" xfId="0" applyFont="1" applyFill="1" applyBorder="1" applyProtection="1">
      <protection locked="0"/>
    </xf>
    <xf numFmtId="0" fontId="3" fillId="6" borderId="5" xfId="0" applyFont="1" applyFill="1" applyBorder="1" applyAlignment="1" applyProtection="1">
      <alignment horizontal="right"/>
      <protection locked="0"/>
    </xf>
    <xf numFmtId="1" fontId="3" fillId="6" borderId="0" xfId="0" applyNumberFormat="1" applyFont="1" applyFill="1" applyBorder="1" applyProtection="1">
      <protection locked="0"/>
    </xf>
    <xf numFmtId="0" fontId="6" fillId="6" borderId="8" xfId="0" applyFont="1" applyFill="1" applyBorder="1" applyProtection="1">
      <protection locked="0"/>
    </xf>
    <xf numFmtId="0" fontId="3" fillId="6" borderId="6" xfId="0" applyFont="1" applyFill="1" applyBorder="1" applyProtection="1">
      <protection locked="0"/>
    </xf>
    <xf numFmtId="1" fontId="3" fillId="6" borderId="6" xfId="0" applyNumberFormat="1" applyFont="1" applyFill="1" applyBorder="1" applyProtection="1">
      <protection locked="0"/>
    </xf>
    <xf numFmtId="0" fontId="3" fillId="6" borderId="9" xfId="0" applyFont="1" applyFill="1" applyBorder="1" applyProtection="1"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4" borderId="0" xfId="0" applyFont="1" applyFill="1" applyProtection="1"/>
    <xf numFmtId="0" fontId="3" fillId="0" borderId="0" xfId="0" applyFont="1" applyAlignment="1" applyProtection="1">
      <alignment horizontal="right"/>
    </xf>
    <xf numFmtId="3" fontId="3" fillId="6" borderId="0" xfId="0" applyNumberFormat="1" applyFont="1" applyFill="1" applyAlignment="1" applyProtection="1">
      <alignment horizontal="right"/>
      <protection locked="0"/>
    </xf>
    <xf numFmtId="3" fontId="3" fillId="6" borderId="0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right"/>
    </xf>
    <xf numFmtId="0" fontId="3" fillId="2" borderId="17" xfId="0" applyFont="1" applyFill="1" applyBorder="1" applyProtection="1"/>
    <xf numFmtId="14" fontId="3" fillId="2" borderId="17" xfId="0" applyNumberFormat="1" applyFont="1" applyFill="1" applyBorder="1" applyProtection="1"/>
    <xf numFmtId="0" fontId="3" fillId="2" borderId="17" xfId="0" applyFont="1" applyFill="1" applyBorder="1" applyAlignment="1" applyProtection="1">
      <alignment horizontal="right"/>
    </xf>
    <xf numFmtId="0" fontId="3" fillId="2" borderId="0" xfId="0" applyFont="1" applyFill="1" applyBorder="1" applyProtection="1"/>
    <xf numFmtId="14" fontId="3" fillId="2" borderId="0" xfId="0" applyNumberFormat="1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1" fontId="10" fillId="4" borderId="0" xfId="0" applyNumberFormat="1" applyFont="1" applyFill="1" applyBorder="1" applyProtection="1"/>
    <xf numFmtId="14" fontId="3" fillId="6" borderId="0" xfId="0" applyNumberFormat="1" applyFont="1" applyFill="1" applyBorder="1" applyAlignment="1" applyProtection="1">
      <alignment horizontal="center"/>
      <protection locked="0"/>
    </xf>
    <xf numFmtId="1" fontId="10" fillId="6" borderId="0" xfId="0" applyNumberFormat="1" applyFont="1" applyFill="1" applyBorder="1" applyProtection="1">
      <protection locked="0"/>
    </xf>
    <xf numFmtId="1" fontId="3" fillId="6" borderId="0" xfId="0" applyNumberFormat="1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Protection="1"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right"/>
      <protection locked="0"/>
    </xf>
    <xf numFmtId="0" fontId="6" fillId="6" borderId="0" xfId="0" applyFont="1" applyFill="1" applyBorder="1" applyAlignment="1" applyProtection="1">
      <alignment horizontal="left"/>
      <protection locked="0"/>
    </xf>
    <xf numFmtId="0" fontId="6" fillId="6" borderId="0" xfId="0" applyFont="1" applyFill="1" applyBorder="1" applyAlignment="1" applyProtection="1">
      <protection locked="0"/>
    </xf>
    <xf numFmtId="164" fontId="3" fillId="6" borderId="0" xfId="0" applyNumberFormat="1" applyFont="1" applyFill="1" applyBorder="1" applyProtection="1">
      <protection locked="0"/>
    </xf>
    <xf numFmtId="0" fontId="0" fillId="6" borderId="0" xfId="0" applyFill="1" applyProtection="1">
      <protection locked="0"/>
    </xf>
    <xf numFmtId="165" fontId="3" fillId="4" borderId="8" xfId="0" applyNumberFormat="1" applyFont="1" applyFill="1" applyBorder="1" applyProtection="1">
      <protection locked="0"/>
    </xf>
    <xf numFmtId="165" fontId="3" fillId="4" borderId="6" xfId="0" applyNumberFormat="1" applyFont="1" applyFill="1" applyBorder="1" applyProtection="1">
      <protection locked="0"/>
    </xf>
    <xf numFmtId="0" fontId="21" fillId="0" borderId="0" xfId="0" applyFont="1" applyAlignment="1" applyProtection="1">
      <alignment horizontal="right"/>
    </xf>
    <xf numFmtId="3" fontId="22" fillId="6" borderId="0" xfId="0" applyNumberFormat="1" applyFont="1" applyFill="1" applyBorder="1" applyAlignment="1" applyProtection="1">
      <alignment horizontal="right"/>
      <protection locked="0"/>
    </xf>
    <xf numFmtId="0" fontId="21" fillId="4" borderId="0" xfId="0" applyFont="1" applyFill="1" applyProtection="1">
      <protection locked="0"/>
    </xf>
    <xf numFmtId="0" fontId="2" fillId="4" borderId="8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3" fontId="3" fillId="6" borderId="0" xfId="0" applyNumberFormat="1" applyFont="1" applyFill="1" applyBorder="1" applyAlignment="1" applyProtection="1">
      <alignment horizontal="right"/>
      <protection locked="0"/>
    </xf>
    <xf numFmtId="0" fontId="24" fillId="4" borderId="6" xfId="0" applyFont="1" applyFill="1" applyBorder="1" applyProtection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19050</xdr:rowOff>
    </xdr:from>
    <xdr:to>
      <xdr:col>8</xdr:col>
      <xdr:colOff>323850</xdr:colOff>
      <xdr:row>4</xdr:row>
      <xdr:rowOff>133350</xdr:rowOff>
    </xdr:to>
    <xdr:pic>
      <xdr:nvPicPr>
        <xdr:cNvPr id="8199" name="Picture 8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523875"/>
          <a:ext cx="11144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3</xdr:row>
      <xdr:rowOff>57150</xdr:rowOff>
    </xdr:from>
    <xdr:to>
      <xdr:col>6</xdr:col>
      <xdr:colOff>323850</xdr:colOff>
      <xdr:row>4</xdr:row>
      <xdr:rowOff>171450</xdr:rowOff>
    </xdr:to>
    <xdr:pic>
      <xdr:nvPicPr>
        <xdr:cNvPr id="7182" name="Picture 8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561975"/>
          <a:ext cx="11144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73"/>
  <sheetViews>
    <sheetView showGridLines="0" tabSelected="1" zoomScale="85" zoomScaleNormal="85" zoomScaleSheetLayoutView="85" workbookViewId="0">
      <selection activeCell="B2" sqref="B2"/>
    </sheetView>
  </sheetViews>
  <sheetFormatPr defaultRowHeight="12.75"/>
  <cols>
    <col min="1" max="2" width="2.7109375" style="2" customWidth="1"/>
    <col min="3" max="3" width="42.42578125" style="2" customWidth="1"/>
    <col min="4" max="4" width="19.140625" style="2" customWidth="1"/>
    <col min="5" max="5" width="5.7109375" style="2" customWidth="1"/>
    <col min="6" max="6" width="12.7109375" style="2" customWidth="1"/>
    <col min="7" max="7" width="5.7109375" style="2" customWidth="1"/>
    <col min="8" max="8" width="12.7109375" style="2" customWidth="1"/>
    <col min="9" max="9" width="5.7109375" style="2" customWidth="1"/>
    <col min="10" max="11" width="1.7109375" style="2" customWidth="1"/>
    <col min="12" max="16" width="9.140625" style="2"/>
    <col min="17" max="17" width="32.28515625" style="2" customWidth="1"/>
    <col min="18" max="19" width="2.7109375" style="2" customWidth="1"/>
    <col min="20" max="16384" width="9.140625" style="2"/>
  </cols>
  <sheetData>
    <row r="1" spans="2:18" ht="13.5" thickBot="1"/>
    <row r="2" spans="2:18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2:18" ht="13.5" thickBo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2:18" ht="25.5" customHeight="1">
      <c r="B4" s="9"/>
      <c r="C4" s="20" t="s">
        <v>58</v>
      </c>
      <c r="D4" s="21" t="s">
        <v>65</v>
      </c>
      <c r="E4" s="22"/>
      <c r="F4" s="22"/>
      <c r="G4" s="22"/>
      <c r="H4" s="22"/>
      <c r="I4" s="23"/>
      <c r="J4" s="10"/>
      <c r="K4" s="10"/>
      <c r="L4" s="20" t="s">
        <v>122</v>
      </c>
      <c r="M4" s="22"/>
      <c r="N4" s="22"/>
      <c r="O4" s="22"/>
      <c r="P4" s="22"/>
      <c r="Q4" s="23"/>
      <c r="R4" s="11"/>
    </row>
    <row r="5" spans="2:18" ht="13.5" thickBot="1">
      <c r="B5" s="9"/>
      <c r="C5" s="24"/>
      <c r="D5" s="25"/>
      <c r="E5" s="25"/>
      <c r="F5" s="25"/>
      <c r="G5" s="25"/>
      <c r="H5" s="25"/>
      <c r="I5" s="26"/>
      <c r="J5" s="10"/>
      <c r="K5" s="10"/>
      <c r="L5" s="24"/>
      <c r="M5" s="25"/>
      <c r="N5" s="25"/>
      <c r="O5" s="25"/>
      <c r="P5" s="25"/>
      <c r="Q5" s="26"/>
      <c r="R5" s="11"/>
    </row>
    <row r="6" spans="2:18" ht="13.5" thickBo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2:18">
      <c r="B7" s="9"/>
      <c r="C7" s="27" t="s">
        <v>9</v>
      </c>
      <c r="D7" s="85"/>
      <c r="E7" s="22"/>
      <c r="F7" s="28"/>
      <c r="G7" s="29"/>
      <c r="H7" s="28"/>
      <c r="I7" s="23"/>
      <c r="J7" s="10"/>
      <c r="K7" s="10"/>
      <c r="L7" s="27" t="s">
        <v>78</v>
      </c>
      <c r="M7" s="22"/>
      <c r="N7" s="22"/>
      <c r="O7" s="22"/>
      <c r="P7" s="22"/>
      <c r="Q7" s="23"/>
      <c r="R7" s="11"/>
    </row>
    <row r="8" spans="2:18">
      <c r="B8" s="9"/>
      <c r="C8" s="30" t="s">
        <v>10</v>
      </c>
      <c r="D8" s="86"/>
      <c r="E8" s="31"/>
      <c r="F8" s="30"/>
      <c r="G8" s="32"/>
      <c r="H8" s="30"/>
      <c r="I8" s="33"/>
      <c r="J8" s="10"/>
      <c r="K8" s="10"/>
      <c r="L8" s="77" t="s">
        <v>133</v>
      </c>
      <c r="M8" s="31"/>
      <c r="N8" s="31"/>
      <c r="O8" s="31"/>
      <c r="P8" s="31"/>
      <c r="Q8" s="33"/>
      <c r="R8" s="11"/>
    </row>
    <row r="9" spans="2:18" ht="13.5" thickBot="1">
      <c r="B9" s="9"/>
      <c r="C9" s="34" t="s">
        <v>11</v>
      </c>
      <c r="D9" s="35" t="str">
        <f>Tabellen!B3</f>
        <v>2014-2015</v>
      </c>
      <c r="E9" s="25"/>
      <c r="F9" s="188" t="s">
        <v>8</v>
      </c>
      <c r="G9" s="189"/>
      <c r="H9" s="188" t="s">
        <v>57</v>
      </c>
      <c r="I9" s="189"/>
      <c r="J9" s="10"/>
      <c r="K9" s="10"/>
      <c r="L9" s="77" t="s">
        <v>134</v>
      </c>
      <c r="M9" s="31"/>
      <c r="N9" s="31"/>
      <c r="O9" s="31"/>
      <c r="P9" s="31"/>
      <c r="Q9" s="33"/>
      <c r="R9" s="11"/>
    </row>
    <row r="10" spans="2:18">
      <c r="B10" s="9"/>
      <c r="C10" s="36" t="s">
        <v>29</v>
      </c>
      <c r="D10" s="31"/>
      <c r="E10" s="31"/>
      <c r="F10" s="37">
        <v>1659</v>
      </c>
      <c r="G10" s="38" t="s">
        <v>0</v>
      </c>
      <c r="H10" s="36">
        <v>930</v>
      </c>
      <c r="I10" s="38" t="s">
        <v>0</v>
      </c>
      <c r="J10" s="10"/>
      <c r="K10" s="10"/>
      <c r="L10" s="77" t="s">
        <v>135</v>
      </c>
      <c r="M10" s="31"/>
      <c r="N10" s="31"/>
      <c r="O10" s="31"/>
      <c r="P10" s="31"/>
      <c r="Q10" s="33"/>
      <c r="R10" s="11"/>
    </row>
    <row r="11" spans="2:18">
      <c r="B11" s="9"/>
      <c r="C11" s="36" t="s">
        <v>4</v>
      </c>
      <c r="D11" s="31"/>
      <c r="E11" s="31"/>
      <c r="F11" s="87">
        <v>0.54869999999999997</v>
      </c>
      <c r="G11" s="38"/>
      <c r="H11" s="39">
        <f>+F11</f>
        <v>0.54869999999999997</v>
      </c>
      <c r="I11" s="38"/>
      <c r="J11" s="10"/>
      <c r="K11" s="10"/>
      <c r="L11" s="77" t="s">
        <v>136</v>
      </c>
      <c r="M11" s="31"/>
      <c r="N11" s="31"/>
      <c r="O11" s="31"/>
      <c r="P11" s="31"/>
      <c r="Q11" s="33"/>
      <c r="R11" s="11"/>
    </row>
    <row r="12" spans="2:18">
      <c r="B12" s="9"/>
      <c r="C12" s="36" t="s">
        <v>61</v>
      </c>
      <c r="D12" s="31"/>
      <c r="E12" s="31"/>
      <c r="F12" s="37">
        <f>ROUND(F10*F11,0)</f>
        <v>910</v>
      </c>
      <c r="G12" s="38" t="s">
        <v>0</v>
      </c>
      <c r="H12" s="37">
        <f>ROUND(H10*H11,0)</f>
        <v>510</v>
      </c>
      <c r="I12" s="38" t="s">
        <v>0</v>
      </c>
      <c r="J12" s="10"/>
      <c r="K12" s="10"/>
      <c r="L12" s="77" t="s">
        <v>137</v>
      </c>
      <c r="M12" s="31"/>
      <c r="N12" s="31"/>
      <c r="O12" s="31"/>
      <c r="P12" s="31"/>
      <c r="Q12" s="33"/>
      <c r="R12" s="11"/>
    </row>
    <row r="13" spans="2:18">
      <c r="B13" s="9"/>
      <c r="C13" s="36" t="s">
        <v>59</v>
      </c>
      <c r="D13" s="88">
        <v>0</v>
      </c>
      <c r="E13" s="31"/>
      <c r="F13" s="37">
        <f>ROUND(+D13*F10,0)</f>
        <v>0</v>
      </c>
      <c r="G13" s="38" t="s">
        <v>0</v>
      </c>
      <c r="H13" s="37">
        <f>ROUND(F13*104/170,0)</f>
        <v>0</v>
      </c>
      <c r="I13" s="38" t="s">
        <v>0</v>
      </c>
      <c r="J13" s="10"/>
      <c r="K13" s="10"/>
      <c r="L13" s="77" t="s">
        <v>138</v>
      </c>
      <c r="M13" s="31"/>
      <c r="N13" s="31"/>
      <c r="O13" s="31"/>
      <c r="P13" s="31"/>
      <c r="Q13" s="33"/>
      <c r="R13" s="11"/>
    </row>
    <row r="14" spans="2:18">
      <c r="B14" s="9"/>
      <c r="C14" s="36" t="s">
        <v>60</v>
      </c>
      <c r="D14" s="31"/>
      <c r="E14" s="31"/>
      <c r="F14" s="37">
        <f>F12-F13</f>
        <v>910</v>
      </c>
      <c r="G14" s="38" t="s">
        <v>0</v>
      </c>
      <c r="H14" s="37">
        <f>H12-H13</f>
        <v>510</v>
      </c>
      <c r="I14" s="38" t="s">
        <v>0</v>
      </c>
      <c r="J14" s="10"/>
      <c r="K14" s="10"/>
      <c r="L14" s="77" t="s">
        <v>139</v>
      </c>
      <c r="M14" s="31"/>
      <c r="N14" s="31"/>
      <c r="O14" s="31"/>
      <c r="P14" s="31"/>
      <c r="Q14" s="33"/>
      <c r="R14" s="11"/>
    </row>
    <row r="15" spans="2:18">
      <c r="B15" s="9"/>
      <c r="C15" s="36" t="s">
        <v>5</v>
      </c>
      <c r="D15" s="31"/>
      <c r="E15" s="31"/>
      <c r="F15" s="37">
        <f>+H14</f>
        <v>510</v>
      </c>
      <c r="G15" s="38" t="s">
        <v>0</v>
      </c>
      <c r="H15" s="36"/>
      <c r="I15" s="38"/>
      <c r="J15" s="10"/>
      <c r="K15" s="10"/>
      <c r="L15" s="77" t="s">
        <v>140</v>
      </c>
      <c r="M15" s="31"/>
      <c r="N15" s="31"/>
      <c r="O15" s="31"/>
      <c r="P15" s="31"/>
      <c r="Q15" s="33"/>
      <c r="R15" s="11"/>
    </row>
    <row r="16" spans="2:18">
      <c r="B16" s="9"/>
      <c r="C16" s="36" t="s">
        <v>1</v>
      </c>
      <c r="D16" s="31"/>
      <c r="E16" s="31"/>
      <c r="F16" s="37">
        <f>F14-F15</f>
        <v>400</v>
      </c>
      <c r="G16" s="38" t="s">
        <v>0</v>
      </c>
      <c r="H16" s="36"/>
      <c r="I16" s="38"/>
      <c r="J16" s="10"/>
      <c r="K16" s="10"/>
      <c r="L16" s="77" t="s">
        <v>141</v>
      </c>
      <c r="M16" s="31"/>
      <c r="N16" s="31"/>
      <c r="O16" s="31"/>
      <c r="P16" s="31"/>
      <c r="Q16" s="33"/>
      <c r="R16" s="11"/>
    </row>
    <row r="17" spans="2:18">
      <c r="B17" s="9"/>
      <c r="C17" s="36" t="s">
        <v>6</v>
      </c>
      <c r="D17" s="31"/>
      <c r="E17" s="31"/>
      <c r="F17" s="37">
        <f>ROUND(0.1*F14,0)</f>
        <v>91</v>
      </c>
      <c r="G17" s="38" t="s">
        <v>0</v>
      </c>
      <c r="H17" s="36"/>
      <c r="I17" s="38"/>
      <c r="J17" s="10"/>
      <c r="K17" s="10"/>
      <c r="L17" s="77" t="s">
        <v>142</v>
      </c>
      <c r="M17" s="31"/>
      <c r="N17" s="31"/>
      <c r="O17" s="31"/>
      <c r="P17" s="31"/>
      <c r="Q17" s="33"/>
      <c r="R17" s="11"/>
    </row>
    <row r="18" spans="2:18">
      <c r="B18" s="9"/>
      <c r="C18" s="36" t="s">
        <v>7</v>
      </c>
      <c r="D18" s="31"/>
      <c r="E18" s="31"/>
      <c r="F18" s="37">
        <f>F16-F17</f>
        <v>309</v>
      </c>
      <c r="G18" s="38" t="s">
        <v>0</v>
      </c>
      <c r="H18" s="36"/>
      <c r="I18" s="38"/>
      <c r="J18" s="10"/>
      <c r="K18" s="10"/>
      <c r="L18" s="77" t="s">
        <v>143</v>
      </c>
      <c r="M18" s="31"/>
      <c r="N18" s="31"/>
      <c r="O18" s="31"/>
      <c r="P18" s="31"/>
      <c r="Q18" s="33"/>
      <c r="R18" s="11"/>
    </row>
    <row r="19" spans="2:18">
      <c r="B19" s="9"/>
      <c r="C19" s="36" t="s">
        <v>27</v>
      </c>
      <c r="D19" s="89">
        <v>0.35</v>
      </c>
      <c r="E19" s="31"/>
      <c r="F19" s="37">
        <f>ROUND(+F15*D19,0)</f>
        <v>179</v>
      </c>
      <c r="G19" s="38" t="s">
        <v>0</v>
      </c>
      <c r="H19" s="36"/>
      <c r="I19" s="38"/>
      <c r="J19" s="10"/>
      <c r="K19" s="10"/>
      <c r="L19" s="77" t="s">
        <v>144</v>
      </c>
      <c r="M19" s="31"/>
      <c r="N19" s="31"/>
      <c r="O19" s="31"/>
      <c r="P19" s="31"/>
      <c r="Q19" s="33"/>
      <c r="R19" s="11"/>
    </row>
    <row r="20" spans="2:18" ht="13.5" thickBot="1">
      <c r="B20" s="9"/>
      <c r="C20" s="36" t="s">
        <v>1</v>
      </c>
      <c r="D20" s="31"/>
      <c r="E20" s="31"/>
      <c r="F20" s="37">
        <f>F18-F19</f>
        <v>130</v>
      </c>
      <c r="G20" s="38" t="s">
        <v>0</v>
      </c>
      <c r="H20" s="36"/>
      <c r="I20" s="38"/>
      <c r="J20" s="10"/>
      <c r="K20" s="10"/>
      <c r="L20" s="77" t="s">
        <v>145</v>
      </c>
      <c r="M20" s="31"/>
      <c r="N20" s="31"/>
      <c r="O20" s="31"/>
      <c r="P20" s="31"/>
      <c r="Q20" s="33"/>
      <c r="R20" s="11"/>
    </row>
    <row r="21" spans="2:18">
      <c r="B21" s="9"/>
      <c r="C21" s="40" t="s">
        <v>94</v>
      </c>
      <c r="D21" s="22"/>
      <c r="E21" s="23"/>
      <c r="F21" s="37"/>
      <c r="G21" s="38"/>
      <c r="H21" s="36"/>
      <c r="I21" s="38"/>
      <c r="J21" s="10"/>
      <c r="K21" s="10"/>
      <c r="L21" s="77" t="s">
        <v>146</v>
      </c>
      <c r="M21" s="31"/>
      <c r="N21" s="31"/>
      <c r="O21" s="31"/>
      <c r="P21" s="31"/>
      <c r="Q21" s="33"/>
      <c r="R21" s="11"/>
    </row>
    <row r="22" spans="2:18">
      <c r="B22" s="9"/>
      <c r="C22" s="36"/>
      <c r="D22" s="31"/>
      <c r="E22" s="33"/>
      <c r="F22" s="37"/>
      <c r="G22" s="38"/>
      <c r="H22" s="36"/>
      <c r="I22" s="38"/>
      <c r="J22" s="10"/>
      <c r="K22" s="10"/>
      <c r="L22" s="77" t="s">
        <v>147</v>
      </c>
      <c r="M22" s="31"/>
      <c r="N22" s="31"/>
      <c r="O22" s="31"/>
      <c r="P22" s="31"/>
      <c r="Q22" s="33"/>
      <c r="R22" s="11"/>
    </row>
    <row r="23" spans="2:18">
      <c r="B23" s="9"/>
      <c r="C23" s="30" t="s">
        <v>94</v>
      </c>
      <c r="D23" s="31"/>
      <c r="E23" s="33"/>
      <c r="F23" s="37"/>
      <c r="G23" s="38"/>
      <c r="H23" s="36"/>
      <c r="I23" s="38"/>
      <c r="J23" s="10"/>
      <c r="K23" s="10"/>
      <c r="L23" s="77" t="s">
        <v>148</v>
      </c>
      <c r="M23" s="31"/>
      <c r="N23" s="31"/>
      <c r="O23" s="31"/>
      <c r="P23" s="31"/>
      <c r="Q23" s="33"/>
      <c r="R23" s="11"/>
    </row>
    <row r="24" spans="2:18">
      <c r="B24" s="9"/>
      <c r="C24" s="90"/>
      <c r="D24" s="93"/>
      <c r="E24" s="38" t="s">
        <v>0</v>
      </c>
      <c r="F24" s="37"/>
      <c r="G24" s="38"/>
      <c r="H24" s="36"/>
      <c r="I24" s="38"/>
      <c r="J24" s="10"/>
      <c r="K24" s="10"/>
      <c r="L24" s="77" t="s">
        <v>149</v>
      </c>
      <c r="M24" s="48"/>
      <c r="N24" s="48"/>
      <c r="O24" s="48"/>
      <c r="P24" s="31"/>
      <c r="Q24" s="33"/>
      <c r="R24" s="11"/>
    </row>
    <row r="25" spans="2:18">
      <c r="B25" s="9"/>
      <c r="C25" s="91"/>
      <c r="D25" s="93"/>
      <c r="E25" s="38" t="s">
        <v>0</v>
      </c>
      <c r="F25" s="37"/>
      <c r="G25" s="38"/>
      <c r="H25" s="36"/>
      <c r="I25" s="38"/>
      <c r="J25" s="10"/>
      <c r="K25" s="10"/>
      <c r="L25" s="76" t="s">
        <v>129</v>
      </c>
      <c r="M25" s="48"/>
      <c r="N25" s="48"/>
      <c r="O25" s="48"/>
      <c r="P25" s="31"/>
      <c r="Q25" s="33"/>
      <c r="R25" s="11"/>
    </row>
    <row r="26" spans="2:18">
      <c r="B26" s="9"/>
      <c r="C26" s="91"/>
      <c r="D26" s="93"/>
      <c r="E26" s="38" t="s">
        <v>0</v>
      </c>
      <c r="F26" s="37"/>
      <c r="G26" s="38"/>
      <c r="H26" s="36"/>
      <c r="I26" s="38"/>
      <c r="J26" s="10"/>
      <c r="K26" s="10"/>
      <c r="L26" s="78" t="s">
        <v>114</v>
      </c>
      <c r="M26" s="48"/>
      <c r="N26" s="48"/>
      <c r="O26" s="48"/>
      <c r="P26" s="48"/>
      <c r="Q26" s="49"/>
      <c r="R26" s="11"/>
    </row>
    <row r="27" spans="2:18">
      <c r="B27" s="9"/>
      <c r="C27" s="91"/>
      <c r="D27" s="93"/>
      <c r="E27" s="38" t="s">
        <v>0</v>
      </c>
      <c r="F27" s="37"/>
      <c r="G27" s="38"/>
      <c r="H27" s="36"/>
      <c r="I27" s="38"/>
      <c r="J27" s="10"/>
      <c r="K27" s="10"/>
      <c r="L27" s="36"/>
      <c r="M27" s="31"/>
      <c r="N27" s="31"/>
      <c r="O27" s="31"/>
      <c r="P27" s="31"/>
      <c r="Q27" s="33"/>
      <c r="R27" s="11"/>
    </row>
    <row r="28" spans="2:18">
      <c r="B28" s="9"/>
      <c r="C28" s="91"/>
      <c r="D28" s="93"/>
      <c r="E28" s="38" t="s">
        <v>0</v>
      </c>
      <c r="F28" s="37"/>
      <c r="G28" s="38"/>
      <c r="H28" s="36"/>
      <c r="I28" s="38"/>
      <c r="J28" s="10"/>
      <c r="K28" s="10"/>
      <c r="L28" s="30" t="s">
        <v>79</v>
      </c>
      <c r="M28" s="31"/>
      <c r="N28" s="31"/>
      <c r="O28" s="31"/>
      <c r="P28" s="31"/>
      <c r="Q28" s="33"/>
      <c r="R28" s="11"/>
    </row>
    <row r="29" spans="2:18">
      <c r="B29" s="9"/>
      <c r="C29" s="92"/>
      <c r="D29" s="94"/>
      <c r="E29" s="38" t="s">
        <v>0</v>
      </c>
      <c r="F29" s="37"/>
      <c r="G29" s="38"/>
      <c r="H29" s="36"/>
      <c r="I29" s="38"/>
      <c r="J29" s="10"/>
      <c r="K29" s="10"/>
      <c r="L29" s="77" t="s">
        <v>80</v>
      </c>
      <c r="M29" s="31"/>
      <c r="N29" s="31"/>
      <c r="O29" s="31"/>
      <c r="P29" s="31"/>
      <c r="Q29" s="33"/>
      <c r="R29" s="11"/>
    </row>
    <row r="30" spans="2:18">
      <c r="B30" s="9"/>
      <c r="C30" s="91"/>
      <c r="D30" s="93"/>
      <c r="E30" s="38" t="s">
        <v>0</v>
      </c>
      <c r="F30" s="37"/>
      <c r="G30" s="38"/>
      <c r="H30" s="36"/>
      <c r="I30" s="38"/>
      <c r="J30" s="10"/>
      <c r="K30" s="10"/>
      <c r="L30" s="77" t="s">
        <v>81</v>
      </c>
      <c r="M30" s="31"/>
      <c r="N30" s="48"/>
      <c r="O30" s="31"/>
      <c r="P30" s="31"/>
      <c r="Q30" s="33"/>
      <c r="R30" s="11"/>
    </row>
    <row r="31" spans="2:18">
      <c r="B31" s="9"/>
      <c r="C31" s="91"/>
      <c r="D31" s="93"/>
      <c r="E31" s="38" t="s">
        <v>0</v>
      </c>
      <c r="F31" s="37"/>
      <c r="G31" s="38"/>
      <c r="H31" s="36"/>
      <c r="I31" s="38"/>
      <c r="J31" s="10"/>
      <c r="K31" s="10"/>
      <c r="L31" s="77" t="s">
        <v>82</v>
      </c>
      <c r="M31" s="48"/>
      <c r="N31" s="48"/>
      <c r="O31" s="31"/>
      <c r="P31" s="31"/>
      <c r="Q31" s="33"/>
      <c r="R31" s="11"/>
    </row>
    <row r="32" spans="2:18">
      <c r="B32" s="9"/>
      <c r="C32" s="91"/>
      <c r="D32" s="93"/>
      <c r="E32" s="38" t="s">
        <v>0</v>
      </c>
      <c r="F32" s="37"/>
      <c r="G32" s="38"/>
      <c r="H32" s="36"/>
      <c r="I32" s="38"/>
      <c r="J32" s="10"/>
      <c r="K32" s="10"/>
      <c r="L32" s="77" t="s">
        <v>83</v>
      </c>
      <c r="M32" s="48"/>
      <c r="N32" s="31"/>
      <c r="O32" s="31"/>
      <c r="P32" s="31"/>
      <c r="Q32" s="33"/>
      <c r="R32" s="11"/>
    </row>
    <row r="33" spans="2:18">
      <c r="B33" s="9"/>
      <c r="C33" s="91"/>
      <c r="D33" s="93"/>
      <c r="E33" s="38" t="s">
        <v>0</v>
      </c>
      <c r="F33" s="37"/>
      <c r="G33" s="38"/>
      <c r="H33" s="36"/>
      <c r="I33" s="38"/>
      <c r="J33" s="10"/>
      <c r="K33" s="10"/>
      <c r="L33" s="77" t="s">
        <v>84</v>
      </c>
      <c r="M33" s="31"/>
      <c r="N33" s="31"/>
      <c r="O33" s="31"/>
      <c r="P33" s="31"/>
      <c r="Q33" s="33"/>
      <c r="R33" s="11"/>
    </row>
    <row r="34" spans="2:18">
      <c r="B34" s="9"/>
      <c r="C34" s="91"/>
      <c r="D34" s="93"/>
      <c r="E34" s="38" t="s">
        <v>0</v>
      </c>
      <c r="F34" s="37"/>
      <c r="G34" s="38"/>
      <c r="H34" s="36"/>
      <c r="I34" s="38"/>
      <c r="J34" s="10"/>
      <c r="K34" s="10"/>
      <c r="L34" s="77" t="s">
        <v>85</v>
      </c>
      <c r="M34" s="31"/>
      <c r="N34" s="31"/>
      <c r="O34" s="31"/>
      <c r="P34" s="31"/>
      <c r="Q34" s="33"/>
      <c r="R34" s="11"/>
    </row>
    <row r="35" spans="2:18">
      <c r="B35" s="9"/>
      <c r="C35" s="91"/>
      <c r="D35" s="93"/>
      <c r="E35" s="38" t="s">
        <v>0</v>
      </c>
      <c r="F35" s="37"/>
      <c r="G35" s="38"/>
      <c r="H35" s="36"/>
      <c r="I35" s="38"/>
      <c r="J35" s="10"/>
      <c r="K35" s="10"/>
      <c r="L35" s="77" t="s">
        <v>86</v>
      </c>
      <c r="M35" s="31"/>
      <c r="N35" s="31"/>
      <c r="O35" s="31"/>
      <c r="P35" s="31"/>
      <c r="Q35" s="33"/>
      <c r="R35" s="11"/>
    </row>
    <row r="36" spans="2:18">
      <c r="B36" s="9"/>
      <c r="C36" s="91"/>
      <c r="D36" s="93"/>
      <c r="E36" s="38" t="s">
        <v>0</v>
      </c>
      <c r="F36" s="37"/>
      <c r="G36" s="38"/>
      <c r="H36" s="36"/>
      <c r="I36" s="38"/>
      <c r="J36" s="10"/>
      <c r="K36" s="10"/>
      <c r="L36" s="77" t="s">
        <v>87</v>
      </c>
      <c r="M36" s="31"/>
      <c r="N36" s="31"/>
      <c r="O36" s="31"/>
      <c r="P36" s="31"/>
      <c r="Q36" s="33"/>
      <c r="R36" s="11"/>
    </row>
    <row r="37" spans="2:18">
      <c r="B37" s="9"/>
      <c r="C37" s="91"/>
      <c r="D37" s="93"/>
      <c r="E37" s="38" t="s">
        <v>0</v>
      </c>
      <c r="F37" s="37"/>
      <c r="G37" s="38"/>
      <c r="H37" s="36"/>
      <c r="I37" s="38"/>
      <c r="J37" s="10"/>
      <c r="K37" s="10"/>
      <c r="L37" s="77" t="s">
        <v>88</v>
      </c>
      <c r="M37" s="31"/>
      <c r="N37" s="31"/>
      <c r="O37" s="31"/>
      <c r="P37" s="31"/>
      <c r="Q37" s="33"/>
      <c r="R37" s="11"/>
    </row>
    <row r="38" spans="2:18">
      <c r="B38" s="9"/>
      <c r="C38" s="91"/>
      <c r="D38" s="93"/>
      <c r="E38" s="38" t="s">
        <v>0</v>
      </c>
      <c r="F38" s="37"/>
      <c r="G38" s="38"/>
      <c r="H38" s="36"/>
      <c r="I38" s="38"/>
      <c r="J38" s="10"/>
      <c r="K38" s="10"/>
      <c r="L38" s="77" t="s">
        <v>89</v>
      </c>
      <c r="M38" s="31"/>
      <c r="N38" s="31"/>
      <c r="O38" s="31"/>
      <c r="P38" s="31"/>
      <c r="Q38" s="33"/>
      <c r="R38" s="11"/>
    </row>
    <row r="39" spans="2:18">
      <c r="B39" s="9"/>
      <c r="C39" s="91"/>
      <c r="D39" s="93"/>
      <c r="E39" s="38" t="s">
        <v>0</v>
      </c>
      <c r="F39" s="37"/>
      <c r="G39" s="38"/>
      <c r="H39" s="36"/>
      <c r="I39" s="38"/>
      <c r="J39" s="10"/>
      <c r="K39" s="10"/>
      <c r="L39" s="77" t="s">
        <v>90</v>
      </c>
      <c r="M39" s="31"/>
      <c r="N39" s="31"/>
      <c r="O39" s="31"/>
      <c r="P39" s="31"/>
      <c r="Q39" s="33"/>
      <c r="R39" s="11"/>
    </row>
    <row r="40" spans="2:18">
      <c r="B40" s="9"/>
      <c r="C40" s="91"/>
      <c r="D40" s="93"/>
      <c r="E40" s="38" t="s">
        <v>0</v>
      </c>
      <c r="F40" s="37"/>
      <c r="G40" s="38"/>
      <c r="H40" s="36"/>
      <c r="I40" s="38"/>
      <c r="J40" s="10"/>
      <c r="K40" s="10"/>
      <c r="L40" s="77" t="s">
        <v>91</v>
      </c>
      <c r="M40" s="31"/>
      <c r="N40" s="31"/>
      <c r="O40" s="31"/>
      <c r="P40" s="31"/>
      <c r="Q40" s="33"/>
      <c r="R40" s="11"/>
    </row>
    <row r="41" spans="2:18">
      <c r="B41" s="9"/>
      <c r="C41" s="91"/>
      <c r="D41" s="93"/>
      <c r="E41" s="38" t="s">
        <v>0</v>
      </c>
      <c r="F41" s="37"/>
      <c r="G41" s="38"/>
      <c r="H41" s="36"/>
      <c r="I41" s="38"/>
      <c r="J41" s="10"/>
      <c r="K41" s="10"/>
      <c r="L41" s="77" t="s">
        <v>92</v>
      </c>
      <c r="M41" s="31"/>
      <c r="N41" s="31"/>
      <c r="O41" s="31"/>
      <c r="P41" s="31"/>
      <c r="Q41" s="33"/>
      <c r="R41" s="11"/>
    </row>
    <row r="42" spans="2:18" ht="13.5" thickBot="1">
      <c r="B42" s="9"/>
      <c r="C42" s="41" t="s">
        <v>23</v>
      </c>
      <c r="D42" s="95"/>
      <c r="E42" s="38" t="s">
        <v>0</v>
      </c>
      <c r="F42" s="37"/>
      <c r="G42" s="38"/>
      <c r="H42" s="36"/>
      <c r="I42" s="38"/>
      <c r="J42" s="10" t="s">
        <v>66</v>
      </c>
      <c r="K42" s="10"/>
      <c r="L42" s="77" t="s">
        <v>93</v>
      </c>
      <c r="M42" s="31"/>
      <c r="N42" s="31"/>
      <c r="O42" s="31"/>
      <c r="P42" s="31"/>
      <c r="Q42" s="33"/>
      <c r="R42" s="11"/>
    </row>
    <row r="43" spans="2:18" ht="13.5" thickBot="1">
      <c r="B43" s="9"/>
      <c r="C43" s="42" t="s">
        <v>64</v>
      </c>
      <c r="D43" s="43"/>
      <c r="E43" s="44"/>
      <c r="F43" s="45">
        <f>SUM(D24:D42)</f>
        <v>0</v>
      </c>
      <c r="G43" s="46" t="s">
        <v>0</v>
      </c>
      <c r="H43" s="36"/>
      <c r="I43" s="38"/>
      <c r="J43" s="10" t="s">
        <v>66</v>
      </c>
      <c r="K43" s="10"/>
      <c r="L43" s="36"/>
      <c r="M43" s="31"/>
      <c r="N43" s="31"/>
      <c r="O43" s="31"/>
      <c r="P43" s="31"/>
      <c r="Q43" s="33"/>
      <c r="R43" s="11"/>
    </row>
    <row r="44" spans="2:18" ht="13.5" thickBot="1">
      <c r="B44" s="9"/>
      <c r="C44" s="34" t="s">
        <v>1</v>
      </c>
      <c r="D44" s="25"/>
      <c r="E44" s="26"/>
      <c r="F44" s="45">
        <f>F20-F43</f>
        <v>130</v>
      </c>
      <c r="G44" s="46" t="s">
        <v>0</v>
      </c>
      <c r="H44" s="24" t="s">
        <v>30</v>
      </c>
      <c r="I44" s="47"/>
      <c r="J44" s="10" t="s">
        <v>66</v>
      </c>
      <c r="K44" s="10"/>
      <c r="L44" s="53" t="s">
        <v>68</v>
      </c>
      <c r="M44" s="25"/>
      <c r="N44" s="25"/>
      <c r="O44" s="25"/>
      <c r="P44" s="25"/>
      <c r="Q44" s="26"/>
      <c r="R44" s="11"/>
    </row>
    <row r="45" spans="2:18" ht="13.5" thickBot="1">
      <c r="B45" s="9"/>
      <c r="C45" s="15" t="s">
        <v>153</v>
      </c>
      <c r="D45" s="10"/>
      <c r="E45" s="10"/>
      <c r="F45" s="18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1"/>
    </row>
    <row r="46" spans="2:18" ht="13.5" thickBot="1">
      <c r="B46" s="9"/>
      <c r="C46" s="42" t="s">
        <v>154</v>
      </c>
      <c r="D46" s="43"/>
      <c r="E46" s="43"/>
      <c r="F46" s="72"/>
      <c r="G46" s="43"/>
      <c r="H46" s="43"/>
      <c r="I46" s="44"/>
      <c r="J46" s="10"/>
      <c r="K46" s="10"/>
      <c r="L46" s="10"/>
      <c r="M46" s="10"/>
      <c r="N46" s="10"/>
      <c r="O46" s="10"/>
      <c r="P46" s="10"/>
      <c r="Q46" s="10"/>
      <c r="R46" s="11"/>
    </row>
    <row r="47" spans="2:18" ht="13.5" thickBot="1">
      <c r="B47" s="9"/>
      <c r="C47" s="10"/>
      <c r="D47" s="10"/>
      <c r="E47" s="10"/>
      <c r="F47" s="18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/>
    </row>
    <row r="48" spans="2:18">
      <c r="B48" s="9"/>
      <c r="C48" s="27" t="s">
        <v>117</v>
      </c>
      <c r="D48" s="21"/>
      <c r="E48" s="21"/>
      <c r="F48" s="60">
        <f>IF(F44&gt;0,F44,0)</f>
        <v>130</v>
      </c>
      <c r="G48" s="61" t="s">
        <v>0</v>
      </c>
      <c r="H48" s="22"/>
      <c r="I48" s="23"/>
      <c r="J48" s="10" t="s">
        <v>66</v>
      </c>
      <c r="K48" s="10"/>
      <c r="L48" s="52" t="s">
        <v>128</v>
      </c>
      <c r="M48" s="22"/>
      <c r="N48" s="22"/>
      <c r="O48" s="22"/>
      <c r="P48" s="22"/>
      <c r="Q48" s="23"/>
      <c r="R48" s="11"/>
    </row>
    <row r="49" spans="2:18" ht="13.5" thickBot="1">
      <c r="B49" s="9"/>
      <c r="C49" s="34" t="s">
        <v>118</v>
      </c>
      <c r="D49" s="62"/>
      <c r="E49" s="62"/>
      <c r="F49" s="63">
        <f>IF(F44&lt;0,F44*-1,0)</f>
        <v>0</v>
      </c>
      <c r="G49" s="64" t="s">
        <v>0</v>
      </c>
      <c r="H49" s="25"/>
      <c r="I49" s="26"/>
      <c r="J49" s="10" t="s">
        <v>66</v>
      </c>
      <c r="K49" s="10"/>
      <c r="L49" s="53" t="s">
        <v>70</v>
      </c>
      <c r="M49" s="25"/>
      <c r="N49" s="25"/>
      <c r="O49" s="25"/>
      <c r="P49" s="25"/>
      <c r="Q49" s="26"/>
      <c r="R49" s="11"/>
    </row>
    <row r="50" spans="2:18" ht="13.5" thickBot="1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1"/>
    </row>
    <row r="51" spans="2:18">
      <c r="B51" s="9"/>
      <c r="C51" s="27" t="s">
        <v>3</v>
      </c>
      <c r="D51" s="22"/>
      <c r="E51" s="22"/>
      <c r="F51" s="22"/>
      <c r="G51" s="22"/>
      <c r="H51" s="22"/>
      <c r="I51" s="23"/>
      <c r="J51" s="10" t="s">
        <v>66</v>
      </c>
      <c r="K51" s="10"/>
      <c r="L51" s="27" t="s">
        <v>95</v>
      </c>
      <c r="M51" s="22"/>
      <c r="N51" s="22"/>
      <c r="O51" s="22"/>
      <c r="P51" s="22"/>
      <c r="Q51" s="23"/>
      <c r="R51" s="11"/>
    </row>
    <row r="52" spans="2:18">
      <c r="B52" s="9"/>
      <c r="C52" s="36" t="s">
        <v>15</v>
      </c>
      <c r="D52" s="96">
        <v>0</v>
      </c>
      <c r="E52" s="31" t="s">
        <v>0</v>
      </c>
      <c r="F52" s="31" t="s">
        <v>2</v>
      </c>
      <c r="G52" s="31"/>
      <c r="H52" s="31"/>
      <c r="I52" s="33"/>
      <c r="J52" s="10"/>
      <c r="K52" s="10"/>
      <c r="L52" s="98" t="s">
        <v>98</v>
      </c>
      <c r="M52" s="96"/>
      <c r="N52" s="96"/>
      <c r="O52" s="54"/>
      <c r="P52" s="54"/>
      <c r="Q52" s="55"/>
      <c r="R52" s="11"/>
    </row>
    <row r="53" spans="2:18">
      <c r="B53" s="9"/>
      <c r="C53" s="36" t="s">
        <v>16</v>
      </c>
      <c r="D53" s="96">
        <v>0</v>
      </c>
      <c r="E53" s="31" t="s">
        <v>0</v>
      </c>
      <c r="F53" s="31" t="s">
        <v>2</v>
      </c>
      <c r="G53" s="31"/>
      <c r="H53" s="31"/>
      <c r="I53" s="33"/>
      <c r="J53" s="10"/>
      <c r="K53" s="10"/>
      <c r="L53" s="98"/>
      <c r="M53" s="96"/>
      <c r="N53" s="96"/>
      <c r="O53" s="54"/>
      <c r="P53" s="54"/>
      <c r="Q53" s="55"/>
      <c r="R53" s="11"/>
    </row>
    <row r="54" spans="2:18">
      <c r="B54" s="9"/>
      <c r="C54" s="36" t="s">
        <v>17</v>
      </c>
      <c r="D54" s="96">
        <v>3.75</v>
      </c>
      <c r="E54" s="31" t="s">
        <v>0</v>
      </c>
      <c r="F54" s="31" t="s">
        <v>2</v>
      </c>
      <c r="G54" s="31"/>
      <c r="H54" s="31"/>
      <c r="I54" s="33"/>
      <c r="J54" s="10"/>
      <c r="K54" s="10"/>
      <c r="L54" s="98"/>
      <c r="M54" s="96"/>
      <c r="N54" s="96"/>
      <c r="O54" s="54"/>
      <c r="P54" s="54"/>
      <c r="Q54" s="55"/>
      <c r="R54" s="11"/>
    </row>
    <row r="55" spans="2:18">
      <c r="B55" s="9"/>
      <c r="C55" s="36" t="s">
        <v>18</v>
      </c>
      <c r="D55" s="96">
        <v>5.5</v>
      </c>
      <c r="E55" s="31" t="s">
        <v>0</v>
      </c>
      <c r="F55" s="31" t="s">
        <v>2</v>
      </c>
      <c r="G55" s="31"/>
      <c r="H55" s="31"/>
      <c r="I55" s="33"/>
      <c r="J55" s="10"/>
      <c r="K55" s="10"/>
      <c r="L55" s="98"/>
      <c r="M55" s="96"/>
      <c r="N55" s="96"/>
      <c r="O55" s="54"/>
      <c r="P55" s="54"/>
      <c r="Q55" s="55"/>
      <c r="R55" s="11"/>
    </row>
    <row r="56" spans="2:18">
      <c r="B56" s="9"/>
      <c r="C56" s="36" t="s">
        <v>19</v>
      </c>
      <c r="D56" s="96">
        <v>5.5</v>
      </c>
      <c r="E56" s="31" t="s">
        <v>0</v>
      </c>
      <c r="F56" s="31" t="s">
        <v>2</v>
      </c>
      <c r="G56" s="31"/>
      <c r="H56" s="31"/>
      <c r="I56" s="33"/>
      <c r="J56" s="10"/>
      <c r="K56" s="10"/>
      <c r="L56" s="98"/>
      <c r="M56" s="96"/>
      <c r="N56" s="96"/>
      <c r="O56" s="54"/>
      <c r="P56" s="54"/>
      <c r="Q56" s="55"/>
      <c r="R56" s="11"/>
    </row>
    <row r="57" spans="2:18">
      <c r="B57" s="9"/>
      <c r="C57" s="36" t="s">
        <v>12</v>
      </c>
      <c r="D57" s="31">
        <f>SUM(D52:D56)</f>
        <v>14.75</v>
      </c>
      <c r="E57" s="31" t="s">
        <v>0</v>
      </c>
      <c r="F57" s="31" t="s">
        <v>2</v>
      </c>
      <c r="G57" s="31"/>
      <c r="H57" s="31"/>
      <c r="I57" s="33"/>
      <c r="J57" s="10" t="s">
        <v>66</v>
      </c>
      <c r="K57" s="10"/>
      <c r="L57" s="30" t="s">
        <v>97</v>
      </c>
      <c r="M57" s="56"/>
      <c r="N57" s="56"/>
      <c r="O57" s="31"/>
      <c r="P57" s="50" t="s">
        <v>120</v>
      </c>
      <c r="Q57" s="32"/>
      <c r="R57" s="11"/>
    </row>
    <row r="58" spans="2:18">
      <c r="B58" s="9"/>
      <c r="C58" s="36" t="s">
        <v>13</v>
      </c>
      <c r="D58" s="97">
        <v>38.840000000000003</v>
      </c>
      <c r="E58" s="31"/>
      <c r="F58" s="31"/>
      <c r="G58" s="31"/>
      <c r="H58" s="31"/>
      <c r="I58" s="33"/>
      <c r="J58" s="10" t="s">
        <v>66</v>
      </c>
      <c r="K58" s="10"/>
      <c r="L58" s="100" t="s">
        <v>98</v>
      </c>
      <c r="M58" s="96"/>
      <c r="N58" s="96"/>
      <c r="O58" s="54"/>
      <c r="P58" s="96" t="s">
        <v>98</v>
      </c>
      <c r="Q58" s="99"/>
      <c r="R58" s="11"/>
    </row>
    <row r="59" spans="2:18">
      <c r="B59" s="9"/>
      <c r="C59" s="36" t="s">
        <v>22</v>
      </c>
      <c r="D59" s="65">
        <f>ROUND(D57*D58,0)</f>
        <v>573</v>
      </c>
      <c r="E59" s="31" t="s">
        <v>0</v>
      </c>
      <c r="F59" s="31" t="s">
        <v>2</v>
      </c>
      <c r="G59" s="31"/>
      <c r="H59" s="31"/>
      <c r="I59" s="33"/>
      <c r="J59" s="10" t="s">
        <v>66</v>
      </c>
      <c r="K59" s="10"/>
      <c r="L59" s="101"/>
      <c r="M59" s="96"/>
      <c r="N59" s="96"/>
      <c r="O59" s="54"/>
      <c r="P59" s="96"/>
      <c r="Q59" s="99"/>
      <c r="R59" s="11"/>
    </row>
    <row r="60" spans="2:18" ht="13.5" thickBot="1">
      <c r="B60" s="9"/>
      <c r="C60" s="36" t="s">
        <v>14</v>
      </c>
      <c r="D60" s="65">
        <f>F15</f>
        <v>510</v>
      </c>
      <c r="E60" s="31" t="s">
        <v>0</v>
      </c>
      <c r="F60" s="31" t="s">
        <v>2</v>
      </c>
      <c r="G60" s="31"/>
      <c r="H60" s="31"/>
      <c r="I60" s="33"/>
      <c r="J60" s="10" t="s">
        <v>66</v>
      </c>
      <c r="K60" s="10"/>
      <c r="L60" s="101"/>
      <c r="M60" s="96"/>
      <c r="N60" s="96"/>
      <c r="O60" s="54"/>
      <c r="P60" s="96"/>
      <c r="Q60" s="99"/>
      <c r="R60" s="11"/>
    </row>
    <row r="61" spans="2:18" ht="13.5" thickBot="1">
      <c r="B61" s="9"/>
      <c r="C61" s="42" t="s">
        <v>71</v>
      </c>
      <c r="D61" s="66">
        <f>D60-D59</f>
        <v>-63</v>
      </c>
      <c r="E61" s="67" t="s">
        <v>0</v>
      </c>
      <c r="F61" s="68" t="s">
        <v>62</v>
      </c>
      <c r="G61" s="67">
        <f>ROUND(+D61*(1+D19),0)</f>
        <v>-85</v>
      </c>
      <c r="H61" s="69" t="s">
        <v>63</v>
      </c>
      <c r="I61" s="44"/>
      <c r="J61" s="10" t="s">
        <v>66</v>
      </c>
      <c r="K61" s="10"/>
      <c r="L61" s="57" t="s">
        <v>127</v>
      </c>
      <c r="M61" s="58"/>
      <c r="N61" s="58"/>
      <c r="O61" s="58"/>
      <c r="P61" s="58"/>
      <c r="Q61" s="59"/>
      <c r="R61" s="11"/>
    </row>
    <row r="62" spans="2:18" ht="13.5" thickBot="1">
      <c r="B62" s="9"/>
      <c r="C62" s="17"/>
      <c r="D62" s="73"/>
      <c r="E62" s="17"/>
      <c r="F62" s="74"/>
      <c r="G62" s="17"/>
      <c r="H62" s="75"/>
      <c r="I62" s="10"/>
      <c r="J62" s="10"/>
      <c r="K62" s="10"/>
      <c r="L62" s="19"/>
      <c r="M62" s="10"/>
      <c r="N62" s="10"/>
      <c r="O62" s="10"/>
      <c r="P62" s="10"/>
      <c r="Q62" s="10"/>
      <c r="R62" s="11"/>
    </row>
    <row r="63" spans="2:18" ht="13.5" thickBot="1">
      <c r="B63" s="9"/>
      <c r="C63" s="42" t="s">
        <v>119</v>
      </c>
      <c r="D63" s="66"/>
      <c r="E63" s="67"/>
      <c r="F63" s="68"/>
      <c r="G63" s="66">
        <f>F44+G61</f>
        <v>45</v>
      </c>
      <c r="H63" s="69"/>
      <c r="I63" s="44"/>
      <c r="J63" s="10" t="s">
        <v>66</v>
      </c>
      <c r="K63" s="10"/>
      <c r="L63" s="70" t="s">
        <v>126</v>
      </c>
      <c r="M63" s="43"/>
      <c r="N63" s="43"/>
      <c r="O63" s="43"/>
      <c r="P63" s="43"/>
      <c r="Q63" s="44"/>
      <c r="R63" s="11"/>
    </row>
    <row r="64" spans="2:18" ht="13.5" thickBot="1"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1"/>
    </row>
    <row r="65" spans="2:18">
      <c r="B65" s="9"/>
      <c r="C65" s="40"/>
      <c r="D65" s="22"/>
      <c r="E65" s="22"/>
      <c r="F65" s="22"/>
      <c r="G65" s="22"/>
      <c r="H65" s="22"/>
      <c r="I65" s="23"/>
      <c r="J65" s="10"/>
      <c r="K65" s="10"/>
      <c r="L65" s="40"/>
      <c r="M65" s="22"/>
      <c r="N65" s="22"/>
      <c r="O65" s="22"/>
      <c r="P65" s="22"/>
      <c r="Q65" s="23"/>
      <c r="R65" s="11"/>
    </row>
    <row r="66" spans="2:18">
      <c r="B66" s="9"/>
      <c r="C66" s="30" t="s">
        <v>24</v>
      </c>
      <c r="D66" s="31"/>
      <c r="E66" s="50" t="s">
        <v>25</v>
      </c>
      <c r="F66" s="31"/>
      <c r="G66" s="31"/>
      <c r="H66" s="31"/>
      <c r="I66" s="33"/>
      <c r="J66" s="10"/>
      <c r="K66" s="10"/>
      <c r="L66" s="36"/>
      <c r="M66" s="31"/>
      <c r="N66" s="31"/>
      <c r="O66" s="31"/>
      <c r="P66" s="31"/>
      <c r="Q66" s="33"/>
      <c r="R66" s="11"/>
    </row>
    <row r="67" spans="2:18">
      <c r="B67" s="9"/>
      <c r="C67" s="36"/>
      <c r="D67" s="31"/>
      <c r="E67" s="31"/>
      <c r="F67" s="31"/>
      <c r="G67" s="31"/>
      <c r="H67" s="31"/>
      <c r="I67" s="33"/>
      <c r="J67" s="10"/>
      <c r="K67" s="10"/>
      <c r="L67" s="36"/>
      <c r="M67" s="31"/>
      <c r="N67" s="31"/>
      <c r="O67" s="31"/>
      <c r="P67" s="31"/>
      <c r="Q67" s="33"/>
      <c r="R67" s="11"/>
    </row>
    <row r="68" spans="2:18">
      <c r="B68" s="9"/>
      <c r="C68" s="36"/>
      <c r="D68" s="31"/>
      <c r="E68" s="31"/>
      <c r="F68" s="31"/>
      <c r="G68" s="31"/>
      <c r="H68" s="31"/>
      <c r="I68" s="33"/>
      <c r="J68" s="10"/>
      <c r="K68" s="10"/>
      <c r="L68" s="36"/>
      <c r="M68" s="31"/>
      <c r="N68" s="31"/>
      <c r="O68" s="31"/>
      <c r="P68" s="31"/>
      <c r="Q68" s="33"/>
      <c r="R68" s="11"/>
    </row>
    <row r="69" spans="2:18">
      <c r="B69" s="9"/>
      <c r="C69" s="36"/>
      <c r="D69" s="31"/>
      <c r="E69" s="31"/>
      <c r="F69" s="31"/>
      <c r="G69" s="31"/>
      <c r="H69" s="31"/>
      <c r="I69" s="33"/>
      <c r="J69" s="10"/>
      <c r="K69" s="10"/>
      <c r="L69" s="36"/>
      <c r="M69" s="31"/>
      <c r="N69" s="31"/>
      <c r="O69" s="31"/>
      <c r="P69" s="31"/>
      <c r="Q69" s="33"/>
      <c r="R69" s="11"/>
    </row>
    <row r="70" spans="2:18">
      <c r="B70" s="9"/>
      <c r="C70" s="36" t="s">
        <v>26</v>
      </c>
      <c r="D70" s="31"/>
      <c r="E70" s="31" t="s">
        <v>26</v>
      </c>
      <c r="F70" s="31"/>
      <c r="G70" s="31"/>
      <c r="H70" s="31"/>
      <c r="I70" s="33"/>
      <c r="J70" s="10"/>
      <c r="K70" s="10"/>
      <c r="L70" s="36"/>
      <c r="M70" s="31"/>
      <c r="N70" s="31"/>
      <c r="O70" s="31"/>
      <c r="P70" s="31"/>
      <c r="Q70" s="33"/>
      <c r="R70" s="11"/>
    </row>
    <row r="71" spans="2:18" ht="13.5" thickBot="1">
      <c r="B71" s="9"/>
      <c r="C71" s="79"/>
      <c r="D71" s="25"/>
      <c r="E71" s="25"/>
      <c r="F71" s="80"/>
      <c r="G71" s="25"/>
      <c r="H71" s="25"/>
      <c r="I71" s="26"/>
      <c r="J71" s="10"/>
      <c r="K71" s="10"/>
      <c r="L71" s="24"/>
      <c r="M71" s="25"/>
      <c r="N71" s="25"/>
      <c r="O71" s="25"/>
      <c r="P71" s="25"/>
      <c r="Q71" s="26"/>
      <c r="R71" s="11"/>
    </row>
    <row r="72" spans="2:18"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1"/>
    </row>
    <row r="73" spans="2:18" ht="13.5" thickBot="1">
      <c r="B73" s="81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4" t="s">
        <v>150</v>
      </c>
      <c r="R73" s="83"/>
    </row>
  </sheetData>
  <sheetProtection password="DE55" sheet="1" objects="1" scenarios="1"/>
  <mergeCells count="2">
    <mergeCell ref="F9:G9"/>
    <mergeCell ref="H9:I9"/>
  </mergeCells>
  <phoneticPr fontId="0" type="noConversion"/>
  <printOptions horizontalCentered="1"/>
  <pageMargins left="0.74803149606299213" right="0.74803149606299213" top="0.55118110236220474" bottom="0.55118110236220474" header="0.31496062992125984" footer="0.31496062992125984"/>
  <pageSetup paperSize="9" scale="54" orientation="landscape" horizontalDpi="4294967293" r:id="rId1"/>
  <headerFooter alignWithMargins="0">
    <oddHeader>&amp;A</oddHeader>
    <oddFooter>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6"/>
  <sheetViews>
    <sheetView zoomScale="85" zoomScaleNormal="85" zoomScaleSheetLayoutView="85" workbookViewId="0">
      <selection activeCell="B2" sqref="B2"/>
    </sheetView>
  </sheetViews>
  <sheetFormatPr defaultRowHeight="12.75"/>
  <cols>
    <col min="1" max="2" width="2.7109375" style="2" customWidth="1"/>
    <col min="3" max="3" width="42.42578125" style="2" customWidth="1"/>
    <col min="4" max="4" width="19.140625" style="2" customWidth="1"/>
    <col min="5" max="5" width="5.7109375" style="2" customWidth="1"/>
    <col min="6" max="6" width="12.7109375" style="2" customWidth="1"/>
    <col min="7" max="7" width="5.7109375" style="2" customWidth="1"/>
    <col min="8" max="8" width="9.7109375" style="2" customWidth="1"/>
    <col min="9" max="9" width="3.7109375" style="2" customWidth="1"/>
    <col min="10" max="11" width="1.7109375" style="2" customWidth="1"/>
    <col min="12" max="16" width="9.140625" style="2"/>
    <col min="17" max="17" width="32.28515625" style="2" customWidth="1"/>
    <col min="18" max="19" width="2.7109375" style="2" customWidth="1"/>
    <col min="20" max="16384" width="9.140625" style="2"/>
  </cols>
  <sheetData>
    <row r="1" spans="2:18" ht="13.5" thickBot="1"/>
    <row r="2" spans="2:18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2:18" ht="13.5" thickBo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2:18" ht="25.5" customHeight="1">
      <c r="B4" s="9"/>
      <c r="C4" s="20" t="s">
        <v>58</v>
      </c>
      <c r="D4" s="21" t="s">
        <v>65</v>
      </c>
      <c r="E4" s="22"/>
      <c r="F4" s="22"/>
      <c r="G4" s="22"/>
      <c r="H4" s="22"/>
      <c r="I4" s="23"/>
      <c r="J4" s="10"/>
      <c r="K4" s="10"/>
      <c r="L4" s="20" t="s">
        <v>121</v>
      </c>
      <c r="M4" s="22"/>
      <c r="N4" s="22"/>
      <c r="O4" s="22"/>
      <c r="P4" s="22"/>
      <c r="Q4" s="23"/>
      <c r="R4" s="11"/>
    </row>
    <row r="5" spans="2:18" ht="13.5" thickBot="1">
      <c r="B5" s="9"/>
      <c r="C5" s="24"/>
      <c r="D5" s="25"/>
      <c r="E5" s="25"/>
      <c r="F5" s="25"/>
      <c r="G5" s="25"/>
      <c r="H5" s="25"/>
      <c r="I5" s="26"/>
      <c r="J5" s="10"/>
      <c r="K5" s="10"/>
      <c r="L5" s="24"/>
      <c r="M5" s="25"/>
      <c r="N5" s="25"/>
      <c r="O5" s="25"/>
      <c r="P5" s="25"/>
      <c r="Q5" s="26"/>
      <c r="R5" s="11"/>
    </row>
    <row r="6" spans="2:18" ht="13.5" thickBo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2:18">
      <c r="B7" s="9"/>
      <c r="C7" s="27" t="s">
        <v>9</v>
      </c>
      <c r="D7" s="85"/>
      <c r="E7" s="22"/>
      <c r="F7" s="28"/>
      <c r="G7" s="29"/>
      <c r="H7" s="28"/>
      <c r="I7" s="23"/>
      <c r="J7" s="10"/>
      <c r="K7" s="10"/>
      <c r="L7" s="40"/>
      <c r="M7" s="22"/>
      <c r="N7" s="22"/>
      <c r="O7" s="22"/>
      <c r="P7" s="22"/>
      <c r="Q7" s="23"/>
      <c r="R7" s="11"/>
    </row>
    <row r="8" spans="2:18">
      <c r="B8" s="9"/>
      <c r="C8" s="30" t="s">
        <v>10</v>
      </c>
      <c r="D8" s="86"/>
      <c r="E8" s="31"/>
      <c r="F8" s="30"/>
      <c r="G8" s="32"/>
      <c r="H8" s="30"/>
      <c r="I8" s="33"/>
      <c r="J8" s="10"/>
      <c r="K8" s="10"/>
      <c r="L8" s="30" t="s">
        <v>79</v>
      </c>
      <c r="M8" s="31"/>
      <c r="N8" s="31"/>
      <c r="O8" s="31"/>
      <c r="P8" s="31"/>
      <c r="Q8" s="33"/>
      <c r="R8" s="11"/>
    </row>
    <row r="9" spans="2:18" ht="13.5" thickBot="1">
      <c r="B9" s="9"/>
      <c r="C9" s="34" t="s">
        <v>11</v>
      </c>
      <c r="D9" s="35" t="str">
        <f>+'normjaartaak OP'!D9</f>
        <v>2014-2015</v>
      </c>
      <c r="E9" s="25"/>
      <c r="F9" s="188" t="s">
        <v>8</v>
      </c>
      <c r="G9" s="189"/>
      <c r="H9" s="102"/>
      <c r="I9" s="26"/>
      <c r="J9" s="10"/>
      <c r="K9" s="10"/>
      <c r="L9" s="77" t="s">
        <v>80</v>
      </c>
      <c r="M9" s="31"/>
      <c r="N9" s="31"/>
      <c r="O9" s="31"/>
      <c r="P9" s="31"/>
      <c r="Q9" s="33"/>
      <c r="R9" s="11"/>
    </row>
    <row r="10" spans="2:18">
      <c r="B10" s="9"/>
      <c r="C10" s="36" t="s">
        <v>29</v>
      </c>
      <c r="D10" s="31"/>
      <c r="E10" s="31"/>
      <c r="F10" s="37">
        <v>1659</v>
      </c>
      <c r="G10" s="38" t="s">
        <v>0</v>
      </c>
      <c r="H10" s="36"/>
      <c r="I10" s="33"/>
      <c r="J10" s="10"/>
      <c r="K10" s="10"/>
      <c r="L10" s="77" t="s">
        <v>81</v>
      </c>
      <c r="M10" s="31"/>
      <c r="N10" s="48"/>
      <c r="O10" s="31"/>
      <c r="P10" s="31"/>
      <c r="Q10" s="33"/>
      <c r="R10" s="11"/>
    </row>
    <row r="11" spans="2:18">
      <c r="B11" s="9"/>
      <c r="C11" s="36" t="s">
        <v>4</v>
      </c>
      <c r="D11" s="31"/>
      <c r="E11" s="31"/>
      <c r="F11" s="87">
        <v>0</v>
      </c>
      <c r="G11" s="38"/>
      <c r="H11" s="39"/>
      <c r="I11" s="33"/>
      <c r="J11" s="10"/>
      <c r="K11" s="10"/>
      <c r="L11" s="77" t="s">
        <v>82</v>
      </c>
      <c r="M11" s="48"/>
      <c r="N11" s="48"/>
      <c r="O11" s="31"/>
      <c r="P11" s="31"/>
      <c r="Q11" s="33"/>
      <c r="R11" s="11"/>
    </row>
    <row r="12" spans="2:18">
      <c r="B12" s="9"/>
      <c r="C12" s="36" t="s">
        <v>61</v>
      </c>
      <c r="D12" s="31"/>
      <c r="E12" s="31"/>
      <c r="F12" s="37">
        <f>ROUND(F10*F11,0)</f>
        <v>0</v>
      </c>
      <c r="G12" s="38" t="s">
        <v>0</v>
      </c>
      <c r="H12" s="37"/>
      <c r="I12" s="33"/>
      <c r="J12" s="10"/>
      <c r="K12" s="10"/>
      <c r="L12" s="77" t="s">
        <v>83</v>
      </c>
      <c r="M12" s="48"/>
      <c r="N12" s="31"/>
      <c r="O12" s="31"/>
      <c r="P12" s="31"/>
      <c r="Q12" s="33"/>
      <c r="R12" s="11"/>
    </row>
    <row r="13" spans="2:18">
      <c r="B13" s="9"/>
      <c r="C13" s="36" t="s">
        <v>59</v>
      </c>
      <c r="D13" s="88">
        <v>0</v>
      </c>
      <c r="E13" s="31"/>
      <c r="F13" s="37">
        <f>ROUND(+D13*F10,0)</f>
        <v>0</v>
      </c>
      <c r="G13" s="38" t="s">
        <v>0</v>
      </c>
      <c r="H13" s="37"/>
      <c r="I13" s="33"/>
      <c r="J13" s="10"/>
      <c r="K13" s="10"/>
      <c r="L13" s="77" t="s">
        <v>84</v>
      </c>
      <c r="M13" s="31"/>
      <c r="N13" s="31"/>
      <c r="O13" s="31"/>
      <c r="P13" s="31"/>
      <c r="Q13" s="33"/>
      <c r="R13" s="11"/>
    </row>
    <row r="14" spans="2:18" ht="13.5" customHeight="1">
      <c r="B14" s="9"/>
      <c r="C14" s="36" t="s">
        <v>60</v>
      </c>
      <c r="D14" s="31"/>
      <c r="E14" s="31"/>
      <c r="F14" s="37">
        <f>F12-F13</f>
        <v>0</v>
      </c>
      <c r="G14" s="38" t="s">
        <v>0</v>
      </c>
      <c r="H14" s="37"/>
      <c r="I14" s="33"/>
      <c r="J14" s="10"/>
      <c r="K14" s="10"/>
      <c r="L14" s="77" t="s">
        <v>85</v>
      </c>
      <c r="M14" s="31"/>
      <c r="N14" s="31"/>
      <c r="O14" s="31"/>
      <c r="P14" s="31"/>
      <c r="Q14" s="33"/>
      <c r="R14" s="11"/>
    </row>
    <row r="15" spans="2:18">
      <c r="B15" s="9"/>
      <c r="C15" s="36" t="s">
        <v>6</v>
      </c>
      <c r="D15" s="31"/>
      <c r="E15" s="31"/>
      <c r="F15" s="37">
        <f>ROUND(0.1*F14,0)</f>
        <v>0</v>
      </c>
      <c r="G15" s="38" t="s">
        <v>0</v>
      </c>
      <c r="H15" s="36"/>
      <c r="I15" s="33"/>
      <c r="J15" s="10"/>
      <c r="K15" s="10"/>
      <c r="L15" s="77" t="s">
        <v>86</v>
      </c>
      <c r="M15" s="31"/>
      <c r="N15" s="31"/>
      <c r="O15" s="31"/>
      <c r="P15" s="31"/>
      <c r="Q15" s="33"/>
      <c r="R15" s="11"/>
    </row>
    <row r="16" spans="2:18">
      <c r="B16" s="9"/>
      <c r="C16" s="36"/>
      <c r="D16" s="31"/>
      <c r="E16" s="33"/>
      <c r="F16" s="37"/>
      <c r="G16" s="38"/>
      <c r="H16" s="36"/>
      <c r="I16" s="33"/>
      <c r="J16" s="10"/>
      <c r="K16" s="10"/>
      <c r="L16" s="77" t="s">
        <v>87</v>
      </c>
      <c r="M16" s="31"/>
      <c r="N16" s="31"/>
      <c r="O16" s="31"/>
      <c r="P16" s="31"/>
      <c r="Q16" s="33"/>
      <c r="R16" s="11"/>
    </row>
    <row r="17" spans="2:18">
      <c r="B17" s="9"/>
      <c r="C17" s="36" t="s">
        <v>1</v>
      </c>
      <c r="D17" s="31"/>
      <c r="E17" s="33"/>
      <c r="F17" s="37">
        <f>F14-F15</f>
        <v>0</v>
      </c>
      <c r="G17" s="38" t="s">
        <v>0</v>
      </c>
      <c r="H17" s="36"/>
      <c r="I17" s="33"/>
      <c r="J17" s="10"/>
      <c r="K17" s="10"/>
      <c r="L17" s="77" t="s">
        <v>88</v>
      </c>
      <c r="M17" s="31"/>
      <c r="N17" s="31"/>
      <c r="O17" s="31"/>
      <c r="P17" s="31"/>
      <c r="Q17" s="33"/>
      <c r="R17" s="11"/>
    </row>
    <row r="18" spans="2:18">
      <c r="B18" s="9"/>
      <c r="C18" s="36"/>
      <c r="D18" s="31"/>
      <c r="E18" s="33"/>
      <c r="F18" s="37"/>
      <c r="G18" s="38"/>
      <c r="H18" s="36"/>
      <c r="I18" s="33"/>
      <c r="J18" s="10"/>
      <c r="K18" s="10"/>
      <c r="L18" s="77" t="s">
        <v>89</v>
      </c>
      <c r="M18" s="31"/>
      <c r="N18" s="31"/>
      <c r="O18" s="31"/>
      <c r="P18" s="31"/>
      <c r="Q18" s="33"/>
      <c r="R18" s="11"/>
    </row>
    <row r="19" spans="2:18">
      <c r="B19" s="9"/>
      <c r="C19" s="30" t="s">
        <v>94</v>
      </c>
      <c r="D19" s="31"/>
      <c r="E19" s="33"/>
      <c r="F19" s="37"/>
      <c r="G19" s="38"/>
      <c r="H19" s="36"/>
      <c r="I19" s="33"/>
      <c r="J19" s="10"/>
      <c r="K19" s="10"/>
      <c r="L19" s="77" t="s">
        <v>90</v>
      </c>
      <c r="M19" s="31"/>
      <c r="N19" s="31"/>
      <c r="O19" s="31"/>
      <c r="P19" s="31"/>
      <c r="Q19" s="33"/>
      <c r="R19" s="11"/>
    </row>
    <row r="20" spans="2:18">
      <c r="B20" s="9"/>
      <c r="C20" s="90"/>
      <c r="D20" s="93"/>
      <c r="E20" s="38" t="s">
        <v>0</v>
      </c>
      <c r="F20" s="37"/>
      <c r="G20" s="38"/>
      <c r="H20" s="36"/>
      <c r="I20" s="33"/>
      <c r="J20" s="10"/>
      <c r="K20" s="10"/>
      <c r="L20" s="77" t="s">
        <v>91</v>
      </c>
      <c r="M20" s="31"/>
      <c r="N20" s="31"/>
      <c r="O20" s="31"/>
      <c r="P20" s="31"/>
      <c r="Q20" s="33"/>
      <c r="R20" s="11"/>
    </row>
    <row r="21" spans="2:18">
      <c r="B21" s="9"/>
      <c r="C21" s="91"/>
      <c r="D21" s="93"/>
      <c r="E21" s="38" t="s">
        <v>0</v>
      </c>
      <c r="F21" s="37"/>
      <c r="G21" s="38"/>
      <c r="H21" s="36"/>
      <c r="I21" s="33"/>
      <c r="J21" s="10"/>
      <c r="K21" s="10"/>
      <c r="L21" s="77" t="s">
        <v>92</v>
      </c>
      <c r="M21" s="31"/>
      <c r="N21" s="31"/>
      <c r="O21" s="31"/>
      <c r="P21" s="31"/>
      <c r="Q21" s="33"/>
      <c r="R21" s="11"/>
    </row>
    <row r="22" spans="2:18">
      <c r="B22" s="9"/>
      <c r="C22" s="91"/>
      <c r="D22" s="93"/>
      <c r="E22" s="38" t="s">
        <v>0</v>
      </c>
      <c r="F22" s="37"/>
      <c r="G22" s="38"/>
      <c r="H22" s="36"/>
      <c r="I22" s="33"/>
      <c r="J22" s="10"/>
      <c r="K22" s="10"/>
      <c r="L22" s="77" t="s">
        <v>93</v>
      </c>
      <c r="M22" s="31"/>
      <c r="N22" s="31"/>
      <c r="O22" s="31"/>
      <c r="P22" s="31"/>
      <c r="Q22" s="33"/>
      <c r="R22" s="11"/>
    </row>
    <row r="23" spans="2:18">
      <c r="B23" s="9"/>
      <c r="C23" s="91"/>
      <c r="D23" s="93"/>
      <c r="E23" s="38" t="s">
        <v>0</v>
      </c>
      <c r="F23" s="37"/>
      <c r="G23" s="38"/>
      <c r="H23" s="36"/>
      <c r="I23" s="33"/>
      <c r="J23" s="10"/>
      <c r="K23" s="10"/>
      <c r="L23" s="36"/>
      <c r="M23" s="31"/>
      <c r="N23" s="31"/>
      <c r="O23" s="31"/>
      <c r="P23" s="31"/>
      <c r="Q23" s="33"/>
      <c r="R23" s="11"/>
    </row>
    <row r="24" spans="2:18">
      <c r="B24" s="9"/>
      <c r="C24" s="91"/>
      <c r="D24" s="93"/>
      <c r="E24" s="38" t="s">
        <v>0</v>
      </c>
      <c r="F24" s="37"/>
      <c r="G24" s="38"/>
      <c r="H24" s="36"/>
      <c r="I24" s="33"/>
      <c r="J24" s="10"/>
      <c r="K24" s="10"/>
      <c r="L24" s="36"/>
      <c r="M24" s="31"/>
      <c r="N24" s="31"/>
      <c r="O24" s="31"/>
      <c r="P24" s="31"/>
      <c r="Q24" s="33"/>
      <c r="R24" s="11"/>
    </row>
    <row r="25" spans="2:18">
      <c r="B25" s="9"/>
      <c r="C25" s="91"/>
      <c r="D25" s="93"/>
      <c r="E25" s="38" t="s">
        <v>0</v>
      </c>
      <c r="F25" s="37"/>
      <c r="G25" s="38"/>
      <c r="H25" s="36"/>
      <c r="I25" s="33"/>
      <c r="J25" s="10"/>
      <c r="K25" s="10"/>
      <c r="L25" s="36"/>
      <c r="M25" s="31"/>
      <c r="N25" s="31"/>
      <c r="O25" s="31"/>
      <c r="P25" s="31"/>
      <c r="Q25" s="33"/>
      <c r="R25" s="11"/>
    </row>
    <row r="26" spans="2:18">
      <c r="B26" s="9"/>
      <c r="C26" s="91"/>
      <c r="D26" s="93"/>
      <c r="E26" s="38" t="s">
        <v>0</v>
      </c>
      <c r="F26" s="37"/>
      <c r="G26" s="38"/>
      <c r="H26" s="36"/>
      <c r="I26" s="33"/>
      <c r="J26" s="10"/>
      <c r="K26" s="10"/>
      <c r="L26" s="36"/>
      <c r="M26" s="31"/>
      <c r="N26" s="31"/>
      <c r="O26" s="31"/>
      <c r="P26" s="31"/>
      <c r="Q26" s="33"/>
      <c r="R26" s="11"/>
    </row>
    <row r="27" spans="2:18">
      <c r="B27" s="9"/>
      <c r="C27" s="91"/>
      <c r="D27" s="93"/>
      <c r="E27" s="38" t="s">
        <v>0</v>
      </c>
      <c r="F27" s="37"/>
      <c r="G27" s="38"/>
      <c r="H27" s="36"/>
      <c r="I27" s="33"/>
      <c r="J27" s="10"/>
      <c r="K27" s="10"/>
      <c r="L27" s="36"/>
      <c r="M27" s="31"/>
      <c r="N27" s="31"/>
      <c r="O27" s="31"/>
      <c r="P27" s="31"/>
      <c r="Q27" s="33"/>
      <c r="R27" s="11"/>
    </row>
    <row r="28" spans="2:18">
      <c r="B28" s="9"/>
      <c r="C28" s="91"/>
      <c r="D28" s="93"/>
      <c r="E28" s="38" t="s">
        <v>0</v>
      </c>
      <c r="F28" s="37"/>
      <c r="G28" s="38"/>
      <c r="H28" s="36"/>
      <c r="I28" s="33"/>
      <c r="J28" s="10"/>
      <c r="K28" s="10"/>
      <c r="L28" s="36"/>
      <c r="M28" s="31"/>
      <c r="N28" s="31"/>
      <c r="O28" s="31"/>
      <c r="P28" s="31"/>
      <c r="Q28" s="33"/>
      <c r="R28" s="11"/>
    </row>
    <row r="29" spans="2:18">
      <c r="B29" s="9"/>
      <c r="C29" s="91"/>
      <c r="D29" s="93"/>
      <c r="E29" s="38" t="s">
        <v>0</v>
      </c>
      <c r="F29" s="37"/>
      <c r="G29" s="38"/>
      <c r="H29" s="36"/>
      <c r="I29" s="33"/>
      <c r="J29" s="10"/>
      <c r="K29" s="10"/>
      <c r="L29" s="36"/>
      <c r="M29" s="31"/>
      <c r="N29" s="31"/>
      <c r="O29" s="31"/>
      <c r="P29" s="31"/>
      <c r="Q29" s="33"/>
      <c r="R29" s="11"/>
    </row>
    <row r="30" spans="2:18">
      <c r="B30" s="9"/>
      <c r="C30" s="91"/>
      <c r="D30" s="93"/>
      <c r="E30" s="38" t="s">
        <v>0</v>
      </c>
      <c r="F30" s="37"/>
      <c r="G30" s="38"/>
      <c r="H30" s="36"/>
      <c r="I30" s="33"/>
      <c r="J30" s="10"/>
      <c r="K30" s="10"/>
      <c r="L30" s="36"/>
      <c r="M30" s="31"/>
      <c r="N30" s="31"/>
      <c r="O30" s="31"/>
      <c r="P30" s="31"/>
      <c r="Q30" s="33"/>
      <c r="R30" s="11"/>
    </row>
    <row r="31" spans="2:18">
      <c r="B31" s="9"/>
      <c r="C31" s="91"/>
      <c r="D31" s="93"/>
      <c r="E31" s="38" t="s">
        <v>0</v>
      </c>
      <c r="F31" s="37"/>
      <c r="G31" s="38"/>
      <c r="H31" s="36"/>
      <c r="I31" s="33"/>
      <c r="J31" s="10"/>
      <c r="K31" s="10"/>
      <c r="L31" s="36"/>
      <c r="M31" s="31"/>
      <c r="N31" s="31"/>
      <c r="O31" s="31"/>
      <c r="P31" s="31"/>
      <c r="Q31" s="33"/>
      <c r="R31" s="11"/>
    </row>
    <row r="32" spans="2:18">
      <c r="B32" s="9"/>
      <c r="C32" s="91"/>
      <c r="D32" s="93"/>
      <c r="E32" s="38" t="s">
        <v>0</v>
      </c>
      <c r="F32" s="37"/>
      <c r="G32" s="38"/>
      <c r="H32" s="36"/>
      <c r="I32" s="33"/>
      <c r="J32" s="10"/>
      <c r="K32" s="10"/>
      <c r="L32" s="36"/>
      <c r="M32" s="31"/>
      <c r="N32" s="31"/>
      <c r="O32" s="31"/>
      <c r="P32" s="31"/>
      <c r="Q32" s="33"/>
      <c r="R32" s="11"/>
    </row>
    <row r="33" spans="2:18">
      <c r="B33" s="9"/>
      <c r="C33" s="91"/>
      <c r="D33" s="93"/>
      <c r="E33" s="38" t="s">
        <v>0</v>
      </c>
      <c r="F33" s="37"/>
      <c r="G33" s="38"/>
      <c r="H33" s="36"/>
      <c r="I33" s="33"/>
      <c r="J33" s="10"/>
      <c r="K33" s="10"/>
      <c r="L33" s="36"/>
      <c r="M33" s="31"/>
      <c r="N33" s="31"/>
      <c r="O33" s="31"/>
      <c r="P33" s="31"/>
      <c r="Q33" s="33"/>
      <c r="R33" s="11"/>
    </row>
    <row r="34" spans="2:18">
      <c r="B34" s="9"/>
      <c r="C34" s="91"/>
      <c r="D34" s="93"/>
      <c r="E34" s="38" t="s">
        <v>0</v>
      </c>
      <c r="F34" s="37"/>
      <c r="G34" s="38"/>
      <c r="H34" s="36"/>
      <c r="I34" s="33"/>
      <c r="J34" s="10"/>
      <c r="K34" s="10"/>
      <c r="L34" s="36"/>
      <c r="M34" s="31"/>
      <c r="N34" s="31"/>
      <c r="O34" s="31"/>
      <c r="P34" s="31"/>
      <c r="Q34" s="33"/>
      <c r="R34" s="11"/>
    </row>
    <row r="35" spans="2:18">
      <c r="B35" s="9"/>
      <c r="C35" s="91"/>
      <c r="D35" s="93"/>
      <c r="E35" s="38" t="s">
        <v>0</v>
      </c>
      <c r="F35" s="37"/>
      <c r="G35" s="38"/>
      <c r="H35" s="36"/>
      <c r="I35" s="33"/>
      <c r="J35" s="10"/>
      <c r="K35" s="10"/>
      <c r="L35" s="36"/>
      <c r="M35" s="31"/>
      <c r="N35" s="31"/>
      <c r="O35" s="31"/>
      <c r="P35" s="31"/>
      <c r="Q35" s="33"/>
      <c r="R35" s="11"/>
    </row>
    <row r="36" spans="2:18">
      <c r="B36" s="9"/>
      <c r="C36" s="91"/>
      <c r="D36" s="93"/>
      <c r="E36" s="38" t="s">
        <v>0</v>
      </c>
      <c r="F36" s="37"/>
      <c r="G36" s="38"/>
      <c r="H36" s="36"/>
      <c r="I36" s="33"/>
      <c r="J36" s="10"/>
      <c r="K36" s="10"/>
      <c r="L36" s="36"/>
      <c r="M36" s="31"/>
      <c r="N36" s="31"/>
      <c r="O36" s="31"/>
      <c r="P36" s="31"/>
      <c r="Q36" s="33"/>
      <c r="R36" s="11"/>
    </row>
    <row r="37" spans="2:18">
      <c r="B37" s="9"/>
      <c r="C37" s="91"/>
      <c r="D37" s="93"/>
      <c r="E37" s="38" t="s">
        <v>0</v>
      </c>
      <c r="F37" s="37"/>
      <c r="G37" s="38"/>
      <c r="H37" s="36"/>
      <c r="I37" s="33"/>
      <c r="J37" s="10"/>
      <c r="K37" s="10"/>
      <c r="L37" s="36"/>
      <c r="M37" s="31"/>
      <c r="N37" s="31"/>
      <c r="O37" s="31"/>
      <c r="P37" s="31"/>
      <c r="Q37" s="33"/>
      <c r="R37" s="11"/>
    </row>
    <row r="38" spans="2:18" ht="13.5" thickBot="1">
      <c r="B38" s="9"/>
      <c r="C38" s="41" t="s">
        <v>23</v>
      </c>
      <c r="D38" s="95"/>
      <c r="E38" s="38" t="s">
        <v>0</v>
      </c>
      <c r="F38" s="37"/>
      <c r="G38" s="38"/>
      <c r="H38" s="36"/>
      <c r="I38" s="33"/>
      <c r="J38" s="10" t="s">
        <v>66</v>
      </c>
      <c r="K38" s="10"/>
      <c r="L38" s="36"/>
      <c r="M38" s="31"/>
      <c r="N38" s="31"/>
      <c r="O38" s="31"/>
      <c r="P38" s="31"/>
      <c r="Q38" s="33"/>
      <c r="R38" s="11"/>
    </row>
    <row r="39" spans="2:18" ht="13.5" thickBot="1">
      <c r="B39" s="9"/>
      <c r="C39" s="42" t="s">
        <v>64</v>
      </c>
      <c r="D39" s="43"/>
      <c r="E39" s="46"/>
      <c r="F39" s="45">
        <f>SUM(D20:D38)</f>
        <v>0</v>
      </c>
      <c r="G39" s="46" t="s">
        <v>0</v>
      </c>
      <c r="H39" s="36"/>
      <c r="I39" s="33"/>
      <c r="J39" s="10" t="s">
        <v>66</v>
      </c>
      <c r="K39" s="10"/>
      <c r="L39" s="36"/>
      <c r="M39" s="31"/>
      <c r="N39" s="31"/>
      <c r="O39" s="31"/>
      <c r="P39" s="31"/>
      <c r="Q39" s="33"/>
      <c r="R39" s="11"/>
    </row>
    <row r="40" spans="2:18" ht="13.5" thickBot="1">
      <c r="B40" s="9"/>
      <c r="C40" s="34" t="s">
        <v>1</v>
      </c>
      <c r="D40" s="25"/>
      <c r="E40" s="47"/>
      <c r="F40" s="45">
        <f>F17-F39</f>
        <v>0</v>
      </c>
      <c r="G40" s="46" t="s">
        <v>0</v>
      </c>
      <c r="H40" s="24" t="s">
        <v>30</v>
      </c>
      <c r="I40" s="26"/>
      <c r="J40" s="10" t="s">
        <v>66</v>
      </c>
      <c r="K40" s="14"/>
      <c r="L40" s="51" t="s">
        <v>68</v>
      </c>
      <c r="M40" s="25"/>
      <c r="N40" s="25"/>
      <c r="O40" s="25"/>
      <c r="P40" s="25"/>
      <c r="Q40" s="26"/>
      <c r="R40" s="11"/>
    </row>
    <row r="41" spans="2:18">
      <c r="B41" s="9"/>
      <c r="C41" s="15"/>
      <c r="D41" s="10"/>
      <c r="E41" s="10"/>
      <c r="F41" s="18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</row>
    <row r="42" spans="2:18">
      <c r="B42" s="9"/>
      <c r="C42" s="17"/>
      <c r="D42" s="10"/>
      <c r="E42" s="10"/>
      <c r="F42" s="18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</row>
    <row r="43" spans="2:18" ht="13.5" thickBot="1">
      <c r="B43" s="9"/>
      <c r="C43" s="10"/>
      <c r="D43" s="10"/>
      <c r="E43" s="10"/>
      <c r="F43" s="18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/>
    </row>
    <row r="44" spans="2:18">
      <c r="B44" s="9"/>
      <c r="C44" s="27" t="s">
        <v>117</v>
      </c>
      <c r="D44" s="21"/>
      <c r="E44" s="21"/>
      <c r="F44" s="60">
        <f>IF(F40&gt;0,F40,0)</f>
        <v>0</v>
      </c>
      <c r="G44" s="22" t="s">
        <v>0</v>
      </c>
      <c r="H44" s="22"/>
      <c r="I44" s="23"/>
      <c r="J44" s="10" t="s">
        <v>66</v>
      </c>
      <c r="K44" s="10"/>
      <c r="L44" s="52" t="s">
        <v>128</v>
      </c>
      <c r="M44" s="22"/>
      <c r="N44" s="22"/>
      <c r="O44" s="22"/>
      <c r="P44" s="22"/>
      <c r="Q44" s="23"/>
      <c r="R44" s="11"/>
    </row>
    <row r="45" spans="2:18" ht="13.5" thickBot="1">
      <c r="B45" s="9"/>
      <c r="C45" s="34" t="s">
        <v>118</v>
      </c>
      <c r="D45" s="62"/>
      <c r="E45" s="62"/>
      <c r="F45" s="63">
        <f>IF(F40&lt;0,F40*-1,0)</f>
        <v>0</v>
      </c>
      <c r="G45" s="25" t="s">
        <v>0</v>
      </c>
      <c r="H45" s="25"/>
      <c r="I45" s="26"/>
      <c r="J45" s="10" t="s">
        <v>66</v>
      </c>
      <c r="K45" s="10"/>
      <c r="L45" s="53" t="s">
        <v>70</v>
      </c>
      <c r="M45" s="25"/>
      <c r="N45" s="25"/>
      <c r="O45" s="25"/>
      <c r="P45" s="25"/>
      <c r="Q45" s="26"/>
      <c r="R45" s="11"/>
    </row>
    <row r="46" spans="2:18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1"/>
    </row>
    <row r="47" spans="2:18" ht="13.5" thickBot="1"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/>
    </row>
    <row r="48" spans="2:18">
      <c r="B48" s="9"/>
      <c r="C48" s="40"/>
      <c r="D48" s="22"/>
      <c r="E48" s="22"/>
      <c r="F48" s="22"/>
      <c r="G48" s="22"/>
      <c r="H48" s="22"/>
      <c r="I48" s="23"/>
      <c r="J48" s="10"/>
      <c r="K48" s="10"/>
      <c r="L48" s="27" t="s">
        <v>151</v>
      </c>
      <c r="M48" s="21"/>
      <c r="N48" s="21"/>
      <c r="O48" s="21" t="s">
        <v>152</v>
      </c>
      <c r="P48" s="21"/>
      <c r="Q48" s="29"/>
      <c r="R48" s="11"/>
    </row>
    <row r="49" spans="2:18">
      <c r="B49" s="9"/>
      <c r="C49" s="30" t="s">
        <v>24</v>
      </c>
      <c r="D49" s="31"/>
      <c r="E49" s="50" t="s">
        <v>25</v>
      </c>
      <c r="F49" s="31"/>
      <c r="G49" s="31"/>
      <c r="H49" s="31"/>
      <c r="I49" s="33"/>
      <c r="J49" s="10"/>
      <c r="K49" s="10"/>
      <c r="L49" s="98" t="s">
        <v>98</v>
      </c>
      <c r="M49" s="96"/>
      <c r="N49" s="54"/>
      <c r="O49" s="96" t="s">
        <v>98</v>
      </c>
      <c r="P49" s="96"/>
      <c r="Q49" s="55"/>
      <c r="R49" s="11"/>
    </row>
    <row r="50" spans="2:18">
      <c r="B50" s="9"/>
      <c r="C50" s="36"/>
      <c r="D50" s="31"/>
      <c r="E50" s="31"/>
      <c r="F50" s="31"/>
      <c r="G50" s="31"/>
      <c r="H50" s="31"/>
      <c r="I50" s="33"/>
      <c r="J50" s="10"/>
      <c r="K50" s="10"/>
      <c r="L50" s="98"/>
      <c r="M50" s="96"/>
      <c r="N50" s="54"/>
      <c r="O50" s="96"/>
      <c r="P50" s="96"/>
      <c r="Q50" s="55"/>
      <c r="R50" s="11"/>
    </row>
    <row r="51" spans="2:18">
      <c r="B51" s="9"/>
      <c r="C51" s="36"/>
      <c r="D51" s="31"/>
      <c r="E51" s="31"/>
      <c r="F51" s="31"/>
      <c r="G51" s="31"/>
      <c r="H51" s="31"/>
      <c r="I51" s="33"/>
      <c r="J51" s="10"/>
      <c r="K51" s="10"/>
      <c r="L51" s="98"/>
      <c r="M51" s="96"/>
      <c r="N51" s="54"/>
      <c r="O51" s="96"/>
      <c r="P51" s="96"/>
      <c r="Q51" s="55"/>
      <c r="R51" s="11"/>
    </row>
    <row r="52" spans="2:18">
      <c r="B52" s="9"/>
      <c r="C52" s="36"/>
      <c r="D52" s="31"/>
      <c r="E52" s="31"/>
      <c r="F52" s="31"/>
      <c r="G52" s="31"/>
      <c r="H52" s="31"/>
      <c r="I52" s="33"/>
      <c r="J52" s="10"/>
      <c r="K52" s="10"/>
      <c r="L52" s="98"/>
      <c r="M52" s="96"/>
      <c r="N52" s="54"/>
      <c r="O52" s="96"/>
      <c r="P52" s="96"/>
      <c r="Q52" s="55"/>
      <c r="R52" s="11"/>
    </row>
    <row r="53" spans="2:18">
      <c r="B53" s="9"/>
      <c r="C53" s="36" t="s">
        <v>26</v>
      </c>
      <c r="D53" s="31"/>
      <c r="E53" s="31" t="s">
        <v>26</v>
      </c>
      <c r="F53" s="31"/>
      <c r="G53" s="31"/>
      <c r="H53" s="31"/>
      <c r="I53" s="33"/>
      <c r="J53" s="10"/>
      <c r="K53" s="10"/>
      <c r="L53" s="98"/>
      <c r="M53" s="96"/>
      <c r="N53" s="54"/>
      <c r="O53" s="96"/>
      <c r="P53" s="96"/>
      <c r="Q53" s="55"/>
      <c r="R53" s="11"/>
    </row>
    <row r="54" spans="2:18" ht="13.5" thickBot="1">
      <c r="B54" s="9"/>
      <c r="C54" s="79"/>
      <c r="D54" s="25"/>
      <c r="E54" s="25"/>
      <c r="F54" s="80"/>
      <c r="G54" s="25"/>
      <c r="H54" s="25"/>
      <c r="I54" s="26"/>
      <c r="J54" s="10"/>
      <c r="K54" s="10"/>
      <c r="L54" s="103"/>
      <c r="M54" s="104"/>
      <c r="N54" s="58"/>
      <c r="O54" s="104"/>
      <c r="P54" s="104"/>
      <c r="Q54" s="59"/>
      <c r="R54" s="11"/>
    </row>
    <row r="55" spans="2:18"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1"/>
    </row>
    <row r="56" spans="2:18" ht="13.5" thickBot="1">
      <c r="B56" s="8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4" t="s">
        <v>150</v>
      </c>
      <c r="R56" s="83"/>
    </row>
  </sheetData>
  <sheetProtection password="DE55" sheet="1" objects="1" scenarios="1"/>
  <mergeCells count="1">
    <mergeCell ref="F9:G9"/>
  </mergeCells>
  <phoneticPr fontId="5" type="noConversion"/>
  <printOptions horizontalCentered="1"/>
  <pageMargins left="0.74803149606299213" right="0.74803149606299213" top="0.55118110236220474" bottom="0.55118110236220474" header="0.31496062992125984" footer="0.31496062992125984"/>
  <pageSetup paperSize="9" scale="69" orientation="landscape" r:id="rId1"/>
  <headerFooter alignWithMargins="0">
    <oddHeader>&amp;A</oddHeader>
    <oddFooter>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6"/>
  <sheetViews>
    <sheetView zoomScale="85" zoomScaleNormal="85" zoomScaleSheetLayoutView="85" workbookViewId="0">
      <selection activeCell="B2" sqref="B2"/>
    </sheetView>
  </sheetViews>
  <sheetFormatPr defaultRowHeight="12.75"/>
  <cols>
    <col min="1" max="2" width="2.7109375" style="2" customWidth="1"/>
    <col min="3" max="3" width="42.42578125" style="2" customWidth="1"/>
    <col min="4" max="4" width="19.140625" style="2" customWidth="1"/>
    <col min="5" max="5" width="5.7109375" style="2" customWidth="1"/>
    <col min="6" max="6" width="12.7109375" style="2" customWidth="1"/>
    <col min="7" max="7" width="5.7109375" style="2" customWidth="1"/>
    <col min="8" max="8" width="9.7109375" style="2" customWidth="1"/>
    <col min="9" max="9" width="3.7109375" style="2" customWidth="1"/>
    <col min="10" max="11" width="1.7109375" style="2" customWidth="1"/>
    <col min="12" max="16" width="9.140625" style="2"/>
    <col min="17" max="17" width="32.28515625" style="2" customWidth="1"/>
    <col min="18" max="19" width="2.7109375" style="2" customWidth="1"/>
    <col min="20" max="16384" width="9.140625" style="2"/>
  </cols>
  <sheetData>
    <row r="1" spans="2:18" ht="13.5" thickBot="1"/>
    <row r="2" spans="2:18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2:18" ht="13.5" thickBo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2:18" ht="25.5" customHeight="1">
      <c r="B4" s="9"/>
      <c r="C4" s="20" t="s">
        <v>58</v>
      </c>
      <c r="D4" s="21" t="s">
        <v>65</v>
      </c>
      <c r="E4" s="22"/>
      <c r="F4" s="22"/>
      <c r="G4" s="22"/>
      <c r="H4" s="22"/>
      <c r="I4" s="23"/>
      <c r="J4" s="10"/>
      <c r="K4" s="10"/>
      <c r="L4" s="20" t="s">
        <v>121</v>
      </c>
      <c r="M4" s="22"/>
      <c r="N4" s="22"/>
      <c r="O4" s="22"/>
      <c r="P4" s="22"/>
      <c r="Q4" s="23"/>
      <c r="R4" s="11"/>
    </row>
    <row r="5" spans="2:18" ht="13.5" thickBot="1">
      <c r="B5" s="9"/>
      <c r="C5" s="24"/>
      <c r="D5" s="25"/>
      <c r="E5" s="25"/>
      <c r="F5" s="25"/>
      <c r="G5" s="25"/>
      <c r="H5" s="25"/>
      <c r="I5" s="26"/>
      <c r="J5" s="10"/>
      <c r="K5" s="10"/>
      <c r="L5" s="24"/>
      <c r="M5" s="25"/>
      <c r="N5" s="25"/>
      <c r="O5" s="25"/>
      <c r="P5" s="25"/>
      <c r="Q5" s="26"/>
      <c r="R5" s="11"/>
    </row>
    <row r="6" spans="2:18" ht="13.5" thickBo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2:18">
      <c r="B7" s="9"/>
      <c r="C7" s="27" t="s">
        <v>9</v>
      </c>
      <c r="D7" s="85"/>
      <c r="E7" s="22"/>
      <c r="F7" s="28"/>
      <c r="G7" s="29"/>
      <c r="H7" s="28"/>
      <c r="I7" s="23"/>
      <c r="J7" s="10"/>
      <c r="K7" s="10"/>
      <c r="L7" s="40"/>
      <c r="M7" s="22"/>
      <c r="N7" s="22"/>
      <c r="O7" s="22"/>
      <c r="P7" s="22"/>
      <c r="Q7" s="23"/>
      <c r="R7" s="11"/>
    </row>
    <row r="8" spans="2:18">
      <c r="B8" s="9"/>
      <c r="C8" s="30" t="s">
        <v>10</v>
      </c>
      <c r="D8" s="86"/>
      <c r="E8" s="31"/>
      <c r="F8" s="30"/>
      <c r="G8" s="32"/>
      <c r="H8" s="30"/>
      <c r="I8" s="33"/>
      <c r="J8" s="10"/>
      <c r="K8" s="10"/>
      <c r="L8" s="30" t="s">
        <v>79</v>
      </c>
      <c r="M8" s="31"/>
      <c r="N8" s="31"/>
      <c r="O8" s="31"/>
      <c r="P8" s="31"/>
      <c r="Q8" s="33"/>
      <c r="R8" s="11"/>
    </row>
    <row r="9" spans="2:18" ht="13.5" thickBot="1">
      <c r="B9" s="9"/>
      <c r="C9" s="34" t="s">
        <v>11</v>
      </c>
      <c r="D9" s="35" t="str">
        <f>+'normjaartaak OP'!D9</f>
        <v>2014-2015</v>
      </c>
      <c r="E9" s="25"/>
      <c r="F9" s="188" t="s">
        <v>8</v>
      </c>
      <c r="G9" s="189"/>
      <c r="H9" s="102"/>
      <c r="I9" s="26"/>
      <c r="J9" s="10"/>
      <c r="K9" s="10"/>
      <c r="L9" s="77" t="s">
        <v>80</v>
      </c>
      <c r="M9" s="31"/>
      <c r="N9" s="31"/>
      <c r="O9" s="31"/>
      <c r="P9" s="31"/>
      <c r="Q9" s="33"/>
      <c r="R9" s="11"/>
    </row>
    <row r="10" spans="2:18">
      <c r="B10" s="9"/>
      <c r="C10" s="36" t="s">
        <v>29</v>
      </c>
      <c r="D10" s="31"/>
      <c r="E10" s="31"/>
      <c r="F10" s="37">
        <v>1659</v>
      </c>
      <c r="G10" s="38" t="s">
        <v>0</v>
      </c>
      <c r="H10" s="36"/>
      <c r="I10" s="33"/>
      <c r="J10" s="10"/>
      <c r="K10" s="10"/>
      <c r="L10" s="77" t="s">
        <v>81</v>
      </c>
      <c r="M10" s="31"/>
      <c r="N10" s="48"/>
      <c r="O10" s="31"/>
      <c r="P10" s="31"/>
      <c r="Q10" s="33"/>
      <c r="R10" s="11"/>
    </row>
    <row r="11" spans="2:18">
      <c r="B11" s="9"/>
      <c r="C11" s="36" t="s">
        <v>4</v>
      </c>
      <c r="D11" s="31"/>
      <c r="E11" s="31"/>
      <c r="F11" s="87">
        <v>0</v>
      </c>
      <c r="G11" s="38"/>
      <c r="H11" s="39"/>
      <c r="I11" s="33"/>
      <c r="J11" s="10"/>
      <c r="K11" s="10"/>
      <c r="L11" s="77" t="s">
        <v>82</v>
      </c>
      <c r="M11" s="48"/>
      <c r="N11" s="48"/>
      <c r="O11" s="31"/>
      <c r="P11" s="31"/>
      <c r="Q11" s="33"/>
      <c r="R11" s="11"/>
    </row>
    <row r="12" spans="2:18">
      <c r="B12" s="9"/>
      <c r="C12" s="36" t="s">
        <v>61</v>
      </c>
      <c r="D12" s="31"/>
      <c r="E12" s="31"/>
      <c r="F12" s="37">
        <f>ROUND(F10*F11,0)</f>
        <v>0</v>
      </c>
      <c r="G12" s="38" t="s">
        <v>0</v>
      </c>
      <c r="H12" s="37"/>
      <c r="I12" s="33"/>
      <c r="J12" s="10"/>
      <c r="K12" s="10"/>
      <c r="L12" s="77" t="s">
        <v>83</v>
      </c>
      <c r="M12" s="48"/>
      <c r="N12" s="31"/>
      <c r="O12" s="31"/>
      <c r="P12" s="31"/>
      <c r="Q12" s="33"/>
      <c r="R12" s="11"/>
    </row>
    <row r="13" spans="2:18">
      <c r="B13" s="9"/>
      <c r="C13" s="36" t="s">
        <v>59</v>
      </c>
      <c r="D13" s="88">
        <v>0</v>
      </c>
      <c r="E13" s="31"/>
      <c r="F13" s="37">
        <f>ROUND(+D13*F10,0)</f>
        <v>0</v>
      </c>
      <c r="G13" s="38" t="s">
        <v>0</v>
      </c>
      <c r="H13" s="37"/>
      <c r="I13" s="33"/>
      <c r="J13" s="10"/>
      <c r="K13" s="10"/>
      <c r="L13" s="77" t="s">
        <v>84</v>
      </c>
      <c r="M13" s="31"/>
      <c r="N13" s="31"/>
      <c r="O13" s="31"/>
      <c r="P13" s="31"/>
      <c r="Q13" s="33"/>
      <c r="R13" s="11"/>
    </row>
    <row r="14" spans="2:18" ht="13.5" customHeight="1">
      <c r="B14" s="9"/>
      <c r="C14" s="36" t="s">
        <v>60</v>
      </c>
      <c r="D14" s="31"/>
      <c r="E14" s="31"/>
      <c r="F14" s="37">
        <f>F12-F13</f>
        <v>0</v>
      </c>
      <c r="G14" s="38" t="s">
        <v>0</v>
      </c>
      <c r="H14" s="37"/>
      <c r="I14" s="33"/>
      <c r="J14" s="10"/>
      <c r="K14" s="10"/>
      <c r="L14" s="77" t="s">
        <v>85</v>
      </c>
      <c r="M14" s="31"/>
      <c r="N14" s="31"/>
      <c r="O14" s="31"/>
      <c r="P14" s="31"/>
      <c r="Q14" s="33"/>
      <c r="R14" s="11"/>
    </row>
    <row r="15" spans="2:18">
      <c r="B15" s="9"/>
      <c r="C15" s="36" t="s">
        <v>6</v>
      </c>
      <c r="D15" s="31"/>
      <c r="E15" s="31"/>
      <c r="F15" s="37">
        <f>ROUND(0.1*F14,0)</f>
        <v>0</v>
      </c>
      <c r="G15" s="38" t="s">
        <v>0</v>
      </c>
      <c r="H15" s="36"/>
      <c r="I15" s="33"/>
      <c r="J15" s="10"/>
      <c r="K15" s="10"/>
      <c r="L15" s="77" t="s">
        <v>86</v>
      </c>
      <c r="M15" s="31"/>
      <c r="N15" s="31"/>
      <c r="O15" s="31"/>
      <c r="P15" s="31"/>
      <c r="Q15" s="33"/>
      <c r="R15" s="11"/>
    </row>
    <row r="16" spans="2:18">
      <c r="B16" s="9"/>
      <c r="C16" s="36"/>
      <c r="D16" s="31"/>
      <c r="E16" s="33"/>
      <c r="F16" s="37"/>
      <c r="G16" s="38"/>
      <c r="H16" s="36"/>
      <c r="I16" s="33"/>
      <c r="J16" s="10"/>
      <c r="K16" s="10"/>
      <c r="L16" s="77" t="s">
        <v>87</v>
      </c>
      <c r="M16" s="31"/>
      <c r="N16" s="31"/>
      <c r="O16" s="31"/>
      <c r="P16" s="31"/>
      <c r="Q16" s="33"/>
      <c r="R16" s="11"/>
    </row>
    <row r="17" spans="2:18">
      <c r="B17" s="9"/>
      <c r="C17" s="36" t="s">
        <v>1</v>
      </c>
      <c r="D17" s="31"/>
      <c r="E17" s="33"/>
      <c r="F17" s="37">
        <f>F14-F15</f>
        <v>0</v>
      </c>
      <c r="G17" s="38" t="s">
        <v>0</v>
      </c>
      <c r="H17" s="36"/>
      <c r="I17" s="33"/>
      <c r="J17" s="10"/>
      <c r="K17" s="10"/>
      <c r="L17" s="77" t="s">
        <v>88</v>
      </c>
      <c r="M17" s="31"/>
      <c r="N17" s="31"/>
      <c r="O17" s="31"/>
      <c r="P17" s="31"/>
      <c r="Q17" s="33"/>
      <c r="R17" s="11"/>
    </row>
    <row r="18" spans="2:18">
      <c r="B18" s="9"/>
      <c r="C18" s="36"/>
      <c r="D18" s="31"/>
      <c r="E18" s="33"/>
      <c r="F18" s="37"/>
      <c r="G18" s="38"/>
      <c r="H18" s="36"/>
      <c r="I18" s="33"/>
      <c r="J18" s="10"/>
      <c r="K18" s="10"/>
      <c r="L18" s="77" t="s">
        <v>89</v>
      </c>
      <c r="M18" s="31"/>
      <c r="N18" s="31"/>
      <c r="O18" s="31"/>
      <c r="P18" s="31"/>
      <c r="Q18" s="33"/>
      <c r="R18" s="11"/>
    </row>
    <row r="19" spans="2:18">
      <c r="B19" s="9"/>
      <c r="C19" s="30" t="s">
        <v>94</v>
      </c>
      <c r="D19" s="31"/>
      <c r="E19" s="33"/>
      <c r="F19" s="37"/>
      <c r="G19" s="38"/>
      <c r="H19" s="36"/>
      <c r="I19" s="33"/>
      <c r="J19" s="10"/>
      <c r="K19" s="10"/>
      <c r="L19" s="77" t="s">
        <v>90</v>
      </c>
      <c r="M19" s="31"/>
      <c r="N19" s="31"/>
      <c r="O19" s="31"/>
      <c r="P19" s="31"/>
      <c r="Q19" s="33"/>
      <c r="R19" s="11"/>
    </row>
    <row r="20" spans="2:18">
      <c r="B20" s="9"/>
      <c r="C20" s="90"/>
      <c r="D20" s="93"/>
      <c r="E20" s="38" t="s">
        <v>0</v>
      </c>
      <c r="F20" s="37"/>
      <c r="G20" s="38"/>
      <c r="H20" s="36"/>
      <c r="I20" s="33"/>
      <c r="J20" s="10"/>
      <c r="K20" s="10"/>
      <c r="L20" s="77" t="s">
        <v>91</v>
      </c>
      <c r="M20" s="31"/>
      <c r="N20" s="31"/>
      <c r="O20" s="31"/>
      <c r="P20" s="31"/>
      <c r="Q20" s="33"/>
      <c r="R20" s="11"/>
    </row>
    <row r="21" spans="2:18">
      <c r="B21" s="9"/>
      <c r="C21" s="91"/>
      <c r="D21" s="93"/>
      <c r="E21" s="38" t="s">
        <v>0</v>
      </c>
      <c r="F21" s="37"/>
      <c r="G21" s="38"/>
      <c r="H21" s="36"/>
      <c r="I21" s="33"/>
      <c r="J21" s="10"/>
      <c r="K21" s="10"/>
      <c r="L21" s="77" t="s">
        <v>92</v>
      </c>
      <c r="M21" s="31"/>
      <c r="N21" s="31"/>
      <c r="O21" s="31"/>
      <c r="P21" s="31"/>
      <c r="Q21" s="33"/>
      <c r="R21" s="11"/>
    </row>
    <row r="22" spans="2:18">
      <c r="B22" s="9"/>
      <c r="C22" s="91"/>
      <c r="D22" s="93"/>
      <c r="E22" s="38" t="s">
        <v>0</v>
      </c>
      <c r="F22" s="37"/>
      <c r="G22" s="38"/>
      <c r="H22" s="36"/>
      <c r="I22" s="33"/>
      <c r="J22" s="10"/>
      <c r="K22" s="10"/>
      <c r="L22" s="77" t="s">
        <v>93</v>
      </c>
      <c r="M22" s="31"/>
      <c r="N22" s="31"/>
      <c r="O22" s="31"/>
      <c r="P22" s="31"/>
      <c r="Q22" s="33"/>
      <c r="R22" s="11"/>
    </row>
    <row r="23" spans="2:18">
      <c r="B23" s="9"/>
      <c r="C23" s="91"/>
      <c r="D23" s="93"/>
      <c r="E23" s="38" t="s">
        <v>0</v>
      </c>
      <c r="F23" s="37"/>
      <c r="G23" s="38"/>
      <c r="H23" s="36"/>
      <c r="I23" s="33"/>
      <c r="J23" s="10"/>
      <c r="K23" s="10"/>
      <c r="L23" s="36"/>
      <c r="M23" s="31"/>
      <c r="N23" s="31"/>
      <c r="O23" s="31"/>
      <c r="P23" s="31"/>
      <c r="Q23" s="33"/>
      <c r="R23" s="11"/>
    </row>
    <row r="24" spans="2:18">
      <c r="B24" s="9"/>
      <c r="C24" s="91"/>
      <c r="D24" s="93"/>
      <c r="E24" s="38" t="s">
        <v>0</v>
      </c>
      <c r="F24" s="37"/>
      <c r="G24" s="38"/>
      <c r="H24" s="36"/>
      <c r="I24" s="33"/>
      <c r="J24" s="10"/>
      <c r="K24" s="10"/>
      <c r="L24" s="36"/>
      <c r="M24" s="31"/>
      <c r="N24" s="31"/>
      <c r="O24" s="31"/>
      <c r="P24" s="31"/>
      <c r="Q24" s="33"/>
      <c r="R24" s="11"/>
    </row>
    <row r="25" spans="2:18">
      <c r="B25" s="9"/>
      <c r="C25" s="91"/>
      <c r="D25" s="93"/>
      <c r="E25" s="38" t="s">
        <v>0</v>
      </c>
      <c r="F25" s="37"/>
      <c r="G25" s="38"/>
      <c r="H25" s="36"/>
      <c r="I25" s="33"/>
      <c r="J25" s="10"/>
      <c r="K25" s="10"/>
      <c r="L25" s="36"/>
      <c r="M25" s="31"/>
      <c r="N25" s="31"/>
      <c r="O25" s="31"/>
      <c r="P25" s="31"/>
      <c r="Q25" s="33"/>
      <c r="R25" s="11"/>
    </row>
    <row r="26" spans="2:18">
      <c r="B26" s="9"/>
      <c r="C26" s="91"/>
      <c r="D26" s="93"/>
      <c r="E26" s="38" t="s">
        <v>0</v>
      </c>
      <c r="F26" s="37"/>
      <c r="G26" s="38"/>
      <c r="H26" s="36"/>
      <c r="I26" s="33"/>
      <c r="J26" s="10"/>
      <c r="K26" s="10"/>
      <c r="L26" s="36"/>
      <c r="M26" s="31"/>
      <c r="N26" s="31"/>
      <c r="O26" s="31"/>
      <c r="P26" s="31"/>
      <c r="Q26" s="33"/>
      <c r="R26" s="11"/>
    </row>
    <row r="27" spans="2:18">
      <c r="B27" s="9"/>
      <c r="C27" s="91"/>
      <c r="D27" s="93"/>
      <c r="E27" s="38" t="s">
        <v>0</v>
      </c>
      <c r="F27" s="37"/>
      <c r="G27" s="38"/>
      <c r="H27" s="36"/>
      <c r="I27" s="33"/>
      <c r="J27" s="10"/>
      <c r="K27" s="10"/>
      <c r="L27" s="36"/>
      <c r="M27" s="31"/>
      <c r="N27" s="31"/>
      <c r="O27" s="31"/>
      <c r="P27" s="31"/>
      <c r="Q27" s="33"/>
      <c r="R27" s="11"/>
    </row>
    <row r="28" spans="2:18">
      <c r="B28" s="9"/>
      <c r="C28" s="91"/>
      <c r="D28" s="93"/>
      <c r="E28" s="38" t="s">
        <v>0</v>
      </c>
      <c r="F28" s="37"/>
      <c r="G28" s="38"/>
      <c r="H28" s="36"/>
      <c r="I28" s="33"/>
      <c r="J28" s="10"/>
      <c r="K28" s="10"/>
      <c r="L28" s="36"/>
      <c r="M28" s="31"/>
      <c r="N28" s="31"/>
      <c r="O28" s="31"/>
      <c r="P28" s="31"/>
      <c r="Q28" s="33"/>
      <c r="R28" s="11"/>
    </row>
    <row r="29" spans="2:18">
      <c r="B29" s="9"/>
      <c r="C29" s="91"/>
      <c r="D29" s="93"/>
      <c r="E29" s="38" t="s">
        <v>0</v>
      </c>
      <c r="F29" s="37"/>
      <c r="G29" s="38"/>
      <c r="H29" s="36"/>
      <c r="I29" s="33"/>
      <c r="J29" s="10"/>
      <c r="K29" s="10"/>
      <c r="L29" s="36"/>
      <c r="M29" s="31"/>
      <c r="N29" s="31"/>
      <c r="O29" s="31"/>
      <c r="P29" s="31"/>
      <c r="Q29" s="33"/>
      <c r="R29" s="11"/>
    </row>
    <row r="30" spans="2:18">
      <c r="B30" s="9"/>
      <c r="C30" s="91"/>
      <c r="D30" s="93"/>
      <c r="E30" s="38" t="s">
        <v>0</v>
      </c>
      <c r="F30" s="37"/>
      <c r="G30" s="38"/>
      <c r="H30" s="36"/>
      <c r="I30" s="33"/>
      <c r="J30" s="10"/>
      <c r="K30" s="10"/>
      <c r="L30" s="36"/>
      <c r="M30" s="31"/>
      <c r="N30" s="31"/>
      <c r="O30" s="31"/>
      <c r="P30" s="31"/>
      <c r="Q30" s="33"/>
      <c r="R30" s="11"/>
    </row>
    <row r="31" spans="2:18">
      <c r="B31" s="9"/>
      <c r="C31" s="91"/>
      <c r="D31" s="93"/>
      <c r="E31" s="38" t="s">
        <v>0</v>
      </c>
      <c r="F31" s="37"/>
      <c r="G31" s="38"/>
      <c r="H31" s="36"/>
      <c r="I31" s="33"/>
      <c r="J31" s="10"/>
      <c r="K31" s="10"/>
      <c r="L31" s="36"/>
      <c r="M31" s="31"/>
      <c r="N31" s="31"/>
      <c r="O31" s="31"/>
      <c r="P31" s="31"/>
      <c r="Q31" s="33"/>
      <c r="R31" s="11"/>
    </row>
    <row r="32" spans="2:18">
      <c r="B32" s="9"/>
      <c r="C32" s="91"/>
      <c r="D32" s="93"/>
      <c r="E32" s="38" t="s">
        <v>0</v>
      </c>
      <c r="F32" s="37"/>
      <c r="G32" s="38"/>
      <c r="H32" s="36"/>
      <c r="I32" s="33"/>
      <c r="J32" s="10"/>
      <c r="K32" s="10"/>
      <c r="L32" s="36"/>
      <c r="M32" s="31"/>
      <c r="N32" s="31"/>
      <c r="O32" s="31"/>
      <c r="P32" s="31"/>
      <c r="Q32" s="33"/>
      <c r="R32" s="11"/>
    </row>
    <row r="33" spans="2:18">
      <c r="B33" s="9"/>
      <c r="C33" s="91"/>
      <c r="D33" s="93"/>
      <c r="E33" s="38" t="s">
        <v>0</v>
      </c>
      <c r="F33" s="37"/>
      <c r="G33" s="38"/>
      <c r="H33" s="36"/>
      <c r="I33" s="33"/>
      <c r="J33" s="10"/>
      <c r="K33" s="10"/>
      <c r="L33" s="36"/>
      <c r="M33" s="31"/>
      <c r="N33" s="31"/>
      <c r="O33" s="31"/>
      <c r="P33" s="31"/>
      <c r="Q33" s="33"/>
      <c r="R33" s="11"/>
    </row>
    <row r="34" spans="2:18">
      <c r="B34" s="9"/>
      <c r="C34" s="91"/>
      <c r="D34" s="93"/>
      <c r="E34" s="38" t="s">
        <v>0</v>
      </c>
      <c r="F34" s="37"/>
      <c r="G34" s="38"/>
      <c r="H34" s="36"/>
      <c r="I34" s="33"/>
      <c r="J34" s="10"/>
      <c r="K34" s="10"/>
      <c r="L34" s="36"/>
      <c r="M34" s="31"/>
      <c r="N34" s="31"/>
      <c r="O34" s="31"/>
      <c r="P34" s="31"/>
      <c r="Q34" s="33"/>
      <c r="R34" s="11"/>
    </row>
    <row r="35" spans="2:18">
      <c r="B35" s="9"/>
      <c r="C35" s="91"/>
      <c r="D35" s="93"/>
      <c r="E35" s="38" t="s">
        <v>0</v>
      </c>
      <c r="F35" s="37"/>
      <c r="G35" s="38"/>
      <c r="H35" s="36"/>
      <c r="I35" s="33"/>
      <c r="J35" s="10"/>
      <c r="K35" s="10"/>
      <c r="L35" s="36"/>
      <c r="M35" s="31"/>
      <c r="N35" s="31"/>
      <c r="O35" s="31"/>
      <c r="P35" s="31"/>
      <c r="Q35" s="33"/>
      <c r="R35" s="11"/>
    </row>
    <row r="36" spans="2:18">
      <c r="B36" s="9"/>
      <c r="C36" s="91"/>
      <c r="D36" s="93"/>
      <c r="E36" s="38" t="s">
        <v>0</v>
      </c>
      <c r="F36" s="37"/>
      <c r="G36" s="38"/>
      <c r="H36" s="36"/>
      <c r="I36" s="33"/>
      <c r="J36" s="10"/>
      <c r="K36" s="10"/>
      <c r="L36" s="36"/>
      <c r="M36" s="31"/>
      <c r="N36" s="31"/>
      <c r="O36" s="31"/>
      <c r="P36" s="31"/>
      <c r="Q36" s="33"/>
      <c r="R36" s="11"/>
    </row>
    <row r="37" spans="2:18">
      <c r="B37" s="9"/>
      <c r="C37" s="91"/>
      <c r="D37" s="93"/>
      <c r="E37" s="38" t="s">
        <v>0</v>
      </c>
      <c r="F37" s="37"/>
      <c r="G37" s="38"/>
      <c r="H37" s="36"/>
      <c r="I37" s="33"/>
      <c r="J37" s="10"/>
      <c r="K37" s="10"/>
      <c r="L37" s="36"/>
      <c r="M37" s="31"/>
      <c r="N37" s="31"/>
      <c r="O37" s="31"/>
      <c r="P37" s="31"/>
      <c r="Q37" s="33"/>
      <c r="R37" s="11"/>
    </row>
    <row r="38" spans="2:18" ht="13.5" thickBot="1">
      <c r="B38" s="9"/>
      <c r="C38" s="41" t="s">
        <v>23</v>
      </c>
      <c r="D38" s="95"/>
      <c r="E38" s="38" t="s">
        <v>0</v>
      </c>
      <c r="F38" s="37"/>
      <c r="G38" s="38"/>
      <c r="H38" s="36"/>
      <c r="I38" s="33"/>
      <c r="J38" s="10" t="s">
        <v>66</v>
      </c>
      <c r="K38" s="10"/>
      <c r="L38" s="36"/>
      <c r="M38" s="31"/>
      <c r="N38" s="31"/>
      <c r="O38" s="31"/>
      <c r="P38" s="31"/>
      <c r="Q38" s="33"/>
      <c r="R38" s="11"/>
    </row>
    <row r="39" spans="2:18" ht="13.5" thickBot="1">
      <c r="B39" s="9"/>
      <c r="C39" s="42" t="s">
        <v>64</v>
      </c>
      <c r="D39" s="43"/>
      <c r="E39" s="44"/>
      <c r="F39" s="45">
        <f>SUM(D20:D38)</f>
        <v>0</v>
      </c>
      <c r="G39" s="46" t="s">
        <v>0</v>
      </c>
      <c r="H39" s="36"/>
      <c r="I39" s="33"/>
      <c r="J39" s="10" t="s">
        <v>66</v>
      </c>
      <c r="K39" s="10"/>
      <c r="L39" s="36"/>
      <c r="M39" s="31"/>
      <c r="N39" s="31"/>
      <c r="O39" s="31"/>
      <c r="P39" s="31"/>
      <c r="Q39" s="33"/>
      <c r="R39" s="11"/>
    </row>
    <row r="40" spans="2:18" ht="13.5" thickBot="1">
      <c r="B40" s="9"/>
      <c r="C40" s="34" t="s">
        <v>1</v>
      </c>
      <c r="D40" s="25"/>
      <c r="E40" s="26"/>
      <c r="F40" s="45">
        <f>F17-F39</f>
        <v>0</v>
      </c>
      <c r="G40" s="46" t="s">
        <v>0</v>
      </c>
      <c r="H40" s="24" t="s">
        <v>30</v>
      </c>
      <c r="I40" s="26"/>
      <c r="J40" s="10" t="s">
        <v>66</v>
      </c>
      <c r="K40" s="14"/>
      <c r="L40" s="51" t="s">
        <v>68</v>
      </c>
      <c r="M40" s="25"/>
      <c r="N40" s="25"/>
      <c r="O40" s="25"/>
      <c r="P40" s="25"/>
      <c r="Q40" s="26"/>
      <c r="R40" s="11"/>
    </row>
    <row r="41" spans="2:18">
      <c r="B41" s="9"/>
      <c r="C41" s="15"/>
      <c r="D41" s="10"/>
      <c r="E41" s="10"/>
      <c r="F41" s="18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</row>
    <row r="42" spans="2:18">
      <c r="B42" s="9"/>
      <c r="C42" s="17"/>
      <c r="D42" s="10"/>
      <c r="E42" s="10"/>
      <c r="F42" s="18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</row>
    <row r="43" spans="2:18" ht="13.5" thickBot="1">
      <c r="B43" s="9"/>
      <c r="C43" s="10"/>
      <c r="D43" s="10"/>
      <c r="E43" s="10"/>
      <c r="F43" s="18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/>
    </row>
    <row r="44" spans="2:18">
      <c r="B44" s="9"/>
      <c r="C44" s="27" t="s">
        <v>117</v>
      </c>
      <c r="D44" s="21"/>
      <c r="E44" s="21"/>
      <c r="F44" s="60">
        <f>IF(F40&gt;0,F40,0)</f>
        <v>0</v>
      </c>
      <c r="G44" s="61" t="s">
        <v>0</v>
      </c>
      <c r="H44" s="22"/>
      <c r="I44" s="23"/>
      <c r="J44" s="10" t="s">
        <v>66</v>
      </c>
      <c r="K44" s="10"/>
      <c r="L44" s="52" t="s">
        <v>128</v>
      </c>
      <c r="M44" s="22"/>
      <c r="N44" s="22"/>
      <c r="O44" s="22"/>
      <c r="P44" s="22"/>
      <c r="Q44" s="23"/>
      <c r="R44" s="11"/>
    </row>
    <row r="45" spans="2:18" ht="13.5" thickBot="1">
      <c r="B45" s="9"/>
      <c r="C45" s="34" t="s">
        <v>118</v>
      </c>
      <c r="D45" s="62"/>
      <c r="E45" s="62"/>
      <c r="F45" s="63">
        <f>IF(F40&lt;0,F40*-1,0)</f>
        <v>0</v>
      </c>
      <c r="G45" s="64" t="s">
        <v>0</v>
      </c>
      <c r="H45" s="25"/>
      <c r="I45" s="26"/>
      <c r="J45" s="10" t="s">
        <v>66</v>
      </c>
      <c r="K45" s="10"/>
      <c r="L45" s="53" t="s">
        <v>70</v>
      </c>
      <c r="M45" s="25"/>
      <c r="N45" s="25"/>
      <c r="O45" s="25"/>
      <c r="P45" s="25"/>
      <c r="Q45" s="26"/>
      <c r="R45" s="11"/>
    </row>
    <row r="46" spans="2:18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1"/>
    </row>
    <row r="47" spans="2:18" ht="13.5" thickBot="1"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/>
    </row>
    <row r="48" spans="2:18">
      <c r="B48" s="9"/>
      <c r="C48" s="40"/>
      <c r="D48" s="22"/>
      <c r="E48" s="22"/>
      <c r="F48" s="22"/>
      <c r="G48" s="22"/>
      <c r="H48" s="22"/>
      <c r="I48" s="23"/>
      <c r="J48" s="10"/>
      <c r="K48" s="10"/>
      <c r="L48" s="27" t="s">
        <v>155</v>
      </c>
      <c r="M48" s="21"/>
      <c r="N48" s="21"/>
      <c r="O48" s="21" t="s">
        <v>152</v>
      </c>
      <c r="P48" s="21"/>
      <c r="Q48" s="29"/>
      <c r="R48" s="11"/>
    </row>
    <row r="49" spans="2:18">
      <c r="B49" s="9"/>
      <c r="C49" s="30" t="s">
        <v>24</v>
      </c>
      <c r="D49" s="31"/>
      <c r="E49" s="50" t="s">
        <v>25</v>
      </c>
      <c r="F49" s="31"/>
      <c r="G49" s="31"/>
      <c r="H49" s="31"/>
      <c r="I49" s="33"/>
      <c r="J49" s="10"/>
      <c r="K49" s="10"/>
      <c r="L49" s="98" t="s">
        <v>98</v>
      </c>
      <c r="M49" s="96"/>
      <c r="N49" s="54"/>
      <c r="O49" s="96" t="s">
        <v>98</v>
      </c>
      <c r="P49" s="96"/>
      <c r="Q49" s="55"/>
      <c r="R49" s="11"/>
    </row>
    <row r="50" spans="2:18">
      <c r="B50" s="9"/>
      <c r="C50" s="36"/>
      <c r="D50" s="31"/>
      <c r="E50" s="31"/>
      <c r="F50" s="31"/>
      <c r="G50" s="31"/>
      <c r="H50" s="31"/>
      <c r="I50" s="33"/>
      <c r="J50" s="10"/>
      <c r="K50" s="10"/>
      <c r="L50" s="98"/>
      <c r="M50" s="96"/>
      <c r="N50" s="54"/>
      <c r="O50" s="96"/>
      <c r="P50" s="96"/>
      <c r="Q50" s="55"/>
      <c r="R50" s="11"/>
    </row>
    <row r="51" spans="2:18">
      <c r="B51" s="9"/>
      <c r="C51" s="36"/>
      <c r="D51" s="31"/>
      <c r="E51" s="31"/>
      <c r="F51" s="31"/>
      <c r="G51" s="31"/>
      <c r="H51" s="31"/>
      <c r="I51" s="33"/>
      <c r="J51" s="10"/>
      <c r="K51" s="10"/>
      <c r="L51" s="98"/>
      <c r="M51" s="96"/>
      <c r="N51" s="54"/>
      <c r="O51" s="96"/>
      <c r="P51" s="96"/>
      <c r="Q51" s="55"/>
      <c r="R51" s="11"/>
    </row>
    <row r="52" spans="2:18">
      <c r="B52" s="9"/>
      <c r="C52" s="36"/>
      <c r="D52" s="31"/>
      <c r="E52" s="31"/>
      <c r="F52" s="31"/>
      <c r="G52" s="31"/>
      <c r="H52" s="31"/>
      <c r="I52" s="33"/>
      <c r="J52" s="10"/>
      <c r="K52" s="10"/>
      <c r="L52" s="98"/>
      <c r="M52" s="96"/>
      <c r="N52" s="54"/>
      <c r="O52" s="96"/>
      <c r="P52" s="96"/>
      <c r="Q52" s="55"/>
      <c r="R52" s="11"/>
    </row>
    <row r="53" spans="2:18">
      <c r="B53" s="9"/>
      <c r="C53" s="36" t="s">
        <v>26</v>
      </c>
      <c r="D53" s="31"/>
      <c r="E53" s="31" t="s">
        <v>26</v>
      </c>
      <c r="F53" s="31"/>
      <c r="G53" s="31"/>
      <c r="H53" s="31"/>
      <c r="I53" s="33"/>
      <c r="J53" s="10"/>
      <c r="K53" s="10"/>
      <c r="L53" s="98"/>
      <c r="M53" s="96"/>
      <c r="N53" s="54"/>
      <c r="O53" s="96"/>
      <c r="P53" s="96"/>
      <c r="Q53" s="55"/>
      <c r="R53" s="11"/>
    </row>
    <row r="54" spans="2:18" ht="13.5" thickBot="1">
      <c r="B54" s="9"/>
      <c r="C54" s="79"/>
      <c r="D54" s="25"/>
      <c r="E54" s="25"/>
      <c r="F54" s="80"/>
      <c r="G54" s="25"/>
      <c r="H54" s="25"/>
      <c r="I54" s="26"/>
      <c r="J54" s="10"/>
      <c r="K54" s="10"/>
      <c r="L54" s="103"/>
      <c r="M54" s="104"/>
      <c r="N54" s="58"/>
      <c r="O54" s="104"/>
      <c r="P54" s="104"/>
      <c r="Q54" s="59"/>
      <c r="R54" s="11"/>
    </row>
    <row r="55" spans="2:18"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1"/>
    </row>
    <row r="56" spans="2:18" ht="13.5" thickBot="1">
      <c r="B56" s="8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4" t="s">
        <v>150</v>
      </c>
      <c r="R56" s="83"/>
    </row>
  </sheetData>
  <sheetProtection password="DE55" sheet="1" objects="1" scenarios="1"/>
  <mergeCells count="1">
    <mergeCell ref="F9:G9"/>
  </mergeCells>
  <phoneticPr fontId="5" type="noConversion"/>
  <printOptions horizontalCentered="1"/>
  <pageMargins left="0.74803149606299213" right="0.74803149606299213" top="0.55118110236220474" bottom="0.55118110236220474" header="0.31496062992125984" footer="0.31496062992125984"/>
  <pageSetup paperSize="9" scale="69" orientation="landscape" r:id="rId1"/>
  <headerFooter alignWithMargins="0">
    <oddHeader>&amp;A</oddHeader>
    <oddFooter>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showGridLines="0" zoomScale="85" zoomScaleNormal="85" zoomScaleSheetLayoutView="85" workbookViewId="0">
      <selection activeCell="B2" sqref="B2"/>
    </sheetView>
  </sheetViews>
  <sheetFormatPr defaultRowHeight="12.75"/>
  <cols>
    <col min="1" max="2" width="2.7109375" style="2" customWidth="1"/>
    <col min="3" max="3" width="42" style="2" customWidth="1"/>
    <col min="4" max="4" width="19.140625" style="2" customWidth="1"/>
    <col min="5" max="5" width="5.7109375" style="2" customWidth="1"/>
    <col min="6" max="6" width="12.7109375" style="2" customWidth="1"/>
    <col min="7" max="7" width="5.7109375" style="2" customWidth="1"/>
    <col min="8" max="8" width="12.7109375" style="2" customWidth="1"/>
    <col min="9" max="9" width="5.7109375" style="2" customWidth="1"/>
    <col min="10" max="11" width="1.7109375" style="2" customWidth="1"/>
    <col min="12" max="16" width="9.140625" style="2"/>
    <col min="17" max="17" width="32.28515625" style="2" customWidth="1"/>
    <col min="18" max="19" width="2.7109375" style="2" customWidth="1"/>
    <col min="20" max="16384" width="9.140625" style="2"/>
  </cols>
  <sheetData>
    <row r="1" spans="2:18" ht="13.5" thickBot="1"/>
    <row r="2" spans="2:18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2:18" ht="13.5" thickBo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2:18" ht="25.5" customHeight="1">
      <c r="B4" s="9"/>
      <c r="C4" s="20" t="s">
        <v>58</v>
      </c>
      <c r="D4" s="21" t="s">
        <v>65</v>
      </c>
      <c r="E4" s="22"/>
      <c r="F4" s="22"/>
      <c r="G4" s="22"/>
      <c r="H4" s="22"/>
      <c r="I4" s="23"/>
      <c r="J4" s="10"/>
      <c r="K4" s="10"/>
      <c r="L4" s="20" t="s">
        <v>123</v>
      </c>
      <c r="M4" s="22"/>
      <c r="N4" s="22"/>
      <c r="O4" s="22"/>
      <c r="P4" s="22"/>
      <c r="Q4" s="23"/>
      <c r="R4" s="11"/>
    </row>
    <row r="5" spans="2:18" ht="13.5" thickBot="1">
      <c r="B5" s="9"/>
      <c r="C5" s="24"/>
      <c r="D5" s="25"/>
      <c r="E5" s="25"/>
      <c r="F5" s="25"/>
      <c r="G5" s="25"/>
      <c r="H5" s="25"/>
      <c r="I5" s="26"/>
      <c r="J5" s="10"/>
      <c r="K5" s="10"/>
      <c r="L5" s="24"/>
      <c r="M5" s="25"/>
      <c r="N5" s="25"/>
      <c r="O5" s="25"/>
      <c r="P5" s="25"/>
      <c r="Q5" s="26"/>
      <c r="R5" s="11"/>
    </row>
    <row r="6" spans="2:18" ht="13.5" thickBo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2:18">
      <c r="B7" s="9"/>
      <c r="C7" s="27" t="s">
        <v>9</v>
      </c>
      <c r="D7" s="85"/>
      <c r="E7" s="22"/>
      <c r="F7" s="28"/>
      <c r="G7" s="29"/>
      <c r="H7" s="28"/>
      <c r="I7" s="23"/>
      <c r="J7" s="10"/>
      <c r="K7" s="10"/>
      <c r="L7" s="27" t="s">
        <v>99</v>
      </c>
      <c r="M7" s="22"/>
      <c r="N7" s="22"/>
      <c r="O7" s="22"/>
      <c r="P7" s="22"/>
      <c r="Q7" s="23"/>
      <c r="R7" s="11"/>
    </row>
    <row r="8" spans="2:18">
      <c r="B8" s="9"/>
      <c r="C8" s="30" t="s">
        <v>10</v>
      </c>
      <c r="D8" s="86"/>
      <c r="E8" s="31"/>
      <c r="F8" s="30"/>
      <c r="G8" s="32"/>
      <c r="H8" s="30"/>
      <c r="I8" s="33"/>
      <c r="J8" s="10"/>
      <c r="K8" s="10"/>
      <c r="L8" s="106" t="s">
        <v>100</v>
      </c>
      <c r="M8" s="31"/>
      <c r="N8" s="31"/>
      <c r="O8" s="31"/>
      <c r="P8" s="31"/>
      <c r="Q8" s="33"/>
      <c r="R8" s="11"/>
    </row>
    <row r="9" spans="2:18" ht="13.5" thickBot="1">
      <c r="B9" s="9"/>
      <c r="C9" s="34" t="s">
        <v>11</v>
      </c>
      <c r="D9" s="35" t="str">
        <f>+'normjaartaak OP'!D9</f>
        <v>2014-2015</v>
      </c>
      <c r="E9" s="25"/>
      <c r="F9" s="188" t="s">
        <v>8</v>
      </c>
      <c r="G9" s="189"/>
      <c r="H9" s="188" t="s">
        <v>57</v>
      </c>
      <c r="I9" s="189"/>
      <c r="J9" s="10"/>
      <c r="K9" s="10"/>
      <c r="L9" s="106" t="s">
        <v>101</v>
      </c>
      <c r="M9" s="31"/>
      <c r="N9" s="31"/>
      <c r="O9" s="31"/>
      <c r="P9" s="31"/>
      <c r="Q9" s="33"/>
      <c r="R9" s="11"/>
    </row>
    <row r="10" spans="2:18">
      <c r="B10" s="9"/>
      <c r="C10" s="36" t="s">
        <v>29</v>
      </c>
      <c r="D10" s="31"/>
      <c r="E10" s="31"/>
      <c r="F10" s="37">
        <v>1659</v>
      </c>
      <c r="G10" s="38" t="s">
        <v>0</v>
      </c>
      <c r="H10" s="36">
        <v>930</v>
      </c>
      <c r="I10" s="38" t="s">
        <v>0</v>
      </c>
      <c r="J10" s="10"/>
      <c r="K10" s="10"/>
      <c r="L10" s="106" t="s">
        <v>102</v>
      </c>
      <c r="M10" s="107"/>
      <c r="N10" s="107"/>
      <c r="O10" s="107"/>
      <c r="P10" s="107"/>
      <c r="Q10" s="108"/>
      <c r="R10" s="11"/>
    </row>
    <row r="11" spans="2:18">
      <c r="B11" s="9"/>
      <c r="C11" s="36" t="s">
        <v>4</v>
      </c>
      <c r="D11" s="31"/>
      <c r="E11" s="31"/>
      <c r="F11" s="87">
        <v>1</v>
      </c>
      <c r="G11" s="38"/>
      <c r="H11" s="39">
        <f>+F11</f>
        <v>1</v>
      </c>
      <c r="I11" s="38"/>
      <c r="J11" s="10"/>
      <c r="K11" s="10"/>
      <c r="L11" s="106" t="s">
        <v>103</v>
      </c>
      <c r="M11" s="107"/>
      <c r="N11" s="107"/>
      <c r="O11" s="107"/>
      <c r="P11" s="107"/>
      <c r="Q11" s="108"/>
      <c r="R11" s="11"/>
    </row>
    <row r="12" spans="2:18">
      <c r="B12" s="9"/>
      <c r="C12" s="36" t="s">
        <v>61</v>
      </c>
      <c r="D12" s="31"/>
      <c r="E12" s="31"/>
      <c r="F12" s="37">
        <f>ROUND(F10*F11,0)</f>
        <v>1659</v>
      </c>
      <c r="G12" s="38" t="s">
        <v>0</v>
      </c>
      <c r="H12" s="37">
        <f>ROUND(H10*H11,0)</f>
        <v>930</v>
      </c>
      <c r="I12" s="38" t="s">
        <v>0</v>
      </c>
      <c r="J12" s="10"/>
      <c r="K12" s="10"/>
      <c r="L12" s="109" t="s">
        <v>104</v>
      </c>
      <c r="M12" s="107"/>
      <c r="N12" s="107"/>
      <c r="O12" s="107"/>
      <c r="P12" s="107"/>
      <c r="Q12" s="108"/>
      <c r="R12" s="11"/>
    </row>
    <row r="13" spans="2:18">
      <c r="B13" s="9"/>
      <c r="C13" s="36" t="s">
        <v>59</v>
      </c>
      <c r="D13" s="88">
        <v>0.2</v>
      </c>
      <c r="E13" s="31"/>
      <c r="F13" s="37">
        <f>ROUND(+D13*F10,0)</f>
        <v>332</v>
      </c>
      <c r="G13" s="38" t="s">
        <v>0</v>
      </c>
      <c r="H13" s="37">
        <f>ROUND(F13*104/170,0)</f>
        <v>203</v>
      </c>
      <c r="I13" s="38" t="s">
        <v>0</v>
      </c>
      <c r="J13" s="10"/>
      <c r="K13" s="10"/>
      <c r="L13" s="36"/>
      <c r="M13" s="31"/>
      <c r="N13" s="31"/>
      <c r="O13" s="31"/>
      <c r="P13" s="31"/>
      <c r="Q13" s="33"/>
      <c r="R13" s="11"/>
    </row>
    <row r="14" spans="2:18">
      <c r="B14" s="9"/>
      <c r="C14" s="36" t="s">
        <v>60</v>
      </c>
      <c r="D14" s="31"/>
      <c r="E14" s="31"/>
      <c r="F14" s="37">
        <f>F12-F13</f>
        <v>1327</v>
      </c>
      <c r="G14" s="38" t="s">
        <v>0</v>
      </c>
      <c r="H14" s="37">
        <f>H12-H13</f>
        <v>727</v>
      </c>
      <c r="I14" s="38" t="s">
        <v>0</v>
      </c>
      <c r="J14" s="10"/>
      <c r="K14" s="10"/>
      <c r="L14" s="76" t="s">
        <v>130</v>
      </c>
      <c r="M14" s="31"/>
      <c r="N14" s="31"/>
      <c r="O14" s="31"/>
      <c r="P14" s="31"/>
      <c r="Q14" s="33"/>
      <c r="R14" s="11"/>
    </row>
    <row r="15" spans="2:18">
      <c r="B15" s="9"/>
      <c r="C15" s="36" t="s">
        <v>5</v>
      </c>
      <c r="D15" s="31"/>
      <c r="E15" s="31"/>
      <c r="F15" s="37">
        <f>+H14</f>
        <v>727</v>
      </c>
      <c r="G15" s="38" t="s">
        <v>0</v>
      </c>
      <c r="H15" s="36"/>
      <c r="I15" s="38"/>
      <c r="J15" s="10"/>
      <c r="K15" s="10"/>
      <c r="L15" s="110"/>
      <c r="M15" s="31"/>
      <c r="N15" s="31"/>
      <c r="O15" s="31"/>
      <c r="P15" s="31"/>
      <c r="Q15" s="33"/>
      <c r="R15" s="11"/>
    </row>
    <row r="16" spans="2:18">
      <c r="B16" s="9"/>
      <c r="C16" s="36" t="s">
        <v>1</v>
      </c>
      <c r="D16" s="31"/>
      <c r="E16" s="31"/>
      <c r="F16" s="37">
        <f>F14-F15</f>
        <v>600</v>
      </c>
      <c r="G16" s="38" t="s">
        <v>0</v>
      </c>
      <c r="H16" s="36"/>
      <c r="I16" s="38"/>
      <c r="J16" s="10"/>
      <c r="K16" s="10"/>
      <c r="L16" s="30" t="s">
        <v>110</v>
      </c>
      <c r="M16" s="31"/>
      <c r="N16" s="31"/>
      <c r="O16" s="31"/>
      <c r="P16" s="31"/>
      <c r="Q16" s="33"/>
      <c r="R16" s="11"/>
    </row>
    <row r="17" spans="2:18">
      <c r="B17" s="9"/>
      <c r="C17" s="36" t="s">
        <v>6</v>
      </c>
      <c r="D17" s="31"/>
      <c r="E17" s="31"/>
      <c r="F17" s="37">
        <f>ROUND(0.1*F14,0)</f>
        <v>133</v>
      </c>
      <c r="G17" s="38" t="s">
        <v>0</v>
      </c>
      <c r="H17" s="36"/>
      <c r="I17" s="38"/>
      <c r="J17" s="10"/>
      <c r="K17" s="10"/>
      <c r="L17" s="106" t="s">
        <v>105</v>
      </c>
      <c r="M17" s="31"/>
      <c r="N17" s="31"/>
      <c r="O17" s="31"/>
      <c r="P17" s="31"/>
      <c r="Q17" s="33"/>
      <c r="R17" s="11"/>
    </row>
    <row r="18" spans="2:18">
      <c r="B18" s="9"/>
      <c r="C18" s="36" t="s">
        <v>7</v>
      </c>
      <c r="D18" s="31"/>
      <c r="E18" s="31"/>
      <c r="F18" s="37">
        <f>F16-F17</f>
        <v>467</v>
      </c>
      <c r="G18" s="38" t="s">
        <v>0</v>
      </c>
      <c r="H18" s="36"/>
      <c r="I18" s="38"/>
      <c r="J18" s="10"/>
      <c r="K18" s="10"/>
      <c r="L18" s="106" t="s">
        <v>106</v>
      </c>
      <c r="M18" s="31"/>
      <c r="N18" s="31"/>
      <c r="O18" s="31"/>
      <c r="P18" s="31"/>
      <c r="Q18" s="33"/>
      <c r="R18" s="11"/>
    </row>
    <row r="19" spans="2:18">
      <c r="B19" s="9"/>
      <c r="C19" s="36" t="s">
        <v>27</v>
      </c>
      <c r="D19" s="89">
        <v>0.2</v>
      </c>
      <c r="E19" s="31"/>
      <c r="F19" s="37">
        <f>ROUND(+F15*D19,0)</f>
        <v>145</v>
      </c>
      <c r="G19" s="38" t="s">
        <v>0</v>
      </c>
      <c r="H19" s="36"/>
      <c r="I19" s="38"/>
      <c r="J19" s="10"/>
      <c r="K19" s="10"/>
      <c r="L19" s="106" t="s">
        <v>107</v>
      </c>
      <c r="M19" s="31"/>
      <c r="N19" s="31"/>
      <c r="O19" s="31"/>
      <c r="P19" s="31"/>
      <c r="Q19" s="33"/>
      <c r="R19" s="11"/>
    </row>
    <row r="20" spans="2:18" ht="13.5" thickBot="1">
      <c r="B20" s="9"/>
      <c r="C20" s="36" t="s">
        <v>1</v>
      </c>
      <c r="D20" s="31"/>
      <c r="E20" s="31"/>
      <c r="F20" s="37">
        <f>F18-F19</f>
        <v>322</v>
      </c>
      <c r="G20" s="38" t="s">
        <v>0</v>
      </c>
      <c r="H20" s="36"/>
      <c r="I20" s="38"/>
      <c r="J20" s="10"/>
      <c r="K20" s="10"/>
      <c r="L20" s="106" t="s">
        <v>108</v>
      </c>
      <c r="M20" s="31"/>
      <c r="N20" s="31"/>
      <c r="O20" s="31"/>
      <c r="P20" s="31"/>
      <c r="Q20" s="33"/>
      <c r="R20" s="11"/>
    </row>
    <row r="21" spans="2:18">
      <c r="B21" s="9"/>
      <c r="C21" s="40" t="s">
        <v>28</v>
      </c>
      <c r="D21" s="22"/>
      <c r="E21" s="23"/>
      <c r="F21" s="37"/>
      <c r="G21" s="38"/>
      <c r="H21" s="36"/>
      <c r="I21" s="38"/>
      <c r="J21" s="10"/>
      <c r="K21" s="10"/>
      <c r="L21" s="106" t="s">
        <v>109</v>
      </c>
      <c r="M21" s="31"/>
      <c r="N21" s="31"/>
      <c r="O21" s="31"/>
      <c r="P21" s="31"/>
      <c r="Q21" s="33"/>
      <c r="R21" s="11"/>
    </row>
    <row r="22" spans="2:18">
      <c r="B22" s="9"/>
      <c r="C22" s="36"/>
      <c r="D22" s="31"/>
      <c r="E22" s="33"/>
      <c r="F22" s="37"/>
      <c r="G22" s="38"/>
      <c r="H22" s="36"/>
      <c r="I22" s="38"/>
      <c r="J22" s="10"/>
      <c r="K22" s="10"/>
      <c r="L22" s="109" t="s">
        <v>111</v>
      </c>
      <c r="M22" s="31"/>
      <c r="N22" s="31"/>
      <c r="O22" s="31"/>
      <c r="P22" s="31"/>
      <c r="Q22" s="33"/>
      <c r="R22" s="11"/>
    </row>
    <row r="23" spans="2:18">
      <c r="B23" s="9"/>
      <c r="C23" s="30" t="s">
        <v>94</v>
      </c>
      <c r="D23" s="31"/>
      <c r="E23" s="33"/>
      <c r="F23" s="37"/>
      <c r="G23" s="38"/>
      <c r="H23" s="36"/>
      <c r="I23" s="38"/>
      <c r="J23" s="10"/>
      <c r="K23" s="10"/>
      <c r="L23" s="36"/>
      <c r="M23" s="31"/>
      <c r="N23" s="31"/>
      <c r="O23" s="31"/>
      <c r="P23" s="31"/>
      <c r="Q23" s="33"/>
      <c r="R23" s="11"/>
    </row>
    <row r="24" spans="2:18">
      <c r="B24" s="9"/>
      <c r="C24" s="90"/>
      <c r="D24" s="93"/>
      <c r="E24" s="38" t="s">
        <v>0</v>
      </c>
      <c r="F24" s="37"/>
      <c r="G24" s="38"/>
      <c r="H24" s="36"/>
      <c r="I24" s="38"/>
      <c r="J24" s="10"/>
      <c r="K24" s="10"/>
      <c r="L24" s="76"/>
      <c r="M24" s="48"/>
      <c r="N24" s="48"/>
      <c r="O24" s="48"/>
      <c r="P24" s="31"/>
      <c r="Q24" s="33"/>
      <c r="R24" s="11"/>
    </row>
    <row r="25" spans="2:18">
      <c r="B25" s="9"/>
      <c r="C25" s="91"/>
      <c r="D25" s="93"/>
      <c r="E25" s="38" t="s">
        <v>0</v>
      </c>
      <c r="F25" s="37"/>
      <c r="G25" s="38"/>
      <c r="H25" s="36"/>
      <c r="I25" s="38"/>
      <c r="J25" s="10"/>
      <c r="K25" s="10"/>
      <c r="L25" s="76"/>
      <c r="M25" s="48"/>
      <c r="N25" s="48"/>
      <c r="O25" s="48"/>
      <c r="P25" s="31"/>
      <c r="Q25" s="33"/>
      <c r="R25" s="11"/>
    </row>
    <row r="26" spans="2:18">
      <c r="B26" s="9"/>
      <c r="C26" s="91"/>
      <c r="D26" s="93"/>
      <c r="E26" s="38" t="s">
        <v>0</v>
      </c>
      <c r="F26" s="37"/>
      <c r="G26" s="38"/>
      <c r="H26" s="36"/>
      <c r="I26" s="38"/>
      <c r="J26" s="10"/>
      <c r="K26" s="10"/>
      <c r="L26" s="36"/>
      <c r="M26" s="31"/>
      <c r="N26" s="31"/>
      <c r="O26" s="31"/>
      <c r="P26" s="31"/>
      <c r="Q26" s="33"/>
      <c r="R26" s="11"/>
    </row>
    <row r="27" spans="2:18">
      <c r="B27" s="9"/>
      <c r="C27" s="91"/>
      <c r="D27" s="93"/>
      <c r="E27" s="38" t="s">
        <v>0</v>
      </c>
      <c r="F27" s="37"/>
      <c r="G27" s="38"/>
      <c r="H27" s="36"/>
      <c r="I27" s="38"/>
      <c r="J27" s="10"/>
      <c r="K27" s="10"/>
      <c r="L27" s="36"/>
      <c r="M27" s="31"/>
      <c r="N27" s="31"/>
      <c r="O27" s="31"/>
      <c r="P27" s="31"/>
      <c r="Q27" s="33"/>
      <c r="R27" s="11"/>
    </row>
    <row r="28" spans="2:18">
      <c r="B28" s="9"/>
      <c r="C28" s="91"/>
      <c r="D28" s="93"/>
      <c r="E28" s="38" t="s">
        <v>0</v>
      </c>
      <c r="F28" s="37"/>
      <c r="G28" s="38"/>
      <c r="H28" s="36"/>
      <c r="I28" s="38"/>
      <c r="J28" s="10"/>
      <c r="K28" s="10"/>
      <c r="L28" s="36"/>
      <c r="M28" s="31"/>
      <c r="N28" s="31"/>
      <c r="O28" s="31"/>
      <c r="P28" s="31"/>
      <c r="Q28" s="33"/>
      <c r="R28" s="11"/>
    </row>
    <row r="29" spans="2:18">
      <c r="B29" s="9"/>
      <c r="C29" s="91"/>
      <c r="D29" s="93"/>
      <c r="E29" s="112" t="s">
        <v>0</v>
      </c>
      <c r="F29" s="37"/>
      <c r="G29" s="38"/>
      <c r="H29" s="36"/>
      <c r="I29" s="38"/>
      <c r="J29" s="10"/>
      <c r="K29" s="10"/>
      <c r="L29" s="36"/>
      <c r="M29" s="31"/>
      <c r="N29" s="31"/>
      <c r="O29" s="31"/>
      <c r="P29" s="31"/>
      <c r="Q29" s="33"/>
      <c r="R29" s="11"/>
    </row>
    <row r="30" spans="2:18">
      <c r="B30" s="9"/>
      <c r="C30" s="91"/>
      <c r="D30" s="93"/>
      <c r="E30" s="38" t="s">
        <v>0</v>
      </c>
      <c r="F30" s="37"/>
      <c r="G30" s="38"/>
      <c r="H30" s="36"/>
      <c r="I30" s="38"/>
      <c r="J30" s="10"/>
      <c r="K30" s="10"/>
      <c r="L30" s="76"/>
      <c r="M30" s="48"/>
      <c r="N30" s="48"/>
      <c r="O30" s="31"/>
      <c r="P30" s="31"/>
      <c r="Q30" s="33"/>
      <c r="R30" s="11"/>
    </row>
    <row r="31" spans="2:18">
      <c r="B31" s="9"/>
      <c r="C31" s="91"/>
      <c r="D31" s="93"/>
      <c r="E31" s="38" t="s">
        <v>0</v>
      </c>
      <c r="F31" s="37"/>
      <c r="G31" s="38"/>
      <c r="H31" s="36"/>
      <c r="I31" s="38"/>
      <c r="J31" s="10"/>
      <c r="K31" s="10"/>
      <c r="L31" s="76"/>
      <c r="M31" s="48"/>
      <c r="N31" s="48"/>
      <c r="O31" s="31"/>
      <c r="P31" s="31"/>
      <c r="Q31" s="33"/>
      <c r="R31" s="11"/>
    </row>
    <row r="32" spans="2:18">
      <c r="B32" s="9"/>
      <c r="C32" s="91"/>
      <c r="D32" s="93"/>
      <c r="E32" s="38" t="s">
        <v>0</v>
      </c>
      <c r="F32" s="37"/>
      <c r="G32" s="38"/>
      <c r="H32" s="36"/>
      <c r="I32" s="38"/>
      <c r="J32" s="10"/>
      <c r="K32" s="10"/>
      <c r="L32" s="36"/>
      <c r="M32" s="31"/>
      <c r="N32" s="31"/>
      <c r="O32" s="31"/>
      <c r="P32" s="31"/>
      <c r="Q32" s="33"/>
      <c r="R32" s="11"/>
    </row>
    <row r="33" spans="2:18">
      <c r="B33" s="9"/>
      <c r="C33" s="91"/>
      <c r="D33" s="93"/>
      <c r="E33" s="38" t="s">
        <v>0</v>
      </c>
      <c r="F33" s="37"/>
      <c r="G33" s="38"/>
      <c r="H33" s="36"/>
      <c r="I33" s="38"/>
      <c r="J33" s="10"/>
      <c r="K33" s="10"/>
      <c r="L33" s="36"/>
      <c r="M33" s="31"/>
      <c r="N33" s="31"/>
      <c r="O33" s="31"/>
      <c r="P33" s="31"/>
      <c r="Q33" s="33"/>
      <c r="R33" s="11"/>
    </row>
    <row r="34" spans="2:18">
      <c r="B34" s="9"/>
      <c r="C34" s="91"/>
      <c r="D34" s="93"/>
      <c r="E34" s="38" t="s">
        <v>0</v>
      </c>
      <c r="F34" s="37"/>
      <c r="G34" s="38"/>
      <c r="H34" s="36"/>
      <c r="I34" s="38"/>
      <c r="J34" s="10"/>
      <c r="K34" s="10"/>
      <c r="L34" s="36"/>
      <c r="M34" s="31"/>
      <c r="N34" s="31"/>
      <c r="O34" s="31"/>
      <c r="P34" s="31"/>
      <c r="Q34" s="33"/>
      <c r="R34" s="11"/>
    </row>
    <row r="35" spans="2:18">
      <c r="B35" s="9"/>
      <c r="C35" s="91"/>
      <c r="D35" s="93"/>
      <c r="E35" s="38" t="s">
        <v>0</v>
      </c>
      <c r="F35" s="37"/>
      <c r="G35" s="38"/>
      <c r="H35" s="36"/>
      <c r="I35" s="38"/>
      <c r="J35" s="10"/>
      <c r="K35" s="10"/>
      <c r="L35" s="36"/>
      <c r="M35" s="31"/>
      <c r="N35" s="31"/>
      <c r="O35" s="31"/>
      <c r="P35" s="31"/>
      <c r="Q35" s="33"/>
      <c r="R35" s="11"/>
    </row>
    <row r="36" spans="2:18">
      <c r="B36" s="9"/>
      <c r="C36" s="91"/>
      <c r="D36" s="93"/>
      <c r="E36" s="38" t="s">
        <v>0</v>
      </c>
      <c r="F36" s="37"/>
      <c r="G36" s="38"/>
      <c r="H36" s="36"/>
      <c r="I36" s="38"/>
      <c r="J36" s="10"/>
      <c r="K36" s="10"/>
      <c r="L36" s="36"/>
      <c r="M36" s="31"/>
      <c r="N36" s="31"/>
      <c r="O36" s="31"/>
      <c r="P36" s="31"/>
      <c r="Q36" s="33"/>
      <c r="R36" s="11"/>
    </row>
    <row r="37" spans="2:18">
      <c r="B37" s="9"/>
      <c r="C37" s="91"/>
      <c r="D37" s="93"/>
      <c r="E37" s="38" t="s">
        <v>0</v>
      </c>
      <c r="F37" s="37"/>
      <c r="G37" s="38"/>
      <c r="H37" s="36"/>
      <c r="I37" s="38"/>
      <c r="J37" s="10"/>
      <c r="K37" s="10"/>
      <c r="L37" s="36"/>
      <c r="M37" s="31"/>
      <c r="N37" s="31"/>
      <c r="O37" s="31"/>
      <c r="P37" s="31"/>
      <c r="Q37" s="33"/>
      <c r="R37" s="11"/>
    </row>
    <row r="38" spans="2:18">
      <c r="B38" s="9"/>
      <c r="C38" s="91"/>
      <c r="D38" s="93"/>
      <c r="E38" s="38" t="s">
        <v>0</v>
      </c>
      <c r="F38" s="37"/>
      <c r="G38" s="38"/>
      <c r="H38" s="36"/>
      <c r="I38" s="38"/>
      <c r="J38" s="10"/>
      <c r="K38" s="10"/>
      <c r="L38" s="36"/>
      <c r="M38" s="31"/>
      <c r="N38" s="31"/>
      <c r="O38" s="31"/>
      <c r="P38" s="31"/>
      <c r="Q38" s="33"/>
      <c r="R38" s="11"/>
    </row>
    <row r="39" spans="2:18">
      <c r="B39" s="9"/>
      <c r="C39" s="91"/>
      <c r="D39" s="93"/>
      <c r="E39" s="38" t="s">
        <v>0</v>
      </c>
      <c r="F39" s="37"/>
      <c r="G39" s="38"/>
      <c r="H39" s="36"/>
      <c r="I39" s="38"/>
      <c r="J39" s="10"/>
      <c r="K39" s="10"/>
      <c r="L39" s="36"/>
      <c r="M39" s="31"/>
      <c r="N39" s="31"/>
      <c r="O39" s="31"/>
      <c r="P39" s="31"/>
      <c r="Q39" s="33"/>
      <c r="R39" s="11"/>
    </row>
    <row r="40" spans="2:18">
      <c r="B40" s="9"/>
      <c r="C40" s="91"/>
      <c r="D40" s="93"/>
      <c r="E40" s="38" t="s">
        <v>0</v>
      </c>
      <c r="F40" s="37"/>
      <c r="G40" s="38"/>
      <c r="H40" s="36"/>
      <c r="I40" s="38"/>
      <c r="J40" s="10"/>
      <c r="K40" s="10"/>
      <c r="L40" s="36"/>
      <c r="M40" s="31"/>
      <c r="N40" s="31"/>
      <c r="O40" s="31"/>
      <c r="P40" s="31"/>
      <c r="Q40" s="33"/>
      <c r="R40" s="11"/>
    </row>
    <row r="41" spans="2:18">
      <c r="B41" s="9"/>
      <c r="C41" s="91"/>
      <c r="D41" s="93"/>
      <c r="E41" s="38" t="s">
        <v>0</v>
      </c>
      <c r="F41" s="37"/>
      <c r="G41" s="38"/>
      <c r="H41" s="36"/>
      <c r="I41" s="38"/>
      <c r="J41" s="10"/>
      <c r="K41" s="10"/>
      <c r="L41" s="36"/>
      <c r="M41" s="31"/>
      <c r="N41" s="31"/>
      <c r="O41" s="31"/>
      <c r="P41" s="31"/>
      <c r="Q41" s="33"/>
      <c r="R41" s="11"/>
    </row>
    <row r="42" spans="2:18">
      <c r="B42" s="9"/>
      <c r="C42" s="91"/>
      <c r="D42" s="93"/>
      <c r="E42" s="38" t="s">
        <v>0</v>
      </c>
      <c r="F42" s="37"/>
      <c r="G42" s="38"/>
      <c r="H42" s="36"/>
      <c r="I42" s="38"/>
      <c r="J42" s="10"/>
      <c r="K42" s="10"/>
      <c r="L42" s="36"/>
      <c r="M42" s="31"/>
      <c r="N42" s="31"/>
      <c r="O42" s="31"/>
      <c r="P42" s="31"/>
      <c r="Q42" s="33"/>
      <c r="R42" s="11"/>
    </row>
    <row r="43" spans="2:18" ht="13.5" thickBot="1">
      <c r="B43" s="9"/>
      <c r="C43" s="105" t="s">
        <v>23</v>
      </c>
      <c r="D43" s="93"/>
      <c r="E43" s="47" t="s">
        <v>0</v>
      </c>
      <c r="F43" s="37">
        <f>SUM(D24:D28)+SUM(D30:D43)</f>
        <v>0</v>
      </c>
      <c r="G43" s="38" t="s">
        <v>0</v>
      </c>
      <c r="H43" s="36"/>
      <c r="I43" s="38"/>
      <c r="J43" s="10" t="s">
        <v>66</v>
      </c>
      <c r="K43" s="10"/>
      <c r="L43" s="110" t="s">
        <v>67</v>
      </c>
      <c r="M43" s="31"/>
      <c r="N43" s="31"/>
      <c r="O43" s="31"/>
      <c r="P43" s="31"/>
      <c r="Q43" s="33"/>
      <c r="R43" s="11"/>
    </row>
    <row r="44" spans="2:18" ht="13.5" thickBot="1">
      <c r="B44" s="9"/>
      <c r="C44" s="24" t="s">
        <v>1</v>
      </c>
      <c r="D44" s="25"/>
      <c r="E44" s="44"/>
      <c r="F44" s="45">
        <f>F20-F43</f>
        <v>322</v>
      </c>
      <c r="G44" s="46" t="s">
        <v>0</v>
      </c>
      <c r="H44" s="24" t="s">
        <v>30</v>
      </c>
      <c r="I44" s="47"/>
      <c r="J44" s="10" t="s">
        <v>66</v>
      </c>
      <c r="K44" s="10"/>
      <c r="L44" s="53" t="s">
        <v>76</v>
      </c>
      <c r="M44" s="25"/>
      <c r="N44" s="25"/>
      <c r="O44" s="25"/>
      <c r="P44" s="25"/>
      <c r="Q44" s="26"/>
      <c r="R44" s="11"/>
    </row>
    <row r="45" spans="2:18">
      <c r="B45" s="9"/>
      <c r="C45" s="15" t="s">
        <v>153</v>
      </c>
      <c r="D45" s="10"/>
      <c r="E45" s="10"/>
      <c r="F45" s="18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1"/>
    </row>
    <row r="46" spans="2:18">
      <c r="B46" s="9"/>
      <c r="C46" s="15"/>
      <c r="D46" s="10"/>
      <c r="E46" s="10"/>
      <c r="F46" s="18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1"/>
    </row>
    <row r="47" spans="2:18" ht="13.5" thickBot="1">
      <c r="B47" s="9"/>
      <c r="C47" s="10"/>
      <c r="D47" s="10"/>
      <c r="E47" s="10"/>
      <c r="F47" s="18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/>
    </row>
    <row r="48" spans="2:18">
      <c r="B48" s="9"/>
      <c r="C48" s="27" t="s">
        <v>20</v>
      </c>
      <c r="D48" s="21"/>
      <c r="E48" s="21"/>
      <c r="F48" s="60">
        <f>IF(F44&gt;0,F44,0)</f>
        <v>322</v>
      </c>
      <c r="G48" s="22" t="s">
        <v>0</v>
      </c>
      <c r="H48" s="22"/>
      <c r="I48" s="23"/>
      <c r="J48" s="10" t="s">
        <v>66</v>
      </c>
      <c r="K48" s="10"/>
      <c r="L48" s="52" t="s">
        <v>69</v>
      </c>
      <c r="M48" s="22"/>
      <c r="N48" s="22"/>
      <c r="O48" s="22"/>
      <c r="P48" s="22"/>
      <c r="Q48" s="23"/>
      <c r="R48" s="11"/>
    </row>
    <row r="49" spans="2:18" ht="13.5" thickBot="1">
      <c r="B49" s="9"/>
      <c r="C49" s="34" t="s">
        <v>21</v>
      </c>
      <c r="D49" s="62"/>
      <c r="E49" s="62"/>
      <c r="F49" s="63">
        <f>IF(F44&lt;0,F44*-1,0)</f>
        <v>0</v>
      </c>
      <c r="G49" s="25" t="s">
        <v>0</v>
      </c>
      <c r="H49" s="25"/>
      <c r="I49" s="26"/>
      <c r="J49" s="10" t="s">
        <v>66</v>
      </c>
      <c r="K49" s="10"/>
      <c r="L49" s="53" t="s">
        <v>70</v>
      </c>
      <c r="M49" s="25"/>
      <c r="N49" s="25"/>
      <c r="O49" s="25"/>
      <c r="P49" s="25"/>
      <c r="Q49" s="26"/>
      <c r="R49" s="11"/>
    </row>
    <row r="50" spans="2:18" ht="13.5" thickBot="1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1"/>
    </row>
    <row r="51" spans="2:18">
      <c r="B51" s="9"/>
      <c r="C51" s="27" t="s">
        <v>3</v>
      </c>
      <c r="D51" s="22"/>
      <c r="E51" s="22"/>
      <c r="F51" s="22"/>
      <c r="G51" s="22"/>
      <c r="H51" s="22"/>
      <c r="I51" s="23"/>
      <c r="J51" s="10" t="s">
        <v>66</v>
      </c>
      <c r="K51" s="10"/>
      <c r="L51" s="27" t="s">
        <v>112</v>
      </c>
      <c r="M51" s="21"/>
      <c r="N51" s="22"/>
      <c r="O51" s="22"/>
      <c r="P51" s="22"/>
      <c r="Q51" s="23"/>
      <c r="R51" s="11"/>
    </row>
    <row r="52" spans="2:18">
      <c r="B52" s="9"/>
      <c r="C52" s="36" t="s">
        <v>15</v>
      </c>
      <c r="D52" s="96">
        <v>0</v>
      </c>
      <c r="E52" s="31" t="s">
        <v>0</v>
      </c>
      <c r="F52" s="31" t="s">
        <v>2</v>
      </c>
      <c r="G52" s="31"/>
      <c r="H52" s="31"/>
      <c r="I52" s="33"/>
      <c r="J52" s="10"/>
      <c r="K52" s="10"/>
      <c r="L52" s="98" t="s">
        <v>98</v>
      </c>
      <c r="M52" s="96"/>
      <c r="N52" s="96"/>
      <c r="O52" s="54"/>
      <c r="P52" s="54"/>
      <c r="Q52" s="55"/>
      <c r="R52" s="11"/>
    </row>
    <row r="53" spans="2:18">
      <c r="B53" s="9"/>
      <c r="C53" s="36" t="s">
        <v>16</v>
      </c>
      <c r="D53" s="96">
        <v>0</v>
      </c>
      <c r="E53" s="31" t="s">
        <v>0</v>
      </c>
      <c r="F53" s="31" t="s">
        <v>2</v>
      </c>
      <c r="G53" s="31"/>
      <c r="H53" s="31"/>
      <c r="I53" s="33"/>
      <c r="J53" s="10"/>
      <c r="K53" s="10"/>
      <c r="L53" s="98"/>
      <c r="M53" s="96"/>
      <c r="N53" s="96"/>
      <c r="O53" s="54"/>
      <c r="P53" s="54"/>
      <c r="Q53" s="55"/>
      <c r="R53" s="11"/>
    </row>
    <row r="54" spans="2:18">
      <c r="B54" s="9"/>
      <c r="C54" s="36" t="s">
        <v>17</v>
      </c>
      <c r="D54" s="96">
        <v>0</v>
      </c>
      <c r="E54" s="31" t="s">
        <v>0</v>
      </c>
      <c r="F54" s="31" t="s">
        <v>2</v>
      </c>
      <c r="G54" s="31"/>
      <c r="H54" s="31"/>
      <c r="I54" s="33"/>
      <c r="J54" s="10"/>
      <c r="K54" s="10"/>
      <c r="L54" s="98"/>
      <c r="M54" s="96"/>
      <c r="N54" s="96"/>
      <c r="O54" s="54"/>
      <c r="P54" s="54"/>
      <c r="Q54" s="55"/>
      <c r="R54" s="11"/>
    </row>
    <row r="55" spans="2:18">
      <c r="B55" s="9"/>
      <c r="C55" s="36" t="s">
        <v>18</v>
      </c>
      <c r="D55" s="96">
        <v>0</v>
      </c>
      <c r="E55" s="31" t="s">
        <v>0</v>
      </c>
      <c r="F55" s="31" t="s">
        <v>2</v>
      </c>
      <c r="G55" s="31"/>
      <c r="H55" s="31"/>
      <c r="I55" s="33"/>
      <c r="J55" s="10"/>
      <c r="K55" s="10"/>
      <c r="L55" s="98"/>
      <c r="M55" s="96"/>
      <c r="N55" s="96"/>
      <c r="O55" s="54"/>
      <c r="P55" s="54"/>
      <c r="Q55" s="55"/>
      <c r="R55" s="11"/>
    </row>
    <row r="56" spans="2:18">
      <c r="B56" s="9"/>
      <c r="C56" s="36" t="s">
        <v>19</v>
      </c>
      <c r="D56" s="96">
        <v>0</v>
      </c>
      <c r="E56" s="31" t="s">
        <v>0</v>
      </c>
      <c r="F56" s="31" t="s">
        <v>2</v>
      </c>
      <c r="G56" s="31"/>
      <c r="H56" s="31"/>
      <c r="I56" s="33"/>
      <c r="J56" s="10"/>
      <c r="K56" s="10"/>
      <c r="L56" s="98"/>
      <c r="M56" s="96"/>
      <c r="N56" s="96"/>
      <c r="O56" s="54"/>
      <c r="P56" s="54"/>
      <c r="Q56" s="55"/>
      <c r="R56" s="11"/>
    </row>
    <row r="57" spans="2:18">
      <c r="B57" s="9"/>
      <c r="C57" s="36" t="s">
        <v>12</v>
      </c>
      <c r="D57" s="31">
        <f>SUM(D52:D56)</f>
        <v>0</v>
      </c>
      <c r="E57" s="31" t="s">
        <v>0</v>
      </c>
      <c r="F57" s="31" t="s">
        <v>2</v>
      </c>
      <c r="G57" s="31"/>
      <c r="H57" s="31"/>
      <c r="I57" s="33"/>
      <c r="J57" s="10" t="s">
        <v>66</v>
      </c>
      <c r="K57" s="10"/>
      <c r="L57" s="30" t="s">
        <v>96</v>
      </c>
      <c r="M57" s="31"/>
      <c r="N57" s="31"/>
      <c r="O57" s="31"/>
      <c r="P57" s="31"/>
      <c r="Q57" s="33"/>
      <c r="R57" s="11"/>
    </row>
    <row r="58" spans="2:18">
      <c r="B58" s="9"/>
      <c r="C58" s="36" t="s">
        <v>13</v>
      </c>
      <c r="D58" s="97">
        <v>38.840000000000003</v>
      </c>
      <c r="E58" s="31"/>
      <c r="F58" s="31"/>
      <c r="G58" s="31"/>
      <c r="H58" s="31"/>
      <c r="I58" s="33"/>
      <c r="J58" s="10" t="s">
        <v>66</v>
      </c>
      <c r="K58" s="10"/>
      <c r="L58" s="100" t="s">
        <v>98</v>
      </c>
      <c r="M58" s="96"/>
      <c r="N58" s="96"/>
      <c r="O58" s="54"/>
      <c r="P58" s="54"/>
      <c r="Q58" s="55"/>
      <c r="R58" s="11"/>
    </row>
    <row r="59" spans="2:18">
      <c r="B59" s="9"/>
      <c r="C59" s="36" t="s">
        <v>22</v>
      </c>
      <c r="D59" s="65">
        <f>ROUND(D57*D58,0)</f>
        <v>0</v>
      </c>
      <c r="E59" s="31" t="s">
        <v>0</v>
      </c>
      <c r="F59" s="31" t="s">
        <v>2</v>
      </c>
      <c r="G59" s="31"/>
      <c r="H59" s="31"/>
      <c r="I59" s="33"/>
      <c r="J59" s="10" t="s">
        <v>66</v>
      </c>
      <c r="K59" s="10"/>
      <c r="L59" s="101"/>
      <c r="M59" s="96"/>
      <c r="N59" s="96"/>
      <c r="O59" s="54"/>
      <c r="P59" s="54"/>
      <c r="Q59" s="55"/>
      <c r="R59" s="11"/>
    </row>
    <row r="60" spans="2:18" ht="13.5" thickBot="1">
      <c r="B60" s="9"/>
      <c r="C60" s="36" t="s">
        <v>14</v>
      </c>
      <c r="D60" s="65">
        <f>F15</f>
        <v>727</v>
      </c>
      <c r="E60" s="31" t="s">
        <v>0</v>
      </c>
      <c r="F60" s="31" t="s">
        <v>2</v>
      </c>
      <c r="G60" s="31"/>
      <c r="H60" s="31"/>
      <c r="I60" s="33"/>
      <c r="J60" s="10" t="s">
        <v>66</v>
      </c>
      <c r="K60" s="10"/>
      <c r="L60" s="101"/>
      <c r="M60" s="96"/>
      <c r="N60" s="96"/>
      <c r="O60" s="54"/>
      <c r="P60" s="54"/>
      <c r="Q60" s="55"/>
      <c r="R60" s="11"/>
    </row>
    <row r="61" spans="2:18" ht="13.5" thickBot="1">
      <c r="B61" s="9"/>
      <c r="C61" s="42" t="s">
        <v>71</v>
      </c>
      <c r="D61" s="66">
        <f>D60-D59</f>
        <v>727</v>
      </c>
      <c r="E61" s="67" t="s">
        <v>0</v>
      </c>
      <c r="F61" s="68" t="s">
        <v>115</v>
      </c>
      <c r="G61" s="67">
        <f>ROUND(+D61*(1+D19),0)</f>
        <v>872</v>
      </c>
      <c r="H61" s="69" t="s">
        <v>116</v>
      </c>
      <c r="I61" s="44"/>
      <c r="J61" s="10" t="s">
        <v>66</v>
      </c>
      <c r="K61" s="10"/>
      <c r="L61" s="57" t="s">
        <v>127</v>
      </c>
      <c r="M61" s="58"/>
      <c r="N61" s="58"/>
      <c r="O61" s="58"/>
      <c r="P61" s="58"/>
      <c r="Q61" s="59"/>
      <c r="R61" s="11"/>
    </row>
    <row r="62" spans="2:18" ht="13.5" thickBot="1"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/>
    </row>
    <row r="63" spans="2:18">
      <c r="B63" s="9"/>
      <c r="C63" s="40"/>
      <c r="D63" s="22"/>
      <c r="E63" s="22"/>
      <c r="F63" s="22"/>
      <c r="G63" s="22"/>
      <c r="H63" s="22"/>
      <c r="I63" s="23"/>
      <c r="J63" s="10"/>
      <c r="K63" s="10"/>
      <c r="L63" s="40"/>
      <c r="M63" s="22"/>
      <c r="N63" s="22"/>
      <c r="O63" s="22"/>
      <c r="P63" s="22"/>
      <c r="Q63" s="23"/>
      <c r="R63" s="11"/>
    </row>
    <row r="64" spans="2:18">
      <c r="B64" s="9"/>
      <c r="C64" s="30" t="s">
        <v>24</v>
      </c>
      <c r="D64" s="31"/>
      <c r="E64" s="50" t="s">
        <v>25</v>
      </c>
      <c r="F64" s="31"/>
      <c r="G64" s="31"/>
      <c r="H64" s="31"/>
      <c r="I64" s="33"/>
      <c r="J64" s="10"/>
      <c r="K64" s="10"/>
      <c r="L64" s="36"/>
      <c r="M64" s="31"/>
      <c r="N64" s="31"/>
      <c r="O64" s="31"/>
      <c r="P64" s="31"/>
      <c r="Q64" s="33"/>
      <c r="R64" s="11"/>
    </row>
    <row r="65" spans="2:18">
      <c r="B65" s="9"/>
      <c r="C65" s="36"/>
      <c r="D65" s="31"/>
      <c r="E65" s="31"/>
      <c r="F65" s="31"/>
      <c r="G65" s="31"/>
      <c r="H65" s="31"/>
      <c r="I65" s="33"/>
      <c r="J65" s="10"/>
      <c r="K65" s="10"/>
      <c r="L65" s="36"/>
      <c r="M65" s="31"/>
      <c r="N65" s="31"/>
      <c r="O65" s="31"/>
      <c r="P65" s="31"/>
      <c r="Q65" s="33"/>
      <c r="R65" s="11"/>
    </row>
    <row r="66" spans="2:18">
      <c r="B66" s="9"/>
      <c r="C66" s="36"/>
      <c r="D66" s="31"/>
      <c r="E66" s="31"/>
      <c r="F66" s="31"/>
      <c r="G66" s="31"/>
      <c r="H66" s="31"/>
      <c r="I66" s="33"/>
      <c r="J66" s="10"/>
      <c r="K66" s="10"/>
      <c r="L66" s="36"/>
      <c r="M66" s="31"/>
      <c r="N66" s="31"/>
      <c r="O66" s="31"/>
      <c r="P66" s="31"/>
      <c r="Q66" s="33"/>
      <c r="R66" s="11"/>
    </row>
    <row r="67" spans="2:18">
      <c r="B67" s="9"/>
      <c r="C67" s="36"/>
      <c r="D67" s="31"/>
      <c r="E67" s="31"/>
      <c r="F67" s="31"/>
      <c r="G67" s="31"/>
      <c r="H67" s="31"/>
      <c r="I67" s="33"/>
      <c r="J67" s="10"/>
      <c r="K67" s="10"/>
      <c r="L67" s="36"/>
      <c r="M67" s="31"/>
      <c r="N67" s="31"/>
      <c r="O67" s="31"/>
      <c r="P67" s="31"/>
      <c r="Q67" s="33"/>
      <c r="R67" s="11"/>
    </row>
    <row r="68" spans="2:18">
      <c r="B68" s="9"/>
      <c r="C68" s="36" t="s">
        <v>26</v>
      </c>
      <c r="D68" s="31"/>
      <c r="E68" s="31" t="s">
        <v>26</v>
      </c>
      <c r="F68" s="31"/>
      <c r="G68" s="31"/>
      <c r="H68" s="31"/>
      <c r="I68" s="33"/>
      <c r="J68" s="10"/>
      <c r="K68" s="10"/>
      <c r="L68" s="36"/>
      <c r="M68" s="31"/>
      <c r="N68" s="31"/>
      <c r="O68" s="31"/>
      <c r="P68" s="31"/>
      <c r="Q68" s="33"/>
      <c r="R68" s="11"/>
    </row>
    <row r="69" spans="2:18" ht="13.5" thickBot="1">
      <c r="B69" s="9"/>
      <c r="C69" s="79"/>
      <c r="D69" s="25"/>
      <c r="E69" s="25"/>
      <c r="F69" s="25"/>
      <c r="G69" s="25"/>
      <c r="H69" s="80"/>
      <c r="I69" s="26"/>
      <c r="J69" s="10"/>
      <c r="K69" s="10"/>
      <c r="L69" s="111"/>
      <c r="M69" s="25"/>
      <c r="N69" s="25"/>
      <c r="O69" s="25"/>
      <c r="P69" s="25"/>
      <c r="Q69" s="26"/>
      <c r="R69" s="11"/>
    </row>
    <row r="70" spans="2:18"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1"/>
    </row>
    <row r="71" spans="2:18" ht="13.5" thickBot="1">
      <c r="B71" s="81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4" t="s">
        <v>150</v>
      </c>
      <c r="R71" s="83"/>
    </row>
  </sheetData>
  <sheetProtection password="DE55" sheet="1" objects="1" scenarios="1"/>
  <mergeCells count="2">
    <mergeCell ref="F9:G9"/>
    <mergeCell ref="H9:I9"/>
  </mergeCells>
  <phoneticPr fontId="5" type="noConversion"/>
  <printOptions horizontalCentered="1"/>
  <pageMargins left="0.74803149606299213" right="0.74803149606299213" top="0.55118110236220474" bottom="0.55118110236220474" header="0.31496062992125984" footer="0.31496062992125984"/>
  <pageSetup paperSize="9" scale="56" orientation="landscape" r:id="rId1"/>
  <headerFooter alignWithMargins="0">
    <oddHeader>&amp;A</oddHeader>
    <oddFooter>&amp;F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89"/>
  <sheetViews>
    <sheetView showGridLines="0" zoomScale="85" zoomScaleNormal="85" zoomScaleSheetLayoutView="85" workbookViewId="0">
      <selection activeCell="B2" sqref="B2"/>
    </sheetView>
  </sheetViews>
  <sheetFormatPr defaultRowHeight="12.75"/>
  <cols>
    <col min="1" max="2" width="2.7109375" style="2" customWidth="1"/>
    <col min="3" max="3" width="39" style="2" customWidth="1"/>
    <col min="4" max="4" width="28.42578125" style="2" customWidth="1"/>
    <col min="5" max="5" width="4.85546875" style="2" customWidth="1"/>
    <col min="6" max="6" width="12.7109375" style="2" customWidth="1"/>
    <col min="7" max="7" width="5.7109375" style="2" customWidth="1"/>
    <col min="8" max="9" width="1.7109375" style="2" customWidth="1"/>
    <col min="10" max="10" width="12.28515625" style="2" customWidth="1"/>
    <col min="11" max="13" width="12.140625" style="2" customWidth="1"/>
    <col min="14" max="14" width="18.28515625" style="2" customWidth="1"/>
    <col min="15" max="16" width="2.7109375" style="2" customWidth="1"/>
    <col min="17" max="16384" width="9.140625" style="2"/>
  </cols>
  <sheetData>
    <row r="1" spans="2:17" ht="13.5" thickBot="1"/>
    <row r="2" spans="2:17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2:17" ht="13.5" thickBo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2:17" ht="25.5" customHeight="1">
      <c r="B4" s="9"/>
      <c r="C4" s="20" t="str">
        <f>+'normjaartaak OP'!C4</f>
        <v>Individueel overzicht jaartaak</v>
      </c>
      <c r="D4" s="124" t="str">
        <f>+'normjaartaak OP'!D4</f>
        <v>Alleen de gele velden invullen!</v>
      </c>
      <c r="E4" s="22"/>
      <c r="F4" s="22"/>
      <c r="G4" s="23"/>
      <c r="H4" s="10"/>
      <c r="I4" s="10"/>
      <c r="J4" s="20" t="s">
        <v>124</v>
      </c>
      <c r="K4" s="124"/>
      <c r="L4" s="22"/>
      <c r="M4" s="22"/>
      <c r="N4" s="23"/>
      <c r="O4" s="11"/>
    </row>
    <row r="5" spans="2:17" ht="16.5" thickBot="1">
      <c r="B5" s="9"/>
      <c r="C5" s="24"/>
      <c r="D5" s="25"/>
      <c r="E5" s="25"/>
      <c r="F5" s="25"/>
      <c r="G5" s="26"/>
      <c r="H5" s="10"/>
      <c r="I5" s="10"/>
      <c r="J5" s="125" t="s">
        <v>125</v>
      </c>
      <c r="K5" s="126"/>
      <c r="L5" s="126"/>
      <c r="M5" s="25"/>
      <c r="N5" s="26"/>
      <c r="O5" s="11"/>
    </row>
    <row r="6" spans="2:17" ht="13.5" thickBot="1">
      <c r="B6" s="9"/>
      <c r="C6" s="10"/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1"/>
    </row>
    <row r="7" spans="2:17">
      <c r="B7" s="9"/>
      <c r="C7" s="27" t="s">
        <v>38</v>
      </c>
      <c r="D7" s="85"/>
      <c r="E7" s="22"/>
      <c r="F7" s="28"/>
      <c r="G7" s="29"/>
      <c r="H7" s="10" t="s">
        <v>66</v>
      </c>
      <c r="I7" s="10"/>
      <c r="J7" s="27" t="s">
        <v>113</v>
      </c>
      <c r="K7" s="127"/>
      <c r="L7" s="128"/>
      <c r="M7" s="128"/>
      <c r="N7" s="129"/>
      <c r="O7" s="16"/>
      <c r="P7" s="3"/>
      <c r="Q7" s="3"/>
    </row>
    <row r="8" spans="2:17">
      <c r="B8" s="9"/>
      <c r="C8" s="30" t="s">
        <v>31</v>
      </c>
      <c r="D8" s="145">
        <v>19100</v>
      </c>
      <c r="E8" s="172">
        <f>+K61</f>
        <v>62</v>
      </c>
      <c r="F8" s="76"/>
      <c r="G8" s="32"/>
      <c r="H8" s="10" t="s">
        <v>66</v>
      </c>
      <c r="I8" s="10"/>
      <c r="J8" s="100"/>
      <c r="K8" s="173"/>
      <c r="L8" s="174"/>
      <c r="M8" s="147"/>
      <c r="N8" s="148"/>
      <c r="O8" s="139"/>
      <c r="P8" s="3"/>
      <c r="Q8" s="3"/>
    </row>
    <row r="9" spans="2:17">
      <c r="B9" s="9"/>
      <c r="C9" s="30" t="s">
        <v>73</v>
      </c>
      <c r="D9" s="146">
        <v>1</v>
      </c>
      <c r="E9" s="130"/>
      <c r="F9" s="76"/>
      <c r="G9" s="32"/>
      <c r="H9" s="10" t="s">
        <v>66</v>
      </c>
      <c r="I9" s="10"/>
      <c r="J9" s="100"/>
      <c r="K9" s="175"/>
      <c r="L9" s="174"/>
      <c r="M9" s="147"/>
      <c r="N9" s="148"/>
      <c r="O9" s="139"/>
      <c r="P9" s="3"/>
      <c r="Q9" s="3"/>
    </row>
    <row r="10" spans="2:17">
      <c r="B10" s="9"/>
      <c r="C10" s="30" t="s">
        <v>74</v>
      </c>
      <c r="D10" s="146">
        <v>7</v>
      </c>
      <c r="E10" s="130"/>
      <c r="F10" s="131" t="str">
        <f>IF(D10&gt;VLOOKUP(D9,salaristabel,20,FALSE),C79,"")</f>
        <v/>
      </c>
      <c r="G10" s="32"/>
      <c r="H10" s="10" t="s">
        <v>66</v>
      </c>
      <c r="I10" s="10"/>
      <c r="J10" s="100"/>
      <c r="K10" s="175"/>
      <c r="L10" s="174"/>
      <c r="M10" s="176"/>
      <c r="N10" s="148"/>
      <c r="O10" s="11"/>
      <c r="P10" s="3"/>
      <c r="Q10" s="3"/>
    </row>
    <row r="11" spans="2:17">
      <c r="B11" s="9"/>
      <c r="C11" s="30" t="s">
        <v>10</v>
      </c>
      <c r="D11" s="86">
        <v>0</v>
      </c>
      <c r="E11" s="31"/>
      <c r="F11" s="30"/>
      <c r="G11" s="32"/>
      <c r="H11" s="10" t="s">
        <v>66</v>
      </c>
      <c r="I11" s="10"/>
      <c r="J11" s="100"/>
      <c r="K11" s="177"/>
      <c r="L11" s="147"/>
      <c r="M11" s="147"/>
      <c r="N11" s="148"/>
      <c r="O11" s="13"/>
      <c r="P11" s="3"/>
      <c r="Q11" s="3"/>
    </row>
    <row r="12" spans="2:17" ht="13.5" thickBot="1">
      <c r="B12" s="9"/>
      <c r="C12" s="34" t="s">
        <v>11</v>
      </c>
      <c r="D12" s="35" t="str">
        <f>+'normjaartaak OP'!D9</f>
        <v>2014-2015</v>
      </c>
      <c r="E12" s="191">
        <f>VLOOKUP(D12,schooljaar,5,FALSE)</f>
        <v>4</v>
      </c>
      <c r="F12" s="188"/>
      <c r="G12" s="189"/>
      <c r="H12" s="10" t="s">
        <v>66</v>
      </c>
      <c r="I12" s="10"/>
      <c r="J12" s="100"/>
      <c r="K12" s="177"/>
      <c r="L12" s="147"/>
      <c r="M12" s="178"/>
      <c r="N12" s="149"/>
      <c r="O12" s="140"/>
      <c r="P12" s="3"/>
      <c r="Q12" s="3"/>
    </row>
    <row r="13" spans="2:17">
      <c r="B13" s="9"/>
      <c r="C13" s="36" t="s">
        <v>29</v>
      </c>
      <c r="D13" s="31"/>
      <c r="E13" s="31"/>
      <c r="F13" s="36">
        <v>1659</v>
      </c>
      <c r="G13" s="38" t="s">
        <v>0</v>
      </c>
      <c r="H13" s="10" t="s">
        <v>66</v>
      </c>
      <c r="I13" s="10"/>
      <c r="J13" s="101"/>
      <c r="K13" s="179"/>
      <c r="L13" s="147"/>
      <c r="M13" s="147"/>
      <c r="N13" s="148"/>
      <c r="O13" s="11"/>
      <c r="P13" s="3"/>
      <c r="Q13" s="3"/>
    </row>
    <row r="14" spans="2:17">
      <c r="B14" s="9"/>
      <c r="C14" s="36" t="s">
        <v>4</v>
      </c>
      <c r="D14" s="31"/>
      <c r="E14" s="31"/>
      <c r="F14" s="87">
        <v>1</v>
      </c>
      <c r="G14" s="38"/>
      <c r="H14" s="10" t="s">
        <v>66</v>
      </c>
      <c r="I14" s="10"/>
      <c r="J14" s="101"/>
      <c r="K14" s="180"/>
      <c r="L14" s="147"/>
      <c r="M14" s="181"/>
      <c r="N14" s="148"/>
      <c r="O14" s="141"/>
      <c r="P14" s="3"/>
      <c r="Q14" s="3"/>
    </row>
    <row r="15" spans="2:17">
      <c r="B15" s="9"/>
      <c r="C15" s="36" t="s">
        <v>39</v>
      </c>
      <c r="D15" s="31"/>
      <c r="E15" s="31"/>
      <c r="F15" s="36">
        <f>ROUND(+F13*F14,0)</f>
        <v>1659</v>
      </c>
      <c r="G15" s="38" t="s">
        <v>0</v>
      </c>
      <c r="H15" s="10" t="s">
        <v>66</v>
      </c>
      <c r="I15" s="10"/>
      <c r="J15" s="101"/>
      <c r="K15" s="180"/>
      <c r="L15" s="147"/>
      <c r="M15" s="147"/>
      <c r="N15" s="148"/>
      <c r="O15" s="11"/>
      <c r="P15" s="3"/>
      <c r="Q15" s="3"/>
    </row>
    <row r="16" spans="2:17">
      <c r="B16" s="9"/>
      <c r="C16" s="36" t="s">
        <v>40</v>
      </c>
      <c r="D16" s="132" t="s">
        <v>51</v>
      </c>
      <c r="E16" s="33"/>
      <c r="F16" s="31">
        <f>ROUND((IF(AND(F14=1,K61&gt;=59),112.5,0)*IF(K61&gt;60,1,N67/12))/0.5,0)*0.5</f>
        <v>112.5</v>
      </c>
      <c r="G16" s="38" t="s">
        <v>0</v>
      </c>
      <c r="H16" s="10" t="s">
        <v>66</v>
      </c>
      <c r="I16" s="10"/>
      <c r="J16" s="98"/>
      <c r="K16" s="182"/>
      <c r="L16" s="147"/>
      <c r="M16" s="147"/>
      <c r="N16" s="148"/>
      <c r="O16" s="11"/>
      <c r="P16" s="3"/>
      <c r="Q16" s="3"/>
    </row>
    <row r="17" spans="2:17">
      <c r="B17" s="9"/>
      <c r="C17" s="76" t="s">
        <v>41</v>
      </c>
      <c r="D17" s="133" t="s">
        <v>52</v>
      </c>
      <c r="E17" s="33"/>
      <c r="F17" s="31">
        <f>ROUND(F14*(VLOOKUP(E8,leeftijdsuren,2,TRUE)),0)</f>
        <v>48</v>
      </c>
      <c r="G17" s="38" t="s">
        <v>0</v>
      </c>
      <c r="H17" s="10" t="s">
        <v>66</v>
      </c>
      <c r="I17" s="10"/>
      <c r="J17" s="98"/>
      <c r="K17" s="182"/>
      <c r="L17" s="147"/>
      <c r="M17" s="147"/>
      <c r="N17" s="148"/>
      <c r="O17" s="11"/>
      <c r="P17" s="3"/>
      <c r="Q17" s="3"/>
    </row>
    <row r="18" spans="2:17">
      <c r="B18" s="9"/>
      <c r="C18" s="76" t="s">
        <v>42</v>
      </c>
      <c r="D18" s="133" t="s">
        <v>53</v>
      </c>
      <c r="E18" s="33"/>
      <c r="F18" s="31">
        <f>ROUND(F14*(IF(VLOOKUP(D9,salaristabel,D10+1,FALSE)&lt;Tabellen!$C$42,0,8)),0)</f>
        <v>0</v>
      </c>
      <c r="G18" s="38" t="s">
        <v>0</v>
      </c>
      <c r="H18" s="10" t="s">
        <v>66</v>
      </c>
      <c r="I18" s="10"/>
      <c r="J18" s="98"/>
      <c r="K18" s="182"/>
      <c r="L18" s="147"/>
      <c r="M18" s="147"/>
      <c r="N18" s="148"/>
      <c r="O18" s="11"/>
      <c r="P18" s="3"/>
      <c r="Q18" s="3"/>
    </row>
    <row r="19" spans="2:17">
      <c r="B19" s="9"/>
      <c r="C19" s="36" t="s">
        <v>48</v>
      </c>
      <c r="D19" s="31"/>
      <c r="E19" s="31"/>
      <c r="F19" s="36">
        <f>+F15-F16-F17-F18</f>
        <v>1498.5</v>
      </c>
      <c r="G19" s="38" t="s">
        <v>0</v>
      </c>
      <c r="H19" s="10" t="s">
        <v>66</v>
      </c>
      <c r="I19" s="10"/>
      <c r="J19" s="101"/>
      <c r="K19" s="147"/>
      <c r="L19" s="147"/>
      <c r="M19" s="147"/>
      <c r="N19" s="148"/>
      <c r="O19" s="11"/>
      <c r="P19" s="3"/>
      <c r="Q19" s="3"/>
    </row>
    <row r="20" spans="2:17">
      <c r="B20" s="9"/>
      <c r="C20" s="36" t="s">
        <v>59</v>
      </c>
      <c r="D20" s="88">
        <v>0.10249999999999999</v>
      </c>
      <c r="E20" s="31"/>
      <c r="F20" s="36">
        <f>ROUND($D20*F13,0)</f>
        <v>170</v>
      </c>
      <c r="G20" s="38" t="s">
        <v>0</v>
      </c>
      <c r="H20" s="10" t="s">
        <v>66</v>
      </c>
      <c r="I20" s="10"/>
      <c r="J20" s="100"/>
      <c r="K20" s="181"/>
      <c r="L20" s="147"/>
      <c r="M20" s="147"/>
      <c r="N20" s="148"/>
      <c r="O20" s="11"/>
      <c r="P20" s="3"/>
      <c r="Q20" s="3"/>
    </row>
    <row r="21" spans="2:17">
      <c r="B21" s="9"/>
      <c r="C21" s="36" t="s">
        <v>49</v>
      </c>
      <c r="D21" s="31"/>
      <c r="E21" s="31"/>
      <c r="F21" s="36">
        <f>+F19-F20</f>
        <v>1328.5</v>
      </c>
      <c r="G21" s="38" t="s">
        <v>0</v>
      </c>
      <c r="H21" s="10" t="s">
        <v>66</v>
      </c>
      <c r="I21" s="10"/>
      <c r="J21" s="100"/>
      <c r="K21" s="147"/>
      <c r="L21" s="147"/>
      <c r="M21" s="147"/>
      <c r="N21" s="148"/>
      <c r="O21" s="11"/>
      <c r="P21" s="3"/>
      <c r="Q21" s="3"/>
    </row>
    <row r="22" spans="2:17" ht="13.5" thickBot="1">
      <c r="B22" s="9"/>
      <c r="C22" s="36"/>
      <c r="D22" s="31"/>
      <c r="E22" s="31"/>
      <c r="F22" s="37"/>
      <c r="G22" s="38"/>
      <c r="H22" s="10"/>
      <c r="I22" s="10"/>
      <c r="J22" s="100"/>
      <c r="K22" s="147"/>
      <c r="L22" s="147"/>
      <c r="M22" s="150"/>
      <c r="N22" s="148"/>
      <c r="O22" s="11"/>
      <c r="P22" s="3"/>
      <c r="Q22" s="3"/>
    </row>
    <row r="23" spans="2:17">
      <c r="B23" s="9"/>
      <c r="C23" s="27" t="s">
        <v>50</v>
      </c>
      <c r="D23" s="22"/>
      <c r="E23" s="22"/>
      <c r="F23" s="40"/>
      <c r="G23" s="71"/>
      <c r="H23" s="10" t="s">
        <v>66</v>
      </c>
      <c r="I23" s="10"/>
      <c r="J23" s="101"/>
      <c r="K23" s="147"/>
      <c r="L23" s="147"/>
      <c r="M23" s="147"/>
      <c r="N23" s="148"/>
      <c r="O23" s="11"/>
      <c r="P23" s="3"/>
      <c r="Q23" s="3"/>
    </row>
    <row r="24" spans="2:17">
      <c r="B24" s="9"/>
      <c r="C24" s="36" t="s">
        <v>15</v>
      </c>
      <c r="D24" s="31"/>
      <c r="E24" s="31"/>
      <c r="F24" s="98">
        <v>8</v>
      </c>
      <c r="G24" s="38" t="s">
        <v>0</v>
      </c>
      <c r="H24" s="10"/>
      <c r="I24" s="10"/>
      <c r="J24" s="100"/>
      <c r="K24" s="147"/>
      <c r="L24" s="147"/>
      <c r="M24" s="147"/>
      <c r="N24" s="148"/>
      <c r="O24" s="11"/>
      <c r="P24" s="3"/>
      <c r="Q24" s="3"/>
    </row>
    <row r="25" spans="2:17">
      <c r="B25" s="9"/>
      <c r="C25" s="36" t="s">
        <v>16</v>
      </c>
      <c r="D25" s="31"/>
      <c r="E25" s="31"/>
      <c r="F25" s="98">
        <v>8</v>
      </c>
      <c r="G25" s="38" t="s">
        <v>0</v>
      </c>
      <c r="H25" s="10"/>
      <c r="I25" s="10"/>
      <c r="J25" s="100"/>
      <c r="K25" s="147"/>
      <c r="L25" s="147"/>
      <c r="M25" s="147"/>
      <c r="N25" s="148"/>
      <c r="O25" s="11"/>
      <c r="P25" s="3"/>
      <c r="Q25" s="3"/>
    </row>
    <row r="26" spans="2:17">
      <c r="B26" s="9"/>
      <c r="C26" s="36" t="s">
        <v>17</v>
      </c>
      <c r="D26" s="31"/>
      <c r="E26" s="31"/>
      <c r="F26" s="98">
        <v>6</v>
      </c>
      <c r="G26" s="38" t="s">
        <v>0</v>
      </c>
      <c r="H26" s="10"/>
      <c r="I26" s="10"/>
      <c r="J26" s="100"/>
      <c r="K26" s="147"/>
      <c r="L26" s="147"/>
      <c r="M26" s="147"/>
      <c r="N26" s="148"/>
      <c r="O26" s="11"/>
      <c r="P26" s="3"/>
      <c r="Q26" s="3"/>
    </row>
    <row r="27" spans="2:17">
      <c r="B27" s="9"/>
      <c r="C27" s="36" t="s">
        <v>18</v>
      </c>
      <c r="D27" s="31"/>
      <c r="E27" s="31"/>
      <c r="F27" s="98">
        <v>8</v>
      </c>
      <c r="G27" s="38" t="s">
        <v>0</v>
      </c>
      <c r="H27" s="10"/>
      <c r="I27" s="10"/>
      <c r="J27" s="100"/>
      <c r="K27" s="147"/>
      <c r="L27" s="147"/>
      <c r="M27" s="147"/>
      <c r="N27" s="148"/>
      <c r="O27" s="11"/>
      <c r="P27" s="3"/>
      <c r="Q27" s="3"/>
    </row>
    <row r="28" spans="2:17">
      <c r="B28" s="9"/>
      <c r="C28" s="36" t="s">
        <v>19</v>
      </c>
      <c r="D28" s="31"/>
      <c r="E28" s="31"/>
      <c r="F28" s="98">
        <v>3</v>
      </c>
      <c r="G28" s="38" t="s">
        <v>0</v>
      </c>
      <c r="H28" s="10"/>
      <c r="I28" s="10"/>
      <c r="J28" s="100"/>
      <c r="K28" s="147"/>
      <c r="L28" s="147"/>
      <c r="M28" s="147"/>
      <c r="N28" s="148"/>
      <c r="O28" s="11"/>
      <c r="P28" s="3"/>
      <c r="Q28" s="3"/>
    </row>
    <row r="29" spans="2:17">
      <c r="B29" s="9"/>
      <c r="C29" s="36" t="s">
        <v>12</v>
      </c>
      <c r="D29" s="31"/>
      <c r="E29" s="31"/>
      <c r="F29" s="36">
        <f>SUM(F24:F28)</f>
        <v>33</v>
      </c>
      <c r="G29" s="38" t="s">
        <v>0</v>
      </c>
      <c r="H29" s="10" t="s">
        <v>66</v>
      </c>
      <c r="I29" s="10"/>
      <c r="J29" s="101"/>
      <c r="K29" s="147"/>
      <c r="L29" s="147"/>
      <c r="M29" s="147"/>
      <c r="N29" s="148"/>
      <c r="O29" s="11"/>
      <c r="P29" s="3"/>
      <c r="Q29" s="3"/>
    </row>
    <row r="30" spans="2:17">
      <c r="B30" s="9"/>
      <c r="C30" s="36" t="s">
        <v>13</v>
      </c>
      <c r="D30" s="31"/>
      <c r="E30" s="31"/>
      <c r="F30" s="98">
        <v>40</v>
      </c>
      <c r="G30" s="38"/>
      <c r="H30" s="10" t="s">
        <v>66</v>
      </c>
      <c r="I30" s="10"/>
      <c r="J30" s="100"/>
      <c r="K30" s="147"/>
      <c r="L30" s="147"/>
      <c r="M30" s="147"/>
      <c r="N30" s="148"/>
      <c r="O30" s="11"/>
      <c r="P30" s="3"/>
      <c r="Q30" s="3"/>
    </row>
    <row r="31" spans="2:17">
      <c r="B31" s="9"/>
      <c r="C31" s="36" t="s">
        <v>22</v>
      </c>
      <c r="D31" s="31"/>
      <c r="E31" s="31"/>
      <c r="F31" s="37">
        <f>F29*F30</f>
        <v>1320</v>
      </c>
      <c r="G31" s="38" t="s">
        <v>0</v>
      </c>
      <c r="H31" s="10" t="s">
        <v>66</v>
      </c>
      <c r="I31" s="10"/>
      <c r="J31" s="101"/>
      <c r="K31" s="147"/>
      <c r="L31" s="147"/>
      <c r="M31" s="150"/>
      <c r="N31" s="148"/>
      <c r="O31" s="142"/>
      <c r="P31" s="3"/>
      <c r="Q31" s="3"/>
    </row>
    <row r="32" spans="2:17" ht="13.5" thickBot="1">
      <c r="B32" s="9"/>
      <c r="C32" s="36" t="s">
        <v>14</v>
      </c>
      <c r="D32" s="31"/>
      <c r="E32" s="31"/>
      <c r="F32" s="37">
        <f>+F21</f>
        <v>1328.5</v>
      </c>
      <c r="G32" s="38" t="s">
        <v>0</v>
      </c>
      <c r="H32" s="10" t="s">
        <v>66</v>
      </c>
      <c r="I32" s="10"/>
      <c r="J32" s="101"/>
      <c r="K32" s="147"/>
      <c r="L32" s="147"/>
      <c r="M32" s="150"/>
      <c r="N32" s="148"/>
      <c r="O32" s="142"/>
      <c r="P32" s="3"/>
      <c r="Q32" s="3"/>
    </row>
    <row r="33" spans="2:17" ht="13.5" thickBot="1">
      <c r="B33" s="9"/>
      <c r="C33" s="42" t="s">
        <v>75</v>
      </c>
      <c r="D33" s="67"/>
      <c r="E33" s="67"/>
      <c r="F33" s="134">
        <f>F31-F32</f>
        <v>-8.5</v>
      </c>
      <c r="G33" s="135" t="s">
        <v>0</v>
      </c>
      <c r="H33" s="10" t="s">
        <v>66</v>
      </c>
      <c r="I33" s="10"/>
      <c r="J33" s="151"/>
      <c r="K33" s="152"/>
      <c r="L33" s="152"/>
      <c r="M33" s="153"/>
      <c r="N33" s="154"/>
      <c r="O33" s="143"/>
      <c r="P33" s="4"/>
      <c r="Q33" s="4"/>
    </row>
    <row r="34" spans="2:17">
      <c r="B34" s="9"/>
      <c r="C34" s="10"/>
      <c r="D34" s="19"/>
      <c r="E34" s="10"/>
      <c r="F34" s="19"/>
      <c r="G34" s="7"/>
      <c r="H34" s="10"/>
      <c r="I34" s="10"/>
      <c r="J34" s="15"/>
      <c r="K34" s="19"/>
      <c r="L34" s="15"/>
      <c r="M34" s="19"/>
      <c r="N34" s="15"/>
      <c r="O34" s="144"/>
    </row>
    <row r="35" spans="2:17" ht="13.5" thickBot="1">
      <c r="B35" s="9"/>
      <c r="C35" s="10"/>
      <c r="D35" s="10"/>
      <c r="E35" s="10"/>
      <c r="F35" s="10"/>
      <c r="G35" s="10"/>
      <c r="H35" s="10"/>
      <c r="I35" s="10"/>
      <c r="J35" s="15"/>
      <c r="K35" s="15"/>
      <c r="L35" s="15"/>
      <c r="M35" s="15"/>
      <c r="N35" s="15"/>
      <c r="O35" s="11"/>
    </row>
    <row r="36" spans="2:17">
      <c r="B36" s="9"/>
      <c r="C36" s="40"/>
      <c r="D36" s="22"/>
      <c r="E36" s="22"/>
      <c r="F36" s="22"/>
      <c r="G36" s="23"/>
      <c r="H36" s="10"/>
      <c r="I36" s="10"/>
      <c r="J36" s="28"/>
      <c r="K36" s="128"/>
      <c r="L36" s="128"/>
      <c r="M36" s="128"/>
      <c r="N36" s="129"/>
      <c r="O36" s="11"/>
      <c r="P36" s="3"/>
    </row>
    <row r="37" spans="2:17">
      <c r="B37" s="9"/>
      <c r="C37" s="30" t="s">
        <v>24</v>
      </c>
      <c r="D37" s="50" t="s">
        <v>25</v>
      </c>
      <c r="E37" s="31"/>
      <c r="F37" s="31"/>
      <c r="G37" s="33"/>
      <c r="H37" s="10"/>
      <c r="I37" s="10"/>
      <c r="J37" s="76"/>
      <c r="K37" s="48"/>
      <c r="L37" s="48"/>
      <c r="M37" s="48"/>
      <c r="N37" s="49"/>
      <c r="O37" s="11"/>
      <c r="P37" s="3"/>
    </row>
    <row r="38" spans="2:17">
      <c r="B38" s="9"/>
      <c r="C38" s="36"/>
      <c r="D38" s="31"/>
      <c r="E38" s="31"/>
      <c r="F38" s="31"/>
      <c r="G38" s="33"/>
      <c r="H38" s="10"/>
      <c r="I38" s="10"/>
      <c r="J38" s="76"/>
      <c r="K38" s="48"/>
      <c r="L38" s="48"/>
      <c r="M38" s="48"/>
      <c r="N38" s="49"/>
      <c r="O38" s="11"/>
      <c r="P38" s="3"/>
    </row>
    <row r="39" spans="2:17">
      <c r="B39" s="9"/>
      <c r="C39" s="36"/>
      <c r="D39" s="31"/>
      <c r="E39" s="31"/>
      <c r="F39" s="31"/>
      <c r="G39" s="33"/>
      <c r="H39" s="10"/>
      <c r="I39" s="10"/>
      <c r="J39" s="76"/>
      <c r="K39" s="48"/>
      <c r="L39" s="48"/>
      <c r="M39" s="48"/>
      <c r="N39" s="49"/>
      <c r="O39" s="11"/>
      <c r="P39" s="3"/>
    </row>
    <row r="40" spans="2:17">
      <c r="B40" s="9"/>
      <c r="C40" s="36"/>
      <c r="D40" s="31"/>
      <c r="E40" s="31"/>
      <c r="F40" s="31"/>
      <c r="G40" s="33"/>
      <c r="H40" s="10"/>
      <c r="I40" s="10"/>
      <c r="J40" s="76"/>
      <c r="K40" s="48"/>
      <c r="L40" s="48"/>
      <c r="M40" s="48"/>
      <c r="N40" s="49"/>
      <c r="O40" s="11"/>
      <c r="P40" s="3"/>
    </row>
    <row r="41" spans="2:17">
      <c r="B41" s="9"/>
      <c r="C41" s="30" t="s">
        <v>26</v>
      </c>
      <c r="D41" s="50" t="s">
        <v>26</v>
      </c>
      <c r="E41" s="31"/>
      <c r="F41" s="31"/>
      <c r="G41" s="33"/>
      <c r="H41" s="10"/>
      <c r="I41" s="10"/>
      <c r="J41" s="76"/>
      <c r="K41" s="48"/>
      <c r="L41" s="48"/>
      <c r="M41" s="48"/>
      <c r="N41" s="49"/>
      <c r="O41" s="11"/>
      <c r="P41" s="3"/>
    </row>
    <row r="42" spans="2:17" ht="13.5" thickBot="1">
      <c r="B42" s="9"/>
      <c r="C42" s="183"/>
      <c r="D42" s="184"/>
      <c r="E42" s="25"/>
      <c r="F42" s="137"/>
      <c r="G42" s="26"/>
      <c r="H42" s="10"/>
      <c r="I42" s="10"/>
      <c r="J42" s="79" t="s">
        <v>72</v>
      </c>
      <c r="K42" s="136"/>
      <c r="L42" s="136"/>
      <c r="M42" s="137"/>
      <c r="N42" s="138"/>
      <c r="O42" s="11"/>
      <c r="P42" s="3"/>
    </row>
    <row r="43" spans="2:17"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1"/>
      <c r="P43" s="3"/>
    </row>
    <row r="44" spans="2:17" ht="13.5" thickBot="1"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4" t="s">
        <v>150</v>
      </c>
      <c r="O44" s="83"/>
    </row>
    <row r="57" spans="4:22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4:22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4:22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4:22">
      <c r="I60" s="113"/>
      <c r="J60" s="113"/>
      <c r="K60" s="114">
        <f>VLOOKUP(D12,schooljaar,2,FALSE)</f>
        <v>41852</v>
      </c>
      <c r="L60" s="114"/>
      <c r="M60" s="114">
        <f>VLOOKUP(D12,schooljaar,3,FALSE)</f>
        <v>42217</v>
      </c>
      <c r="N60" s="114">
        <f>VLOOKUP(D12,schooljaar,4,FALSE)</f>
        <v>42583</v>
      </c>
      <c r="O60" s="115"/>
      <c r="P60" s="115"/>
      <c r="Q60" s="3"/>
      <c r="R60" s="3"/>
      <c r="S60" s="3"/>
      <c r="T60" s="3"/>
      <c r="U60" s="3"/>
      <c r="V60" s="3"/>
    </row>
    <row r="61" spans="4:22">
      <c r="I61" s="116" t="s">
        <v>44</v>
      </c>
      <c r="J61" s="113"/>
      <c r="K61" s="117">
        <f>YEAR(K60)-YEAR($D8)</f>
        <v>62</v>
      </c>
      <c r="L61" s="117"/>
      <c r="M61" s="117">
        <f>YEAR(M60)-YEAR($D8)</f>
        <v>63</v>
      </c>
      <c r="N61" s="117">
        <f>YEAR(N60)-YEAR($D8)</f>
        <v>64</v>
      </c>
      <c r="O61" s="5"/>
      <c r="P61" s="5"/>
      <c r="Q61" s="3"/>
      <c r="R61" s="3"/>
      <c r="S61" s="3"/>
      <c r="T61" s="3"/>
      <c r="U61" s="3"/>
      <c r="V61" s="3"/>
    </row>
    <row r="62" spans="4:22">
      <c r="I62" s="118"/>
      <c r="J62" s="3"/>
      <c r="K62" s="5"/>
      <c r="L62" s="5"/>
      <c r="M62" s="5"/>
      <c r="N62" s="5"/>
      <c r="O62" s="5"/>
      <c r="P62" s="5"/>
      <c r="Q62" s="3"/>
      <c r="R62" s="3"/>
      <c r="S62" s="3"/>
      <c r="T62" s="3"/>
      <c r="U62" s="3"/>
      <c r="V62" s="3"/>
    </row>
    <row r="63" spans="4:22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4:22">
      <c r="I64" s="119"/>
      <c r="J64" s="119"/>
      <c r="K64" s="119">
        <v>52</v>
      </c>
      <c r="L64" s="119"/>
      <c r="M64" s="119">
        <v>56</v>
      </c>
      <c r="N64" s="119">
        <v>60</v>
      </c>
      <c r="O64" s="166"/>
      <c r="P64" s="169"/>
      <c r="Q64" s="3"/>
      <c r="R64" s="3"/>
      <c r="S64" s="3"/>
      <c r="T64" s="3"/>
      <c r="U64" s="3"/>
      <c r="V64" s="3"/>
    </row>
    <row r="65" spans="3:22">
      <c r="I65" s="120" t="s">
        <v>35</v>
      </c>
      <c r="J65" s="120"/>
      <c r="K65" s="121">
        <f>DATE(YEAR(D8)+52,MONTH(D8),DAY(D8))</f>
        <v>38093</v>
      </c>
      <c r="L65" s="121"/>
      <c r="M65" s="121">
        <f>DATE(YEAR(D8)+56,MONTH(D8),DAY(D8))</f>
        <v>39554</v>
      </c>
      <c r="N65" s="122">
        <f>DATE(YEAR(D8)+60,MONTH(D8),DAY(D8))</f>
        <v>41015</v>
      </c>
      <c r="O65" s="167"/>
      <c r="P65" s="170"/>
      <c r="Q65" s="3"/>
      <c r="R65" s="3"/>
      <c r="S65" s="3"/>
      <c r="T65" s="3"/>
      <c r="U65" s="3"/>
      <c r="V65" s="3"/>
    </row>
    <row r="66" spans="3:22">
      <c r="I66" s="120" t="s">
        <v>36</v>
      </c>
      <c r="J66" s="120"/>
      <c r="K66" s="123">
        <f>K71+1</f>
        <v>5</v>
      </c>
      <c r="L66" s="123"/>
      <c r="M66" s="119">
        <f>+M71+1</f>
        <v>5</v>
      </c>
      <c r="N66" s="119">
        <f>+N71+1</f>
        <v>5</v>
      </c>
      <c r="O66" s="166"/>
      <c r="P66" s="169"/>
      <c r="Q66" s="3"/>
      <c r="R66" s="3"/>
      <c r="S66" s="3"/>
      <c r="T66" s="3"/>
      <c r="U66" s="3"/>
      <c r="V66" s="3"/>
    </row>
    <row r="67" spans="3:22">
      <c r="I67" s="120" t="s">
        <v>37</v>
      </c>
      <c r="J67" s="120"/>
      <c r="K67" s="120">
        <f>IF(K73=12,12,IF((8-K66)&lt;0,(12-K66+8),(8-K66)))</f>
        <v>12</v>
      </c>
      <c r="L67" s="120"/>
      <c r="M67" s="120">
        <f>IF(M73=12,12,IF((8-M66)&lt;0,(12-M66+8),(8-M66)))</f>
        <v>12</v>
      </c>
      <c r="N67" s="120">
        <f>IF(N73=12,12,IF((8-N66)&lt;0,(12-N66+8),(8-N66)))</f>
        <v>12</v>
      </c>
      <c r="O67" s="168"/>
      <c r="P67" s="171"/>
      <c r="Q67" s="3"/>
      <c r="R67" s="3"/>
      <c r="S67" s="3"/>
      <c r="T67" s="3"/>
      <c r="U67" s="3"/>
      <c r="V67" s="3"/>
    </row>
    <row r="68" spans="3:22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3:22">
      <c r="D69" s="3"/>
      <c r="E69" s="3"/>
      <c r="F69" s="3"/>
      <c r="G69" s="3"/>
      <c r="H69" s="3"/>
      <c r="I69" s="3"/>
      <c r="J69" s="3"/>
      <c r="K69" s="2" t="s">
        <v>54</v>
      </c>
      <c r="L69" s="3"/>
      <c r="M69" s="3"/>
      <c r="N69" s="3"/>
      <c r="O69" s="3"/>
      <c r="P69" s="3"/>
    </row>
    <row r="70" spans="3:22">
      <c r="D70" s="3"/>
      <c r="E70" s="3"/>
      <c r="F70" s="3"/>
      <c r="G70" s="3"/>
      <c r="H70" s="3"/>
      <c r="I70" s="3"/>
      <c r="J70" s="3"/>
      <c r="K70" s="119"/>
      <c r="L70" s="119"/>
      <c r="M70" s="119"/>
      <c r="N70" s="119"/>
      <c r="O70" s="3"/>
    </row>
    <row r="71" spans="3:22">
      <c r="D71" s="3"/>
      <c r="E71" s="3"/>
      <c r="F71" s="3"/>
      <c r="G71" s="3"/>
      <c r="H71" s="3"/>
      <c r="I71" s="3"/>
      <c r="J71" s="3"/>
      <c r="K71" s="119">
        <f>MONTH(K65)</f>
        <v>4</v>
      </c>
      <c r="L71" s="119"/>
      <c r="M71" s="119">
        <f>MONTH(M65)</f>
        <v>4</v>
      </c>
      <c r="N71" s="119">
        <f>MONTH(N65)</f>
        <v>4</v>
      </c>
      <c r="O71" s="3" t="s">
        <v>55</v>
      </c>
    </row>
    <row r="72" spans="3:22">
      <c r="E72" s="3"/>
      <c r="F72" s="3"/>
      <c r="K72" s="119">
        <f>YEAR(K65)</f>
        <v>2004</v>
      </c>
      <c r="L72" s="119"/>
      <c r="M72" s="119">
        <f>YEAR(M65)</f>
        <v>2008</v>
      </c>
      <c r="N72" s="119">
        <f>YEAR(N65)</f>
        <v>2012</v>
      </c>
      <c r="O72" s="3" t="s">
        <v>33</v>
      </c>
    </row>
    <row r="73" spans="3:22">
      <c r="D73" s="3"/>
      <c r="E73" s="3"/>
      <c r="K73" s="119">
        <f>IF(K60&gt;K65,12,IF((AND(K60&lt;=K65,K65&lt;M60)),K66,0))</f>
        <v>12</v>
      </c>
      <c r="L73" s="119"/>
      <c r="M73" s="119">
        <f>IF(K60&gt;M65,12,IF((AND(K60&lt;=M65,M65&lt;M60)),M66,0))</f>
        <v>12</v>
      </c>
      <c r="N73" s="119">
        <f>IF(K60&gt;N65,12,IF((AND(K60&lt;=N65,N65&lt;M60)),N66,0))</f>
        <v>12</v>
      </c>
      <c r="O73" s="3" t="s">
        <v>56</v>
      </c>
    </row>
    <row r="74" spans="3:22">
      <c r="E74" s="3"/>
      <c r="F74" s="3"/>
      <c r="L74" s="3"/>
      <c r="M74" s="3"/>
      <c r="N74" s="3"/>
      <c r="O74" s="3"/>
      <c r="P74" s="3"/>
      <c r="Q74" s="3"/>
    </row>
    <row r="75" spans="3:22">
      <c r="L75" s="3"/>
      <c r="M75" s="3"/>
      <c r="N75" s="3"/>
      <c r="O75" s="3"/>
      <c r="P75" s="3"/>
      <c r="Q75" s="3"/>
    </row>
    <row r="76" spans="3:22">
      <c r="L76" s="3"/>
      <c r="M76" s="3"/>
      <c r="N76" s="3"/>
      <c r="O76" s="3"/>
      <c r="P76" s="3"/>
      <c r="Q76" s="3"/>
    </row>
    <row r="77" spans="3:22">
      <c r="L77" s="3"/>
      <c r="M77" s="3"/>
      <c r="N77" s="3"/>
      <c r="O77" s="3"/>
      <c r="P77" s="3"/>
      <c r="Q77" s="3"/>
    </row>
    <row r="79" spans="3:22">
      <c r="C79" s="2" t="s">
        <v>47</v>
      </c>
    </row>
    <row r="80" spans="3:22">
      <c r="R80" s="3"/>
      <c r="S80" s="3"/>
    </row>
    <row r="81" spans="18:19">
      <c r="R81" s="3"/>
      <c r="S81" s="3"/>
    </row>
    <row r="82" spans="18:19">
      <c r="R82" s="3"/>
      <c r="S82" s="3"/>
    </row>
    <row r="83" spans="18:19">
      <c r="R83" s="3"/>
      <c r="S83" s="3"/>
    </row>
    <row r="84" spans="18:19">
      <c r="R84" s="3"/>
      <c r="S84" s="3"/>
    </row>
    <row r="85" spans="18:19">
      <c r="R85" s="3"/>
      <c r="S85" s="3"/>
    </row>
    <row r="86" spans="18:19">
      <c r="R86" s="3"/>
      <c r="S86" s="3"/>
    </row>
    <row r="87" spans="18:19">
      <c r="R87" s="3"/>
      <c r="S87" s="3"/>
    </row>
    <row r="88" spans="18:19">
      <c r="R88" s="3"/>
      <c r="S88" s="3"/>
    </row>
    <row r="89" spans="18:19">
      <c r="R89" s="4"/>
      <c r="S89" s="4"/>
    </row>
  </sheetData>
  <sheetProtection password="DE55" sheet="1" objects="1" scenarios="1"/>
  <mergeCells count="1">
    <mergeCell ref="F12:G12"/>
  </mergeCells>
  <phoneticPr fontId="5" type="noConversion"/>
  <printOptions horizontalCentered="1"/>
  <pageMargins left="0.74803149606299213" right="0.74803149606299213" top="0.55118110236220474" bottom="0.55118110236220474" header="0.31496062992125984" footer="0.31496062992125984"/>
  <pageSetup paperSize="9" scale="77" orientation="landscape" r:id="rId1"/>
  <headerFooter alignWithMargins="0">
    <oddHeader>&amp;A</oddHeader>
    <oddFooter>&amp;F</oddFooter>
  </headerFooter>
  <colBreaks count="1" manualBreakCount="1">
    <brk id="16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53"/>
  <sheetViews>
    <sheetView zoomScale="85" zoomScaleNormal="85" workbookViewId="0"/>
  </sheetViews>
  <sheetFormatPr defaultRowHeight="12.75"/>
  <cols>
    <col min="1" max="1" width="4.140625" style="157" customWidth="1"/>
    <col min="2" max="2" width="21.42578125" style="157" bestFit="1" customWidth="1"/>
    <col min="3" max="3" width="17.7109375" style="157" customWidth="1"/>
    <col min="4" max="4" width="11" style="157" customWidth="1"/>
    <col min="5" max="16384" width="9.140625" style="157"/>
  </cols>
  <sheetData>
    <row r="2" spans="2:6">
      <c r="B2" s="155" t="s">
        <v>43</v>
      </c>
    </row>
    <row r="3" spans="2:6">
      <c r="B3" s="158" t="s">
        <v>77</v>
      </c>
      <c r="C3" s="159">
        <v>41852</v>
      </c>
      <c r="D3" s="159">
        <v>42217</v>
      </c>
      <c r="E3" s="159">
        <v>42583</v>
      </c>
      <c r="F3" s="158">
        <v>4</v>
      </c>
    </row>
    <row r="4" spans="2:6">
      <c r="B4" s="158" t="s">
        <v>131</v>
      </c>
      <c r="C4" s="159">
        <v>42217</v>
      </c>
      <c r="D4" s="159">
        <v>42583</v>
      </c>
      <c r="E4" s="159">
        <v>42948</v>
      </c>
      <c r="F4" s="158">
        <v>5</v>
      </c>
    </row>
    <row r="5" spans="2:6">
      <c r="B5" s="158" t="s">
        <v>132</v>
      </c>
      <c r="C5" s="159">
        <v>42583</v>
      </c>
      <c r="D5" s="159">
        <v>42948</v>
      </c>
      <c r="E5" s="159">
        <v>43313</v>
      </c>
      <c r="F5" s="158">
        <v>6</v>
      </c>
    </row>
    <row r="6" spans="2:6">
      <c r="B6" s="158" t="s">
        <v>157</v>
      </c>
      <c r="C6" s="159">
        <v>42948</v>
      </c>
      <c r="D6" s="159">
        <v>43313</v>
      </c>
      <c r="E6" s="159">
        <v>43678</v>
      </c>
      <c r="F6" s="158">
        <v>7</v>
      </c>
    </row>
    <row r="7" spans="2:6">
      <c r="B7" s="158" t="s">
        <v>158</v>
      </c>
      <c r="C7" s="159">
        <v>43313</v>
      </c>
      <c r="D7" s="159">
        <v>43678</v>
      </c>
      <c r="E7" s="159">
        <v>44044</v>
      </c>
      <c r="F7" s="158">
        <v>8</v>
      </c>
    </row>
    <row r="8" spans="2:6">
      <c r="B8" s="158" t="s">
        <v>159</v>
      </c>
      <c r="C8" s="159">
        <v>43678</v>
      </c>
      <c r="D8" s="159">
        <v>44044</v>
      </c>
      <c r="E8" s="159">
        <v>44409</v>
      </c>
      <c r="F8" s="158">
        <v>9</v>
      </c>
    </row>
    <row r="10" spans="2:6">
      <c r="B10" s="1" t="s">
        <v>32</v>
      </c>
    </row>
    <row r="11" spans="2:6">
      <c r="B11" s="156" t="s">
        <v>33</v>
      </c>
      <c r="C11" s="156" t="s">
        <v>34</v>
      </c>
    </row>
    <row r="12" spans="2:6">
      <c r="B12" s="160">
        <v>18</v>
      </c>
      <c r="C12" s="160">
        <v>24</v>
      </c>
    </row>
    <row r="13" spans="2:6">
      <c r="B13" s="160">
        <v>19</v>
      </c>
      <c r="C13" s="160">
        <v>16</v>
      </c>
    </row>
    <row r="14" spans="2:6">
      <c r="B14" s="160">
        <v>20</v>
      </c>
      <c r="C14" s="160">
        <v>8</v>
      </c>
    </row>
    <row r="15" spans="2:6">
      <c r="B15" s="160">
        <v>21</v>
      </c>
      <c r="C15" s="160">
        <v>0</v>
      </c>
    </row>
    <row r="16" spans="2:6">
      <c r="B16" s="160">
        <v>30</v>
      </c>
      <c r="C16" s="160">
        <v>8</v>
      </c>
    </row>
    <row r="17" spans="2:21">
      <c r="B17" s="160">
        <v>40</v>
      </c>
      <c r="C17" s="160">
        <v>16</v>
      </c>
    </row>
    <row r="18" spans="2:21">
      <c r="B18" s="160">
        <v>45</v>
      </c>
      <c r="C18" s="160">
        <v>24</v>
      </c>
    </row>
    <row r="19" spans="2:21">
      <c r="B19" s="160">
        <v>50</v>
      </c>
      <c r="C19" s="160">
        <v>32</v>
      </c>
    </row>
    <row r="20" spans="2:21">
      <c r="B20" s="160">
        <v>55</v>
      </c>
      <c r="C20" s="160">
        <v>40</v>
      </c>
    </row>
    <row r="21" spans="2:21">
      <c r="B21" s="160">
        <v>60</v>
      </c>
      <c r="C21" s="160">
        <v>48</v>
      </c>
    </row>
    <row r="23" spans="2:21">
      <c r="B23" s="156" t="s">
        <v>156</v>
      </c>
    </row>
    <row r="24" spans="2:21">
      <c r="B24" s="155" t="s">
        <v>45</v>
      </c>
      <c r="C24" s="157">
        <v>1</v>
      </c>
      <c r="D24" s="157">
        <v>2</v>
      </c>
      <c r="E24" s="157">
        <v>3</v>
      </c>
      <c r="F24" s="157">
        <v>4</v>
      </c>
      <c r="G24" s="157">
        <v>5</v>
      </c>
      <c r="H24" s="157">
        <v>6</v>
      </c>
      <c r="I24" s="157">
        <v>7</v>
      </c>
      <c r="J24" s="157">
        <v>8</v>
      </c>
      <c r="K24" s="157">
        <v>9</v>
      </c>
      <c r="L24" s="157">
        <v>10</v>
      </c>
      <c r="M24" s="157">
        <v>11</v>
      </c>
      <c r="N24" s="157">
        <v>12</v>
      </c>
      <c r="O24" s="157">
        <v>13</v>
      </c>
      <c r="P24" s="157">
        <v>14</v>
      </c>
      <c r="Q24" s="157">
        <v>15</v>
      </c>
      <c r="R24" s="157">
        <v>16</v>
      </c>
      <c r="S24" s="157">
        <v>17</v>
      </c>
      <c r="T24" s="157">
        <v>18</v>
      </c>
    </row>
    <row r="25" spans="2:21">
      <c r="B25" s="157">
        <v>1</v>
      </c>
      <c r="C25" s="190">
        <v>1495.2</v>
      </c>
      <c r="D25" s="164">
        <v>1477.8</v>
      </c>
      <c r="E25" s="164">
        <v>1538</v>
      </c>
      <c r="F25" s="164">
        <v>1566</v>
      </c>
      <c r="G25" s="164">
        <v>1598</v>
      </c>
      <c r="H25" s="164">
        <v>1631</v>
      </c>
      <c r="I25" s="164">
        <v>1674</v>
      </c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1">
        <f t="shared" ref="U25:U38" si="0">COUNTA(C25:T25)</f>
        <v>7</v>
      </c>
    </row>
    <row r="26" spans="2:21">
      <c r="B26" s="157">
        <v>2</v>
      </c>
      <c r="C26" s="164">
        <v>1477.8</v>
      </c>
      <c r="D26" s="164">
        <v>1508</v>
      </c>
      <c r="E26" s="164">
        <v>1566</v>
      </c>
      <c r="F26" s="164">
        <v>1631</v>
      </c>
      <c r="G26" s="164">
        <v>1674</v>
      </c>
      <c r="H26" s="164">
        <v>1723</v>
      </c>
      <c r="I26" s="164">
        <v>1783</v>
      </c>
      <c r="J26" s="164">
        <v>1840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1">
        <f t="shared" si="0"/>
        <v>8</v>
      </c>
    </row>
    <row r="27" spans="2:21">
      <c r="B27" s="157">
        <v>3</v>
      </c>
      <c r="C27" s="164">
        <v>1477.8</v>
      </c>
      <c r="D27" s="164">
        <v>1566</v>
      </c>
      <c r="E27" s="164">
        <v>1631</v>
      </c>
      <c r="F27" s="164">
        <v>1723</v>
      </c>
      <c r="G27" s="164">
        <v>1783</v>
      </c>
      <c r="H27" s="164">
        <v>1840</v>
      </c>
      <c r="I27" s="164">
        <v>1896</v>
      </c>
      <c r="J27" s="164">
        <v>1950</v>
      </c>
      <c r="K27" s="164">
        <v>2004</v>
      </c>
      <c r="L27" s="164"/>
      <c r="M27" s="164"/>
      <c r="N27" s="164"/>
      <c r="O27" s="164"/>
      <c r="P27" s="164"/>
      <c r="Q27" s="164"/>
      <c r="R27" s="164"/>
      <c r="S27" s="164"/>
      <c r="T27" s="164"/>
      <c r="U27" s="161">
        <f t="shared" si="0"/>
        <v>9</v>
      </c>
    </row>
    <row r="28" spans="2:21">
      <c r="B28" s="157">
        <v>4</v>
      </c>
      <c r="C28" s="164">
        <v>1477.8</v>
      </c>
      <c r="D28" s="164">
        <v>1538</v>
      </c>
      <c r="E28" s="164">
        <v>1598</v>
      </c>
      <c r="F28" s="164">
        <v>1674</v>
      </c>
      <c r="G28" s="164">
        <v>1783</v>
      </c>
      <c r="H28" s="164">
        <v>1840</v>
      </c>
      <c r="I28" s="164">
        <v>1896</v>
      </c>
      <c r="J28" s="164">
        <v>1950</v>
      </c>
      <c r="K28" s="164">
        <v>2004</v>
      </c>
      <c r="L28" s="164">
        <v>2056</v>
      </c>
      <c r="M28" s="164">
        <v>2108</v>
      </c>
      <c r="N28" s="164"/>
      <c r="O28" s="164"/>
      <c r="P28" s="164"/>
      <c r="Q28" s="164"/>
      <c r="R28" s="164"/>
      <c r="S28" s="164"/>
      <c r="T28" s="164"/>
      <c r="U28" s="161">
        <f t="shared" si="0"/>
        <v>11</v>
      </c>
    </row>
    <row r="29" spans="2:21">
      <c r="B29" s="157">
        <v>5</v>
      </c>
      <c r="C29" s="164">
        <v>1508</v>
      </c>
      <c r="D29" s="164">
        <v>1538</v>
      </c>
      <c r="E29" s="164">
        <v>1631</v>
      </c>
      <c r="F29" s="164">
        <v>1723</v>
      </c>
      <c r="G29" s="164">
        <v>1840</v>
      </c>
      <c r="H29" s="164">
        <v>1896</v>
      </c>
      <c r="I29" s="164">
        <v>1950</v>
      </c>
      <c r="J29" s="164">
        <v>2004</v>
      </c>
      <c r="K29" s="164">
        <v>2056</v>
      </c>
      <c r="L29" s="164">
        <v>2108</v>
      </c>
      <c r="M29" s="164">
        <v>2158</v>
      </c>
      <c r="N29" s="164">
        <v>2216</v>
      </c>
      <c r="O29" s="164"/>
      <c r="P29" s="164"/>
      <c r="Q29" s="164"/>
      <c r="R29" s="164"/>
      <c r="S29" s="164"/>
      <c r="T29" s="164"/>
      <c r="U29" s="161">
        <f t="shared" si="0"/>
        <v>12</v>
      </c>
    </row>
    <row r="30" spans="2:21">
      <c r="B30" s="157">
        <v>6</v>
      </c>
      <c r="C30" s="164">
        <v>1566</v>
      </c>
      <c r="D30" s="164">
        <v>1631</v>
      </c>
      <c r="E30" s="164">
        <v>1840</v>
      </c>
      <c r="F30" s="164">
        <v>1950</v>
      </c>
      <c r="G30" s="164">
        <v>2004</v>
      </c>
      <c r="H30" s="164">
        <v>2056</v>
      </c>
      <c r="I30" s="164">
        <v>2108</v>
      </c>
      <c r="J30" s="164">
        <v>2158</v>
      </c>
      <c r="K30" s="164">
        <v>2216</v>
      </c>
      <c r="L30" s="164">
        <v>2270</v>
      </c>
      <c r="M30" s="164">
        <v>2322</v>
      </c>
      <c r="N30" s="164"/>
      <c r="O30" s="164"/>
      <c r="P30" s="164"/>
      <c r="Q30" s="164"/>
      <c r="R30" s="164"/>
      <c r="S30" s="164"/>
      <c r="T30" s="164"/>
      <c r="U30" s="161">
        <f t="shared" si="0"/>
        <v>11</v>
      </c>
    </row>
    <row r="31" spans="2:21">
      <c r="B31" s="157">
        <v>7</v>
      </c>
      <c r="C31" s="164">
        <v>1674</v>
      </c>
      <c r="D31" s="164">
        <v>1723</v>
      </c>
      <c r="E31" s="164">
        <v>1840</v>
      </c>
      <c r="F31" s="164">
        <v>2056</v>
      </c>
      <c r="G31" s="164">
        <v>2158</v>
      </c>
      <c r="H31" s="164">
        <v>2216</v>
      </c>
      <c r="I31" s="164">
        <v>2270</v>
      </c>
      <c r="J31" s="164">
        <v>2322</v>
      </c>
      <c r="K31" s="164">
        <v>2376</v>
      </c>
      <c r="L31" s="164">
        <v>2434</v>
      </c>
      <c r="M31" s="164">
        <v>2494</v>
      </c>
      <c r="N31" s="164">
        <v>2560</v>
      </c>
      <c r="O31" s="164"/>
      <c r="P31" s="164"/>
      <c r="Q31" s="164"/>
      <c r="R31" s="164"/>
      <c r="S31" s="164"/>
      <c r="T31" s="164"/>
      <c r="U31" s="161">
        <f t="shared" si="0"/>
        <v>12</v>
      </c>
    </row>
    <row r="32" spans="2:21">
      <c r="B32" s="157">
        <v>8</v>
      </c>
      <c r="C32" s="164">
        <v>1896</v>
      </c>
      <c r="D32" s="164">
        <v>1950</v>
      </c>
      <c r="E32" s="164">
        <v>2056</v>
      </c>
      <c r="F32" s="164">
        <v>2270</v>
      </c>
      <c r="G32" s="164">
        <v>2376</v>
      </c>
      <c r="H32" s="164">
        <v>2494</v>
      </c>
      <c r="I32" s="164">
        <v>2560</v>
      </c>
      <c r="J32" s="164">
        <v>2621</v>
      </c>
      <c r="K32" s="164">
        <v>2675</v>
      </c>
      <c r="L32" s="164">
        <v>2733</v>
      </c>
      <c r="M32" s="164">
        <v>2791</v>
      </c>
      <c r="N32" s="164">
        <v>2845</v>
      </c>
      <c r="O32" s="164">
        <v>2896</v>
      </c>
      <c r="P32" s="164"/>
      <c r="Q32" s="164"/>
      <c r="R32" s="164"/>
      <c r="S32" s="164"/>
      <c r="T32" s="164"/>
      <c r="U32" s="161">
        <f t="shared" si="0"/>
        <v>13</v>
      </c>
    </row>
    <row r="33" spans="2:21">
      <c r="B33" s="162">
        <v>9</v>
      </c>
      <c r="C33" s="164">
        <v>2180</v>
      </c>
      <c r="D33" s="164">
        <v>2292</v>
      </c>
      <c r="E33" s="164">
        <v>2518</v>
      </c>
      <c r="F33" s="164">
        <v>2647</v>
      </c>
      <c r="G33" s="164">
        <v>2759</v>
      </c>
      <c r="H33" s="164">
        <v>2873</v>
      </c>
      <c r="I33" s="164">
        <v>2980</v>
      </c>
      <c r="J33" s="164">
        <v>3087</v>
      </c>
      <c r="K33" s="164">
        <v>3204</v>
      </c>
      <c r="L33" s="164">
        <v>3306</v>
      </c>
      <c r="M33" s="164"/>
      <c r="N33" s="164"/>
      <c r="O33" s="164"/>
      <c r="P33" s="164"/>
      <c r="Q33" s="164"/>
      <c r="R33" s="164"/>
      <c r="S33" s="164"/>
      <c r="T33" s="164"/>
      <c r="U33" s="161">
        <f t="shared" si="0"/>
        <v>10</v>
      </c>
    </row>
    <row r="34" spans="2:21">
      <c r="B34" s="162">
        <v>10</v>
      </c>
      <c r="C34" s="164">
        <v>2180</v>
      </c>
      <c r="D34" s="164">
        <v>2400</v>
      </c>
      <c r="E34" s="164">
        <v>2518</v>
      </c>
      <c r="F34" s="164">
        <v>2647</v>
      </c>
      <c r="G34" s="164">
        <v>2759</v>
      </c>
      <c r="H34" s="164">
        <v>2873</v>
      </c>
      <c r="I34" s="164">
        <v>2980</v>
      </c>
      <c r="J34" s="164">
        <v>3057</v>
      </c>
      <c r="K34" s="164">
        <v>3204</v>
      </c>
      <c r="L34" s="164">
        <v>3306</v>
      </c>
      <c r="M34" s="164">
        <v>3413</v>
      </c>
      <c r="N34" s="164">
        <v>3516</v>
      </c>
      <c r="O34" s="164">
        <v>3633</v>
      </c>
      <c r="P34" s="164"/>
      <c r="Q34" s="164"/>
      <c r="R34" s="164"/>
      <c r="S34" s="164"/>
      <c r="T34" s="164"/>
      <c r="U34" s="161">
        <f t="shared" si="0"/>
        <v>13</v>
      </c>
    </row>
    <row r="35" spans="2:21">
      <c r="B35" s="162">
        <v>11</v>
      </c>
      <c r="C35" s="164">
        <v>2292</v>
      </c>
      <c r="D35" s="164">
        <v>2400</v>
      </c>
      <c r="E35" s="164">
        <v>2518</v>
      </c>
      <c r="F35" s="164">
        <v>2647</v>
      </c>
      <c r="G35" s="164">
        <v>2759</v>
      </c>
      <c r="H35" s="164">
        <v>2873</v>
      </c>
      <c r="I35" s="164">
        <v>2980</v>
      </c>
      <c r="J35" s="164">
        <v>3204</v>
      </c>
      <c r="K35" s="164">
        <v>3306</v>
      </c>
      <c r="L35" s="164">
        <v>3413</v>
      </c>
      <c r="M35" s="164">
        <v>3516</v>
      </c>
      <c r="N35" s="164">
        <v>3633</v>
      </c>
      <c r="O35" s="164">
        <v>3748</v>
      </c>
      <c r="P35" s="164">
        <v>3861</v>
      </c>
      <c r="Q35" s="164">
        <v>3968</v>
      </c>
      <c r="R35" s="164">
        <v>4078</v>
      </c>
      <c r="S35" s="164">
        <v>4182</v>
      </c>
      <c r="T35" s="164">
        <v>4239</v>
      </c>
      <c r="U35" s="161">
        <f t="shared" si="0"/>
        <v>18</v>
      </c>
    </row>
    <row r="36" spans="2:21">
      <c r="B36" s="162">
        <v>12</v>
      </c>
      <c r="C36" s="164">
        <v>3087</v>
      </c>
      <c r="D36" s="164">
        <v>3204</v>
      </c>
      <c r="E36" s="164">
        <v>3306</v>
      </c>
      <c r="F36" s="164">
        <v>3413</v>
      </c>
      <c r="G36" s="164">
        <v>3516</v>
      </c>
      <c r="H36" s="164">
        <v>3633</v>
      </c>
      <c r="I36" s="164">
        <v>3861</v>
      </c>
      <c r="J36" s="164">
        <v>3968</v>
      </c>
      <c r="K36" s="164">
        <v>4078</v>
      </c>
      <c r="L36" s="164">
        <v>4182</v>
      </c>
      <c r="M36" s="164">
        <v>4295</v>
      </c>
      <c r="N36" s="164">
        <v>4405</v>
      </c>
      <c r="O36" s="164">
        <v>4509</v>
      </c>
      <c r="P36" s="164">
        <v>4619</v>
      </c>
      <c r="Q36" s="164">
        <v>4754</v>
      </c>
      <c r="R36" s="164">
        <v>4823</v>
      </c>
      <c r="S36" s="164"/>
      <c r="T36" s="164"/>
      <c r="U36" s="161">
        <f t="shared" si="0"/>
        <v>16</v>
      </c>
    </row>
    <row r="37" spans="2:21">
      <c r="B37" s="162">
        <v>13</v>
      </c>
      <c r="C37" s="164">
        <v>3748</v>
      </c>
      <c r="D37" s="164">
        <v>3861</v>
      </c>
      <c r="E37" s="164">
        <v>3968</v>
      </c>
      <c r="F37" s="164">
        <v>4078</v>
      </c>
      <c r="G37" s="164">
        <v>4182</v>
      </c>
      <c r="H37" s="164">
        <v>4405</v>
      </c>
      <c r="I37" s="164">
        <v>4509</v>
      </c>
      <c r="J37" s="164">
        <v>4619</v>
      </c>
      <c r="K37" s="164">
        <v>4754</v>
      </c>
      <c r="L37" s="164">
        <v>4891</v>
      </c>
      <c r="M37" s="164">
        <v>5028</v>
      </c>
      <c r="N37" s="164">
        <v>5163</v>
      </c>
      <c r="O37" s="164">
        <v>5230</v>
      </c>
      <c r="P37" s="164"/>
      <c r="Q37" s="164"/>
      <c r="R37" s="164"/>
      <c r="S37" s="164"/>
      <c r="T37" s="164"/>
      <c r="U37" s="161">
        <f t="shared" si="0"/>
        <v>13</v>
      </c>
    </row>
    <row r="38" spans="2:21">
      <c r="B38" s="162">
        <v>14</v>
      </c>
      <c r="C38" s="164">
        <v>4295</v>
      </c>
      <c r="D38" s="164">
        <v>4405</v>
      </c>
      <c r="E38" s="164">
        <v>4619</v>
      </c>
      <c r="F38" s="164">
        <v>4754</v>
      </c>
      <c r="G38" s="164">
        <v>4891</v>
      </c>
      <c r="H38" s="164">
        <v>5028</v>
      </c>
      <c r="I38" s="164">
        <v>5163</v>
      </c>
      <c r="J38" s="164">
        <v>5301</v>
      </c>
      <c r="K38" s="164">
        <v>5447</v>
      </c>
      <c r="L38" s="164">
        <v>5593</v>
      </c>
      <c r="M38" s="164">
        <v>5746</v>
      </c>
      <c r="N38" s="164"/>
      <c r="O38" s="164"/>
      <c r="P38" s="164"/>
      <c r="Q38" s="164"/>
      <c r="R38" s="164"/>
      <c r="S38" s="164"/>
      <c r="T38" s="164"/>
      <c r="U38" s="161">
        <f t="shared" si="0"/>
        <v>11</v>
      </c>
    </row>
    <row r="39" spans="2:21">
      <c r="B39" s="185">
        <v>15</v>
      </c>
      <c r="C39" s="186">
        <v>4509</v>
      </c>
      <c r="D39" s="186">
        <v>4619</v>
      </c>
      <c r="E39" s="186">
        <v>4754</v>
      </c>
      <c r="F39" s="186">
        <v>5028</v>
      </c>
      <c r="G39" s="186">
        <v>5163</v>
      </c>
      <c r="H39" s="186">
        <v>5301</v>
      </c>
      <c r="I39" s="186">
        <v>5447</v>
      </c>
      <c r="J39" s="186">
        <v>5593</v>
      </c>
      <c r="K39" s="186">
        <v>5746</v>
      </c>
      <c r="L39" s="186">
        <v>5928</v>
      </c>
      <c r="M39" s="186">
        <v>6119</v>
      </c>
      <c r="N39" s="186">
        <v>6314</v>
      </c>
      <c r="O39" s="186"/>
      <c r="P39" s="186"/>
      <c r="Q39" s="186"/>
      <c r="R39" s="186"/>
      <c r="S39" s="186"/>
      <c r="T39" s="186"/>
      <c r="U39" s="187">
        <f>COUNTA(C39:T39)</f>
        <v>12</v>
      </c>
    </row>
    <row r="40" spans="2:21">
      <c r="B40" s="185">
        <v>16</v>
      </c>
      <c r="C40" s="186">
        <v>4891</v>
      </c>
      <c r="D40" s="186">
        <v>5028</v>
      </c>
      <c r="E40" s="186">
        <v>5163</v>
      </c>
      <c r="F40" s="186">
        <v>5447</v>
      </c>
      <c r="G40" s="186">
        <v>5593</v>
      </c>
      <c r="H40" s="186">
        <v>5746</v>
      </c>
      <c r="I40" s="186">
        <v>5928</v>
      </c>
      <c r="J40" s="186">
        <v>6119</v>
      </c>
      <c r="K40" s="186">
        <v>6314</v>
      </c>
      <c r="L40" s="186">
        <v>6516</v>
      </c>
      <c r="M40" s="186">
        <v>6721</v>
      </c>
      <c r="N40" s="186">
        <v>6936</v>
      </c>
      <c r="O40" s="186"/>
      <c r="P40" s="186"/>
      <c r="Q40" s="186"/>
      <c r="R40" s="186"/>
      <c r="S40" s="186"/>
      <c r="T40" s="186"/>
      <c r="U40" s="187">
        <f>COUNTA(C40:T40)</f>
        <v>12</v>
      </c>
    </row>
    <row r="42" spans="2:21">
      <c r="B42" s="165" t="s">
        <v>46</v>
      </c>
      <c r="C42" s="163">
        <f>+O32</f>
        <v>2896</v>
      </c>
    </row>
    <row r="53" spans="4:4">
      <c r="D53" s="162"/>
    </row>
  </sheetData>
  <sheetProtection password="DE55" sheet="1" objects="1" scenarios="1"/>
  <phoneticPr fontId="5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8</vt:i4>
      </vt:variant>
    </vt:vector>
  </HeadingPairs>
  <TitlesOfParts>
    <vt:vector size="14" baseType="lpstr">
      <vt:lpstr>normjaartaak OP</vt:lpstr>
      <vt:lpstr>njt OP volledig ambulant</vt:lpstr>
      <vt:lpstr>njt directie </vt:lpstr>
      <vt:lpstr>njt OOP met les</vt:lpstr>
      <vt:lpstr>njt OOP zonder les</vt:lpstr>
      <vt:lpstr>Tabellen</vt:lpstr>
      <vt:lpstr>'njt directie '!Afdrukbereik</vt:lpstr>
      <vt:lpstr>'njt OOP met les'!Afdrukbereik</vt:lpstr>
      <vt:lpstr>'njt OOP zonder les'!Afdrukbereik</vt:lpstr>
      <vt:lpstr>'njt OP volledig ambulant'!Afdrukbereik</vt:lpstr>
      <vt:lpstr>'normjaartaak OP'!Afdrukbereik</vt:lpstr>
      <vt:lpstr>leeftijdsuren</vt:lpstr>
      <vt:lpstr>salaristabel</vt:lpstr>
      <vt:lpstr>schooljaar</vt:lpstr>
    </vt:vector>
  </TitlesOfParts>
  <Company>VOS/ABB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 Keizer</dc:creator>
  <cp:lastModifiedBy>Keizer</cp:lastModifiedBy>
  <cp:lastPrinted>2012-07-06T19:58:04Z</cp:lastPrinted>
  <dcterms:created xsi:type="dcterms:W3CDTF">2002-02-18T14:56:15Z</dcterms:created>
  <dcterms:modified xsi:type="dcterms:W3CDTF">2014-06-10T20:07:03Z</dcterms:modified>
</cp:coreProperties>
</file>